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vR\SURFdrive\Meta-analysis\Meta-Essentials\"/>
    </mc:Choice>
  </mc:AlternateContent>
  <xr:revisionPtr revIDLastSave="0" documentId="10_ncr:8100000_{B9179614-60CD-4236-B810-158E92869895}" xr6:coauthVersionLast="34" xr6:coauthVersionMax="34" xr10:uidLastSave="{00000000-0000-0000-0000-000000000000}"/>
  <bookViews>
    <workbookView xWindow="14265" yWindow="105" windowWidth="14310" windowHeight="10755" xr2:uid="{00000000-000D-0000-FFFF-FFFF00000000}"/>
  </bookViews>
  <sheets>
    <sheet name="Input" sheetId="1" r:id="rId1"/>
    <sheet name="Forest Plot" sheetId="3" r:id="rId2"/>
    <sheet name="Subgroup Analysis" sheetId="6" r:id="rId3"/>
    <sheet name="Moderator Analysis" sheetId="8" r:id="rId4"/>
    <sheet name="Publication Bias Analysis" sheetId="7" r:id="rId5"/>
    <sheet name="Calculations" sheetId="5" r:id="rId6"/>
  </sheets>
  <definedNames>
    <definedName name="Additional_confidence_level">'Publication Bias Analysis'!$B$3</definedName>
    <definedName name="Additional_model">'Publication Bias Analysis'!$B$2</definedName>
    <definedName name="Beta" localSheetId="0">Input!$F:$F</definedName>
    <definedName name="Between_subgroup_weighting">'Subgroup Analysis'!$B$2</definedName>
    <definedName name="CI_Lower_limit">Calculations!$M:$M</definedName>
    <definedName name="CI_Upper_limit">Calculations!$N:$N</definedName>
    <definedName name="CICES_LL">'Forest Plot'!$B$12</definedName>
    <definedName name="CICES_UL">'Forest Plot'!$B$13</definedName>
    <definedName name="Combined_Effect_Size">'Forest Plot'!$B$10</definedName>
    <definedName name="Confidence_level">'Forest Plot'!$B$3</definedName>
    <definedName name="Entry_Number">Input!$A:$A</definedName>
    <definedName name="I2_">'Forest Plot'!$B$26</definedName>
    <definedName name="Include_study?">Input!$C:$C</definedName>
    <definedName name="Inverse_standard_error">Calculations!$CR:$CR</definedName>
    <definedName name="k_">'Forest Plot'!$B$21</definedName>
    <definedName name="Lookup_Table">Calculations!$C:$O</definedName>
    <definedName name="Lookup_Table_subgroup">Calculations!$Z:$AI</definedName>
    <definedName name="Meta_analysis_model">'Forest Plot'!$B$2</definedName>
    <definedName name="Moderator">Input!$N:$N</definedName>
    <definedName name="Moderator_confidence_level">'Moderator Analysis'!$B$3</definedName>
    <definedName name="Moderator_k">Calculations!$CJ$8</definedName>
    <definedName name="Moderator_model">'Moderator Analysis'!$B$2</definedName>
    <definedName name="Number">'Forest Plot'!$D:$D</definedName>
    <definedName name="Number_of_observations">Input!$K:$K</definedName>
    <definedName name="Number_of_predictors">Input!$J:$J</definedName>
    <definedName name="Number_of_subgroups">'Subgroup Analysis'!$B$16</definedName>
    <definedName name="Number_of_subjects">Calculations!$G:$G</definedName>
    <definedName name="Order">'Forest Plot'!$B$7</definedName>
    <definedName name="PICES_LL">'Forest Plot'!$B$14</definedName>
    <definedName name="PICES_UL">'Forest Plot'!$B$15</definedName>
    <definedName name="pq">'Forest Plot'!$B$25</definedName>
    <definedName name="Q_">'Forest Plot'!$B$24</definedName>
    <definedName name="R_squared" localSheetId="0">Input!$I:$I</definedName>
    <definedName name="SECES">'Forest Plot'!$B$11</definedName>
    <definedName name="Semi_partial_correlation" localSheetId="0">Input!$D:$D</definedName>
    <definedName name="Semi_partial_correlation">Calculations!$F:$F</definedName>
    <definedName name="Sort_by">'Forest Plot'!$B$6</definedName>
    <definedName name="Standard_error">Calculations!$J:$J</definedName>
    <definedName name="Standard_error_of_Beta" localSheetId="0">Input!$G:$G</definedName>
    <definedName name="Standard_error_of_Semi_partial_correlation" localSheetId="0">Input!$E:$E</definedName>
    <definedName name="Standardized_residual">'Publication Bias Analysis'!$W:$W</definedName>
    <definedName name="Study_name" localSheetId="0">Input!$B:$B</definedName>
    <definedName name="Study_name">Calculations!$E:$E</definedName>
    <definedName name="Subgroup">Input!$M:$M</definedName>
    <definedName name="Subgroup_confidence_level">'Subgroup Analysis'!$B$4</definedName>
    <definedName name="Subgroup_Fisher_transformation">'Subgroup Analysis'!$B$2</definedName>
    <definedName name="Subgroup_k">'Subgroup Analysis'!$B$15</definedName>
    <definedName name="Subgroup_number">'Subgroup Analysis'!$F:$F</definedName>
    <definedName name="Sufficient_data">Input!$L:$L</definedName>
    <definedName name="T_">'Forest Plot'!$B$28</definedName>
    <definedName name="t_value" localSheetId="0">Input!$H:$H</definedName>
    <definedName name="T2_">'Forest Plot'!$B$27</definedName>
    <definedName name="Trim_and_fill">'Publication Bias Analysis'!$L$35</definedName>
    <definedName name="Variance">Calculations!$I:$I</definedName>
    <definedName name="Weight">Calculations!$O:$O</definedName>
    <definedName name="Weightf">Calculations!$K:$K</definedName>
    <definedName name="Weightr">Calculations!$L:$L</definedName>
    <definedName name="Within_subgroup_weighting">'Subgroup Analysis'!$B$3</definedName>
    <definedName name="Z_score">Calculations!$CS:$CS</definedName>
    <definedName name="Z_value">'Forest Plot'!$B$17</definedName>
  </definedNames>
  <calcPr calcId="162913" concurrentCalc="0"/>
</workbook>
</file>

<file path=xl/calcChain.xml><?xml version="1.0" encoding="utf-8"?>
<calcChain xmlns="http://schemas.openxmlformats.org/spreadsheetml/2006/main">
  <c r="F2" i="5" l="1"/>
  <c r="I2" i="5"/>
  <c r="L2" i="1"/>
  <c r="J2" i="5"/>
  <c r="F2" i="7"/>
  <c r="CO2" i="5"/>
  <c r="F3" i="5"/>
  <c r="I3" i="5"/>
  <c r="L3" i="1"/>
  <c r="J3" i="5"/>
  <c r="F3" i="7"/>
  <c r="CO3" i="5"/>
  <c r="F4" i="5"/>
  <c r="I4" i="5"/>
  <c r="L4" i="1"/>
  <c r="J4" i="5"/>
  <c r="F4" i="7"/>
  <c r="CO4" i="5"/>
  <c r="F5" i="5"/>
  <c r="G5" i="5"/>
  <c r="I5" i="5"/>
  <c r="L5" i="1"/>
  <c r="J5" i="5"/>
  <c r="F5" i="7"/>
  <c r="CO5" i="5"/>
  <c r="F6" i="5"/>
  <c r="G6" i="5"/>
  <c r="I6" i="5"/>
  <c r="L6" i="1"/>
  <c r="J6" i="5"/>
  <c r="F6" i="7"/>
  <c r="CO6" i="5"/>
  <c r="F7" i="5"/>
  <c r="G7" i="5"/>
  <c r="I7" i="5"/>
  <c r="L7" i="1"/>
  <c r="J7" i="5"/>
  <c r="F7" i="7"/>
  <c r="CO7" i="5"/>
  <c r="F8" i="5"/>
  <c r="G8" i="5"/>
  <c r="I8" i="5"/>
  <c r="L8" i="1"/>
  <c r="J8" i="5"/>
  <c r="F8" i="7"/>
  <c r="CO8" i="5"/>
  <c r="F9" i="5"/>
  <c r="G9" i="5"/>
  <c r="I9" i="5"/>
  <c r="L9" i="1"/>
  <c r="J9" i="5"/>
  <c r="F9" i="7"/>
  <c r="CO9" i="5"/>
  <c r="F10" i="5"/>
  <c r="G10" i="5"/>
  <c r="I10" i="5"/>
  <c r="L10" i="1"/>
  <c r="J10" i="5"/>
  <c r="F10" i="7"/>
  <c r="CO10" i="5"/>
  <c r="F11" i="5"/>
  <c r="G11" i="5"/>
  <c r="I11" i="5"/>
  <c r="L11" i="1"/>
  <c r="J11" i="5"/>
  <c r="F11" i="7"/>
  <c r="CO11" i="5"/>
  <c r="F12" i="5"/>
  <c r="G12" i="5"/>
  <c r="I12" i="5"/>
  <c r="L12" i="1"/>
  <c r="J12" i="5"/>
  <c r="F12" i="7"/>
  <c r="CO12" i="5"/>
  <c r="F13" i="5"/>
  <c r="G13" i="5"/>
  <c r="I13" i="5"/>
  <c r="L13" i="1"/>
  <c r="J13" i="5"/>
  <c r="F13" i="7"/>
  <c r="CO13" i="5"/>
  <c r="F14" i="5"/>
  <c r="I14" i="5"/>
  <c r="L14" i="1"/>
  <c r="CO14" i="5"/>
  <c r="F15" i="5"/>
  <c r="I15" i="5"/>
  <c r="L15" i="1"/>
  <c r="CO15" i="5"/>
  <c r="F16" i="5"/>
  <c r="I16" i="5"/>
  <c r="L16" i="1"/>
  <c r="CO16" i="5"/>
  <c r="F17" i="5"/>
  <c r="I17" i="5"/>
  <c r="L17" i="1"/>
  <c r="CO17" i="5"/>
  <c r="F18" i="5"/>
  <c r="I18" i="5"/>
  <c r="L18" i="1"/>
  <c r="CO18" i="5"/>
  <c r="F19" i="5"/>
  <c r="I19" i="5"/>
  <c r="L19" i="1"/>
  <c r="CO19" i="5"/>
  <c r="F20" i="5"/>
  <c r="I20" i="5"/>
  <c r="L20" i="1"/>
  <c r="CO20" i="5"/>
  <c r="F21" i="5"/>
  <c r="I21" i="5"/>
  <c r="L21" i="1"/>
  <c r="CO21" i="5"/>
  <c r="F22" i="5"/>
  <c r="I22" i="5"/>
  <c r="L22" i="1"/>
  <c r="CO22" i="5"/>
  <c r="F23" i="5"/>
  <c r="I23" i="5"/>
  <c r="L23" i="1"/>
  <c r="CO23" i="5"/>
  <c r="F24" i="5"/>
  <c r="I24" i="5"/>
  <c r="L24" i="1"/>
  <c r="CO24" i="5"/>
  <c r="F25" i="5"/>
  <c r="I25" i="5"/>
  <c r="L25" i="1"/>
  <c r="CO25" i="5"/>
  <c r="F26" i="5"/>
  <c r="I26" i="5"/>
  <c r="L26" i="1"/>
  <c r="CO26" i="5"/>
  <c r="F27" i="5"/>
  <c r="I27" i="5"/>
  <c r="L27" i="1"/>
  <c r="CO27" i="5"/>
  <c r="F28" i="5"/>
  <c r="I28" i="5"/>
  <c r="L28" i="1"/>
  <c r="CO28" i="5"/>
  <c r="F29" i="5"/>
  <c r="I29" i="5"/>
  <c r="L29" i="1"/>
  <c r="CO29" i="5"/>
  <c r="F30" i="5"/>
  <c r="I30" i="5"/>
  <c r="L30" i="1"/>
  <c r="CO30" i="5"/>
  <c r="F31" i="5"/>
  <c r="I31" i="5"/>
  <c r="L31" i="1"/>
  <c r="CO31" i="5"/>
  <c r="F32" i="5"/>
  <c r="I32" i="5"/>
  <c r="L32" i="1"/>
  <c r="CO32" i="5"/>
  <c r="F33" i="5"/>
  <c r="I33" i="5"/>
  <c r="L33" i="1"/>
  <c r="CO33" i="5"/>
  <c r="F34" i="5"/>
  <c r="I34" i="5"/>
  <c r="L34" i="1"/>
  <c r="CO34" i="5"/>
  <c r="F35" i="5"/>
  <c r="I35" i="5"/>
  <c r="L35" i="1"/>
  <c r="CO35" i="5"/>
  <c r="F36" i="5"/>
  <c r="I36" i="5"/>
  <c r="L36" i="1"/>
  <c r="CO36" i="5"/>
  <c r="F37" i="5"/>
  <c r="I37" i="5"/>
  <c r="L37" i="1"/>
  <c r="CO37" i="5"/>
  <c r="F38" i="5"/>
  <c r="I38" i="5"/>
  <c r="L38" i="1"/>
  <c r="CO38" i="5"/>
  <c r="F39" i="5"/>
  <c r="I39" i="5"/>
  <c r="L39" i="1"/>
  <c r="CO39" i="5"/>
  <c r="F40" i="5"/>
  <c r="I40" i="5"/>
  <c r="L40" i="1"/>
  <c r="CO40" i="5"/>
  <c r="F41" i="5"/>
  <c r="I41" i="5"/>
  <c r="L41" i="1"/>
  <c r="CO41" i="5"/>
  <c r="F42" i="5"/>
  <c r="I42" i="5"/>
  <c r="L42" i="1"/>
  <c r="CO42" i="5"/>
  <c r="F43" i="5"/>
  <c r="I43" i="5"/>
  <c r="L43" i="1"/>
  <c r="CO43" i="5"/>
  <c r="F44" i="5"/>
  <c r="I44" i="5"/>
  <c r="L44" i="1"/>
  <c r="CO44" i="5"/>
  <c r="F45" i="5"/>
  <c r="I45" i="5"/>
  <c r="L45" i="1"/>
  <c r="CO45" i="5"/>
  <c r="F46" i="5"/>
  <c r="I46" i="5"/>
  <c r="L46" i="1"/>
  <c r="CO46" i="5"/>
  <c r="F47" i="5"/>
  <c r="I47" i="5"/>
  <c r="L47" i="1"/>
  <c r="CO47" i="5"/>
  <c r="F48" i="5"/>
  <c r="I48" i="5"/>
  <c r="L48" i="1"/>
  <c r="CO48" i="5"/>
  <c r="F49" i="5"/>
  <c r="I49" i="5"/>
  <c r="L49" i="1"/>
  <c r="CO49" i="5"/>
  <c r="F50" i="5"/>
  <c r="I50" i="5"/>
  <c r="L50" i="1"/>
  <c r="CO50" i="5"/>
  <c r="F51" i="5"/>
  <c r="I51" i="5"/>
  <c r="L51" i="1"/>
  <c r="CO51" i="5"/>
  <c r="F52" i="5"/>
  <c r="I52" i="5"/>
  <c r="L52" i="1"/>
  <c r="CO52" i="5"/>
  <c r="F53" i="5"/>
  <c r="I53" i="5"/>
  <c r="L53" i="1"/>
  <c r="CO53" i="5"/>
  <c r="F54" i="5"/>
  <c r="I54" i="5"/>
  <c r="L54" i="1"/>
  <c r="CO54" i="5"/>
  <c r="F55" i="5"/>
  <c r="I55" i="5"/>
  <c r="L55" i="1"/>
  <c r="CO55" i="5"/>
  <c r="F56" i="5"/>
  <c r="I56" i="5"/>
  <c r="L56" i="1"/>
  <c r="CO56" i="5"/>
  <c r="F57" i="5"/>
  <c r="I57" i="5"/>
  <c r="L57" i="1"/>
  <c r="CO57" i="5"/>
  <c r="F58" i="5"/>
  <c r="I58" i="5"/>
  <c r="L58" i="1"/>
  <c r="CO58" i="5"/>
  <c r="F59" i="5"/>
  <c r="I59" i="5"/>
  <c r="L59" i="1"/>
  <c r="CO59" i="5"/>
  <c r="F60" i="5"/>
  <c r="I60" i="5"/>
  <c r="L60" i="1"/>
  <c r="CO60" i="5"/>
  <c r="F61" i="5"/>
  <c r="I61" i="5"/>
  <c r="L61" i="1"/>
  <c r="CO61" i="5"/>
  <c r="F62" i="5"/>
  <c r="I62" i="5"/>
  <c r="L62" i="1"/>
  <c r="CO62" i="5"/>
  <c r="F63" i="5"/>
  <c r="I63" i="5"/>
  <c r="L63" i="1"/>
  <c r="CO63" i="5"/>
  <c r="F64" i="5"/>
  <c r="I64" i="5"/>
  <c r="L64" i="1"/>
  <c r="CO64" i="5"/>
  <c r="F65" i="5"/>
  <c r="I65" i="5"/>
  <c r="L65" i="1"/>
  <c r="CO65" i="5"/>
  <c r="F66" i="5"/>
  <c r="I66" i="5"/>
  <c r="L66" i="1"/>
  <c r="CO66" i="5"/>
  <c r="F67" i="5"/>
  <c r="I67" i="5"/>
  <c r="L67" i="1"/>
  <c r="CO67" i="5"/>
  <c r="F68" i="5"/>
  <c r="I68" i="5"/>
  <c r="L68" i="1"/>
  <c r="CO68" i="5"/>
  <c r="F69" i="5"/>
  <c r="I69" i="5"/>
  <c r="L69" i="1"/>
  <c r="CO69" i="5"/>
  <c r="F70" i="5"/>
  <c r="I70" i="5"/>
  <c r="L70" i="1"/>
  <c r="CO70" i="5"/>
  <c r="F71" i="5"/>
  <c r="I71" i="5"/>
  <c r="L71" i="1"/>
  <c r="CO71" i="5"/>
  <c r="F72" i="5"/>
  <c r="I72" i="5"/>
  <c r="L72" i="1"/>
  <c r="CO72" i="5"/>
  <c r="F73" i="5"/>
  <c r="I73" i="5"/>
  <c r="L73" i="1"/>
  <c r="CO73" i="5"/>
  <c r="F74" i="5"/>
  <c r="I74" i="5"/>
  <c r="L74" i="1"/>
  <c r="CO74" i="5"/>
  <c r="F75" i="5"/>
  <c r="I75" i="5"/>
  <c r="L75" i="1"/>
  <c r="CO75" i="5"/>
  <c r="F76" i="5"/>
  <c r="I76" i="5"/>
  <c r="L76" i="1"/>
  <c r="CO76" i="5"/>
  <c r="F77" i="5"/>
  <c r="I77" i="5"/>
  <c r="L77" i="1"/>
  <c r="CO77" i="5"/>
  <c r="F78" i="5"/>
  <c r="I78" i="5"/>
  <c r="L78" i="1"/>
  <c r="CO78" i="5"/>
  <c r="F79" i="5"/>
  <c r="I79" i="5"/>
  <c r="L79" i="1"/>
  <c r="CO79" i="5"/>
  <c r="F80" i="5"/>
  <c r="I80" i="5"/>
  <c r="L80" i="1"/>
  <c r="CO80" i="5"/>
  <c r="F81" i="5"/>
  <c r="I81" i="5"/>
  <c r="L81" i="1"/>
  <c r="CO81" i="5"/>
  <c r="F82" i="5"/>
  <c r="I82" i="5"/>
  <c r="L82" i="1"/>
  <c r="CO82" i="5"/>
  <c r="F83" i="5"/>
  <c r="I83" i="5"/>
  <c r="L83" i="1"/>
  <c r="CO83" i="5"/>
  <c r="F84" i="5"/>
  <c r="I84" i="5"/>
  <c r="L84" i="1"/>
  <c r="CO84" i="5"/>
  <c r="F85" i="5"/>
  <c r="I85" i="5"/>
  <c r="L85" i="1"/>
  <c r="CO85" i="5"/>
  <c r="F86" i="5"/>
  <c r="I86" i="5"/>
  <c r="L86" i="1"/>
  <c r="CO86" i="5"/>
  <c r="F87" i="5"/>
  <c r="I87" i="5"/>
  <c r="L87" i="1"/>
  <c r="CO87" i="5"/>
  <c r="F88" i="5"/>
  <c r="I88" i="5"/>
  <c r="L88" i="1"/>
  <c r="CO88" i="5"/>
  <c r="F89" i="5"/>
  <c r="I89" i="5"/>
  <c r="L89" i="1"/>
  <c r="CO89" i="5"/>
  <c r="F90" i="5"/>
  <c r="I90" i="5"/>
  <c r="L90" i="1"/>
  <c r="CO90" i="5"/>
  <c r="F91" i="5"/>
  <c r="I91" i="5"/>
  <c r="L91" i="1"/>
  <c r="CO91" i="5"/>
  <c r="F92" i="5"/>
  <c r="I92" i="5"/>
  <c r="L92" i="1"/>
  <c r="CO92" i="5"/>
  <c r="F93" i="5"/>
  <c r="I93" i="5"/>
  <c r="L93" i="1"/>
  <c r="CO93" i="5"/>
  <c r="F94" i="5"/>
  <c r="I94" i="5"/>
  <c r="L94" i="1"/>
  <c r="CO94" i="5"/>
  <c r="F95" i="5"/>
  <c r="I95" i="5"/>
  <c r="L95" i="1"/>
  <c r="CO95" i="5"/>
  <c r="F96" i="5"/>
  <c r="I96" i="5"/>
  <c r="L96" i="1"/>
  <c r="CO96" i="5"/>
  <c r="F97" i="5"/>
  <c r="I97" i="5"/>
  <c r="L97" i="1"/>
  <c r="CO97" i="5"/>
  <c r="F98" i="5"/>
  <c r="I98" i="5"/>
  <c r="L98" i="1"/>
  <c r="CO98" i="5"/>
  <c r="F99" i="5"/>
  <c r="I99" i="5"/>
  <c r="L99" i="1"/>
  <c r="CO99" i="5"/>
  <c r="F100" i="5"/>
  <c r="I100" i="5"/>
  <c r="L100" i="1"/>
  <c r="CO100" i="5"/>
  <c r="F101" i="5"/>
  <c r="I101" i="5"/>
  <c r="L101" i="1"/>
  <c r="CO101" i="5"/>
  <c r="F102" i="5"/>
  <c r="I102" i="5"/>
  <c r="L102" i="1"/>
  <c r="CO102" i="5"/>
  <c r="F103" i="5"/>
  <c r="I103" i="5"/>
  <c r="L103" i="1"/>
  <c r="CO103" i="5"/>
  <c r="F104" i="5"/>
  <c r="I104" i="5"/>
  <c r="L104" i="1"/>
  <c r="CO104" i="5"/>
  <c r="F105" i="5"/>
  <c r="I105" i="5"/>
  <c r="L105" i="1"/>
  <c r="CO105" i="5"/>
  <c r="F106" i="5"/>
  <c r="I106" i="5"/>
  <c r="L106" i="1"/>
  <c r="CO106" i="5"/>
  <c r="F107" i="5"/>
  <c r="I107" i="5"/>
  <c r="L107" i="1"/>
  <c r="CO107" i="5"/>
  <c r="F108" i="5"/>
  <c r="I108" i="5"/>
  <c r="L108" i="1"/>
  <c r="CO108" i="5"/>
  <c r="F109" i="5"/>
  <c r="I109" i="5"/>
  <c r="L109" i="1"/>
  <c r="CO109" i="5"/>
  <c r="F110" i="5"/>
  <c r="I110" i="5"/>
  <c r="L110" i="1"/>
  <c r="CO110" i="5"/>
  <c r="F111" i="5"/>
  <c r="I111" i="5"/>
  <c r="L111" i="1"/>
  <c r="CO111" i="5"/>
  <c r="F112" i="5"/>
  <c r="I112" i="5"/>
  <c r="L112" i="1"/>
  <c r="CO112" i="5"/>
  <c r="F113" i="5"/>
  <c r="I113" i="5"/>
  <c r="L113" i="1"/>
  <c r="CO113" i="5"/>
  <c r="F114" i="5"/>
  <c r="I114" i="5"/>
  <c r="L114" i="1"/>
  <c r="CO114" i="5"/>
  <c r="F115" i="5"/>
  <c r="I115" i="5"/>
  <c r="L115" i="1"/>
  <c r="CO115" i="5"/>
  <c r="F116" i="5"/>
  <c r="I116" i="5"/>
  <c r="L116" i="1"/>
  <c r="CO116" i="5"/>
  <c r="F117" i="5"/>
  <c r="I117" i="5"/>
  <c r="L117" i="1"/>
  <c r="CO117" i="5"/>
  <c r="F118" i="5"/>
  <c r="I118" i="5"/>
  <c r="L118" i="1"/>
  <c r="CO118" i="5"/>
  <c r="F119" i="5"/>
  <c r="I119" i="5"/>
  <c r="L119" i="1"/>
  <c r="CO119" i="5"/>
  <c r="F120" i="5"/>
  <c r="I120" i="5"/>
  <c r="L120" i="1"/>
  <c r="CO120" i="5"/>
  <c r="F121" i="5"/>
  <c r="I121" i="5"/>
  <c r="L121" i="1"/>
  <c r="CO121" i="5"/>
  <c r="F122" i="5"/>
  <c r="I122" i="5"/>
  <c r="L122" i="1"/>
  <c r="CO122" i="5"/>
  <c r="F123" i="5"/>
  <c r="I123" i="5"/>
  <c r="L123" i="1"/>
  <c r="CO123" i="5"/>
  <c r="F124" i="5"/>
  <c r="I124" i="5"/>
  <c r="L124" i="1"/>
  <c r="CO124" i="5"/>
  <c r="F125" i="5"/>
  <c r="I125" i="5"/>
  <c r="L125" i="1"/>
  <c r="CO125" i="5"/>
  <c r="F126" i="5"/>
  <c r="I126" i="5"/>
  <c r="L126" i="1"/>
  <c r="CO126" i="5"/>
  <c r="F127" i="5"/>
  <c r="I127" i="5"/>
  <c r="L127" i="1"/>
  <c r="CO127" i="5"/>
  <c r="F128" i="5"/>
  <c r="I128" i="5"/>
  <c r="L128" i="1"/>
  <c r="CO128" i="5"/>
  <c r="F129" i="5"/>
  <c r="I129" i="5"/>
  <c r="L129" i="1"/>
  <c r="CO129" i="5"/>
  <c r="F130" i="5"/>
  <c r="I130" i="5"/>
  <c r="L130" i="1"/>
  <c r="CO130" i="5"/>
  <c r="F131" i="5"/>
  <c r="I131" i="5"/>
  <c r="L131" i="1"/>
  <c r="CO131" i="5"/>
  <c r="F132" i="5"/>
  <c r="I132" i="5"/>
  <c r="L132" i="1"/>
  <c r="CO132" i="5"/>
  <c r="F133" i="5"/>
  <c r="I133" i="5"/>
  <c r="L133" i="1"/>
  <c r="CO133" i="5"/>
  <c r="F134" i="5"/>
  <c r="I134" i="5"/>
  <c r="L134" i="1"/>
  <c r="CO134" i="5"/>
  <c r="F135" i="5"/>
  <c r="I135" i="5"/>
  <c r="L135" i="1"/>
  <c r="CO135" i="5"/>
  <c r="F136" i="5"/>
  <c r="I136" i="5"/>
  <c r="L136" i="1"/>
  <c r="CO136" i="5"/>
  <c r="F137" i="5"/>
  <c r="I137" i="5"/>
  <c r="L137" i="1"/>
  <c r="CO137" i="5"/>
  <c r="F138" i="5"/>
  <c r="I138" i="5"/>
  <c r="L138" i="1"/>
  <c r="CO138" i="5"/>
  <c r="F139" i="5"/>
  <c r="I139" i="5"/>
  <c r="L139" i="1"/>
  <c r="CO139" i="5"/>
  <c r="F140" i="5"/>
  <c r="I140" i="5"/>
  <c r="L140" i="1"/>
  <c r="CO140" i="5"/>
  <c r="F141" i="5"/>
  <c r="I141" i="5"/>
  <c r="L141" i="1"/>
  <c r="CO141" i="5"/>
  <c r="F142" i="5"/>
  <c r="I142" i="5"/>
  <c r="L142" i="1"/>
  <c r="CO142" i="5"/>
  <c r="F143" i="5"/>
  <c r="I143" i="5"/>
  <c r="L143" i="1"/>
  <c r="CO143" i="5"/>
  <c r="F144" i="5"/>
  <c r="I144" i="5"/>
  <c r="L144" i="1"/>
  <c r="CO144" i="5"/>
  <c r="F145" i="5"/>
  <c r="I145" i="5"/>
  <c r="L145" i="1"/>
  <c r="CO145" i="5"/>
  <c r="F146" i="5"/>
  <c r="I146" i="5"/>
  <c r="L146" i="1"/>
  <c r="CO146" i="5"/>
  <c r="F147" i="5"/>
  <c r="I147" i="5"/>
  <c r="L147" i="1"/>
  <c r="CO147" i="5"/>
  <c r="F148" i="5"/>
  <c r="I148" i="5"/>
  <c r="L148" i="1"/>
  <c r="CO148" i="5"/>
  <c r="F149" i="5"/>
  <c r="I149" i="5"/>
  <c r="L149" i="1"/>
  <c r="CO149" i="5"/>
  <c r="F150" i="5"/>
  <c r="I150" i="5"/>
  <c r="L150" i="1"/>
  <c r="CO150" i="5"/>
  <c r="F151" i="5"/>
  <c r="I151" i="5"/>
  <c r="L151" i="1"/>
  <c r="CO151" i="5"/>
  <c r="F152" i="5"/>
  <c r="I152" i="5"/>
  <c r="L152" i="1"/>
  <c r="CO152" i="5"/>
  <c r="F153" i="5"/>
  <c r="I153" i="5"/>
  <c r="L153" i="1"/>
  <c r="CO153" i="5"/>
  <c r="F154" i="5"/>
  <c r="I154" i="5"/>
  <c r="L154" i="1"/>
  <c r="CO154" i="5"/>
  <c r="F155" i="5"/>
  <c r="I155" i="5"/>
  <c r="L155" i="1"/>
  <c r="CO155" i="5"/>
  <c r="F156" i="5"/>
  <c r="I156" i="5"/>
  <c r="L156" i="1"/>
  <c r="CO156" i="5"/>
  <c r="F157" i="5"/>
  <c r="I157" i="5"/>
  <c r="L157" i="1"/>
  <c r="CO157" i="5"/>
  <c r="F158" i="5"/>
  <c r="I158" i="5"/>
  <c r="L158" i="1"/>
  <c r="CO158" i="5"/>
  <c r="F159" i="5"/>
  <c r="I159" i="5"/>
  <c r="L159" i="1"/>
  <c r="CO159" i="5"/>
  <c r="F160" i="5"/>
  <c r="I160" i="5"/>
  <c r="L160" i="1"/>
  <c r="CO160" i="5"/>
  <c r="F161" i="5"/>
  <c r="I161" i="5"/>
  <c r="L161" i="1"/>
  <c r="CO161" i="5"/>
  <c r="F162" i="5"/>
  <c r="I162" i="5"/>
  <c r="L162" i="1"/>
  <c r="CO162" i="5"/>
  <c r="F163" i="5"/>
  <c r="I163" i="5"/>
  <c r="L163" i="1"/>
  <c r="CO163" i="5"/>
  <c r="F164" i="5"/>
  <c r="I164" i="5"/>
  <c r="L164" i="1"/>
  <c r="CO164" i="5"/>
  <c r="F165" i="5"/>
  <c r="I165" i="5"/>
  <c r="L165" i="1"/>
  <c r="CO165" i="5"/>
  <c r="F166" i="5"/>
  <c r="I166" i="5"/>
  <c r="L166" i="1"/>
  <c r="CO166" i="5"/>
  <c r="F167" i="5"/>
  <c r="I167" i="5"/>
  <c r="L167" i="1"/>
  <c r="CO167" i="5"/>
  <c r="F168" i="5"/>
  <c r="I168" i="5"/>
  <c r="L168" i="1"/>
  <c r="CO168" i="5"/>
  <c r="F169" i="5"/>
  <c r="I169" i="5"/>
  <c r="L169" i="1"/>
  <c r="CO169" i="5"/>
  <c r="F170" i="5"/>
  <c r="I170" i="5"/>
  <c r="L170" i="1"/>
  <c r="CO170" i="5"/>
  <c r="F171" i="5"/>
  <c r="I171" i="5"/>
  <c r="L171" i="1"/>
  <c r="CO171" i="5"/>
  <c r="F172" i="5"/>
  <c r="I172" i="5"/>
  <c r="L172" i="1"/>
  <c r="CO172" i="5"/>
  <c r="F173" i="5"/>
  <c r="I173" i="5"/>
  <c r="L173" i="1"/>
  <c r="CO173" i="5"/>
  <c r="F174" i="5"/>
  <c r="I174" i="5"/>
  <c r="L174" i="1"/>
  <c r="CO174" i="5"/>
  <c r="F175" i="5"/>
  <c r="I175" i="5"/>
  <c r="L175" i="1"/>
  <c r="CO175" i="5"/>
  <c r="F176" i="5"/>
  <c r="I176" i="5"/>
  <c r="L176" i="1"/>
  <c r="CO176" i="5"/>
  <c r="F177" i="5"/>
  <c r="I177" i="5"/>
  <c r="L177" i="1"/>
  <c r="CO177" i="5"/>
  <c r="F178" i="5"/>
  <c r="I178" i="5"/>
  <c r="L178" i="1"/>
  <c r="CO178" i="5"/>
  <c r="F179" i="5"/>
  <c r="I179" i="5"/>
  <c r="L179" i="1"/>
  <c r="CO179" i="5"/>
  <c r="F180" i="5"/>
  <c r="I180" i="5"/>
  <c r="L180" i="1"/>
  <c r="CO180" i="5"/>
  <c r="F181" i="5"/>
  <c r="I181" i="5"/>
  <c r="L181" i="1"/>
  <c r="CO181" i="5"/>
  <c r="F182" i="5"/>
  <c r="I182" i="5"/>
  <c r="L182" i="1"/>
  <c r="CO182" i="5"/>
  <c r="F183" i="5"/>
  <c r="I183" i="5"/>
  <c r="L183" i="1"/>
  <c r="CO183" i="5"/>
  <c r="F184" i="5"/>
  <c r="I184" i="5"/>
  <c r="L184" i="1"/>
  <c r="CO184" i="5"/>
  <c r="F185" i="5"/>
  <c r="I185" i="5"/>
  <c r="L185" i="1"/>
  <c r="CO185" i="5"/>
  <c r="F186" i="5"/>
  <c r="I186" i="5"/>
  <c r="L186" i="1"/>
  <c r="CO186" i="5"/>
  <c r="F187" i="5"/>
  <c r="I187" i="5"/>
  <c r="L187" i="1"/>
  <c r="CO187" i="5"/>
  <c r="F188" i="5"/>
  <c r="I188" i="5"/>
  <c r="L188" i="1"/>
  <c r="CO188" i="5"/>
  <c r="F189" i="5"/>
  <c r="I189" i="5"/>
  <c r="L189" i="1"/>
  <c r="CO189" i="5"/>
  <c r="F190" i="5"/>
  <c r="I190" i="5"/>
  <c r="L190" i="1"/>
  <c r="CO190" i="5"/>
  <c r="F191" i="5"/>
  <c r="I191" i="5"/>
  <c r="L191" i="1"/>
  <c r="CO191" i="5"/>
  <c r="F192" i="5"/>
  <c r="I192" i="5"/>
  <c r="L192" i="1"/>
  <c r="CO192" i="5"/>
  <c r="F193" i="5"/>
  <c r="I193" i="5"/>
  <c r="L193" i="1"/>
  <c r="CO193" i="5"/>
  <c r="F194" i="5"/>
  <c r="I194" i="5"/>
  <c r="L194" i="1"/>
  <c r="CO194" i="5"/>
  <c r="F195" i="5"/>
  <c r="I195" i="5"/>
  <c r="L195" i="1"/>
  <c r="CO195" i="5"/>
  <c r="F196" i="5"/>
  <c r="I196" i="5"/>
  <c r="L196" i="1"/>
  <c r="CO196" i="5"/>
  <c r="F197" i="5"/>
  <c r="I197" i="5"/>
  <c r="L197" i="1"/>
  <c r="CO197" i="5"/>
  <c r="F198" i="5"/>
  <c r="I198" i="5"/>
  <c r="L198" i="1"/>
  <c r="CO198" i="5"/>
  <c r="F199" i="5"/>
  <c r="I199" i="5"/>
  <c r="L199" i="1"/>
  <c r="CO199" i="5"/>
  <c r="F200" i="5"/>
  <c r="I200" i="5"/>
  <c r="L200" i="1"/>
  <c r="CO200" i="5"/>
  <c r="F201" i="5"/>
  <c r="I201" i="5"/>
  <c r="L201" i="1"/>
  <c r="CO201" i="5"/>
  <c r="E2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I29" i="7"/>
  <c r="W2" i="7"/>
  <c r="W3" i="7"/>
  <c r="W4" i="7"/>
  <c r="W5" i="7"/>
  <c r="W6" i="7"/>
  <c r="W7" i="7"/>
  <c r="W8" i="7"/>
  <c r="W9" i="7"/>
  <c r="W10" i="7"/>
  <c r="W11" i="7"/>
  <c r="W12" i="7"/>
  <c r="W13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1" i="7"/>
  <c r="W72" i="7"/>
  <c r="W73" i="7"/>
  <c r="W74" i="7"/>
  <c r="W75" i="7"/>
  <c r="W76" i="7"/>
  <c r="W77" i="7"/>
  <c r="W78" i="7"/>
  <c r="W79" i="7"/>
  <c r="W80" i="7"/>
  <c r="W81" i="7"/>
  <c r="W82" i="7"/>
  <c r="W83" i="7"/>
  <c r="W84" i="7"/>
  <c r="W85" i="7"/>
  <c r="W86" i="7"/>
  <c r="W87" i="7"/>
  <c r="W88" i="7"/>
  <c r="W89" i="7"/>
  <c r="W90" i="7"/>
  <c r="W91" i="7"/>
  <c r="W92" i="7"/>
  <c r="W93" i="7"/>
  <c r="W94" i="7"/>
  <c r="W95" i="7"/>
  <c r="W96" i="7"/>
  <c r="W97" i="7"/>
  <c r="W98" i="7"/>
  <c r="W99" i="7"/>
  <c r="W100" i="7"/>
  <c r="W101" i="7"/>
  <c r="W102" i="7"/>
  <c r="W103" i="7"/>
  <c r="W104" i="7"/>
  <c r="W105" i="7"/>
  <c r="W106" i="7"/>
  <c r="W107" i="7"/>
  <c r="W108" i="7"/>
  <c r="W109" i="7"/>
  <c r="W110" i="7"/>
  <c r="W111" i="7"/>
  <c r="W112" i="7"/>
  <c r="W113" i="7"/>
  <c r="W114" i="7"/>
  <c r="W115" i="7"/>
  <c r="W116" i="7"/>
  <c r="W117" i="7"/>
  <c r="W118" i="7"/>
  <c r="W119" i="7"/>
  <c r="W120" i="7"/>
  <c r="W121" i="7"/>
  <c r="W122" i="7"/>
  <c r="W123" i="7"/>
  <c r="W124" i="7"/>
  <c r="W125" i="7"/>
  <c r="W126" i="7"/>
  <c r="W127" i="7"/>
  <c r="W128" i="7"/>
  <c r="W129" i="7"/>
  <c r="W130" i="7"/>
  <c r="W131" i="7"/>
  <c r="W132" i="7"/>
  <c r="W133" i="7"/>
  <c r="W134" i="7"/>
  <c r="W135" i="7"/>
  <c r="W136" i="7"/>
  <c r="W137" i="7"/>
  <c r="W138" i="7"/>
  <c r="W139" i="7"/>
  <c r="W140" i="7"/>
  <c r="W141" i="7"/>
  <c r="W142" i="7"/>
  <c r="W143" i="7"/>
  <c r="W144" i="7"/>
  <c r="W145" i="7"/>
  <c r="W146" i="7"/>
  <c r="W147" i="7"/>
  <c r="W148" i="7"/>
  <c r="W149" i="7"/>
  <c r="W150" i="7"/>
  <c r="W151" i="7"/>
  <c r="W152" i="7"/>
  <c r="W153" i="7"/>
  <c r="W154" i="7"/>
  <c r="W155" i="7"/>
  <c r="W156" i="7"/>
  <c r="W157" i="7"/>
  <c r="W158" i="7"/>
  <c r="W159" i="7"/>
  <c r="W160" i="7"/>
  <c r="W161" i="7"/>
  <c r="W162" i="7"/>
  <c r="W163" i="7"/>
  <c r="W164" i="7"/>
  <c r="W165" i="7"/>
  <c r="W166" i="7"/>
  <c r="W167" i="7"/>
  <c r="W168" i="7"/>
  <c r="W169" i="7"/>
  <c r="W170" i="7"/>
  <c r="W171" i="7"/>
  <c r="W172" i="7"/>
  <c r="W173" i="7"/>
  <c r="W174" i="7"/>
  <c r="W175" i="7"/>
  <c r="W176" i="7"/>
  <c r="W177" i="7"/>
  <c r="W178" i="7"/>
  <c r="W179" i="7"/>
  <c r="W180" i="7"/>
  <c r="W181" i="7"/>
  <c r="W182" i="7"/>
  <c r="W183" i="7"/>
  <c r="W184" i="7"/>
  <c r="W185" i="7"/>
  <c r="W186" i="7"/>
  <c r="W187" i="7"/>
  <c r="W188" i="7"/>
  <c r="W189" i="7"/>
  <c r="W190" i="7"/>
  <c r="W191" i="7"/>
  <c r="W192" i="7"/>
  <c r="W193" i="7"/>
  <c r="W194" i="7"/>
  <c r="W195" i="7"/>
  <c r="W196" i="7"/>
  <c r="W197" i="7"/>
  <c r="W198" i="7"/>
  <c r="W199" i="7"/>
  <c r="W200" i="7"/>
  <c r="W201" i="7"/>
  <c r="ET13" i="5"/>
  <c r="ET14" i="5"/>
  <c r="EU6" i="5"/>
  <c r="EU5" i="5"/>
  <c r="EU4" i="5"/>
  <c r="EU3" i="5"/>
  <c r="EU2" i="5"/>
  <c r="Y30" i="7"/>
  <c r="ET4" i="5"/>
  <c r="ET5" i="5"/>
  <c r="ET6" i="5"/>
  <c r="ET7" i="5"/>
  <c r="EU7" i="5"/>
  <c r="ET8" i="5"/>
  <c r="EU8" i="5"/>
  <c r="ET9" i="5"/>
  <c r="EU9" i="5"/>
  <c r="ET10" i="5"/>
  <c r="ET3" i="5"/>
  <c r="BK1" i="5"/>
  <c r="Y38" i="7"/>
  <c r="Y32" i="7"/>
  <c r="Y33" i="7"/>
  <c r="Y34" i="7"/>
  <c r="Y35" i="7"/>
  <c r="Y36" i="7"/>
  <c r="Y37" i="7"/>
  <c r="Y31" i="7"/>
  <c r="L37" i="7"/>
  <c r="CP2" i="5"/>
  <c r="CP3" i="5"/>
  <c r="CP4" i="5"/>
  <c r="CP5" i="5"/>
  <c r="CP6" i="5"/>
  <c r="CP7" i="5"/>
  <c r="CP8" i="5"/>
  <c r="CP9" i="5"/>
  <c r="CP10" i="5"/>
  <c r="CP11" i="5"/>
  <c r="CP12" i="5"/>
  <c r="CP13" i="5"/>
  <c r="CP14" i="5"/>
  <c r="CP15" i="5"/>
  <c r="CP16" i="5"/>
  <c r="CP17" i="5"/>
  <c r="CP18" i="5"/>
  <c r="CP19" i="5"/>
  <c r="CP20" i="5"/>
  <c r="CP21" i="5"/>
  <c r="CP22" i="5"/>
  <c r="CP23" i="5"/>
  <c r="CP24" i="5"/>
  <c r="CP25" i="5"/>
  <c r="CP26" i="5"/>
  <c r="CP27" i="5"/>
  <c r="CP28" i="5"/>
  <c r="CP29" i="5"/>
  <c r="CP30" i="5"/>
  <c r="CP31" i="5"/>
  <c r="CP32" i="5"/>
  <c r="CP33" i="5"/>
  <c r="CP34" i="5"/>
  <c r="CP35" i="5"/>
  <c r="CP36" i="5"/>
  <c r="CP37" i="5"/>
  <c r="CP38" i="5"/>
  <c r="CP39" i="5"/>
  <c r="CP40" i="5"/>
  <c r="CP41" i="5"/>
  <c r="CP42" i="5"/>
  <c r="CP43" i="5"/>
  <c r="CP44" i="5"/>
  <c r="CP45" i="5"/>
  <c r="CP46" i="5"/>
  <c r="CP47" i="5"/>
  <c r="CP48" i="5"/>
  <c r="CP49" i="5"/>
  <c r="CP50" i="5"/>
  <c r="CP51" i="5"/>
  <c r="CP52" i="5"/>
  <c r="CP53" i="5"/>
  <c r="CP54" i="5"/>
  <c r="CP55" i="5"/>
  <c r="CP56" i="5"/>
  <c r="CP57" i="5"/>
  <c r="CP58" i="5"/>
  <c r="CP59" i="5"/>
  <c r="CP60" i="5"/>
  <c r="CP61" i="5"/>
  <c r="CP62" i="5"/>
  <c r="CP63" i="5"/>
  <c r="CP64" i="5"/>
  <c r="CP65" i="5"/>
  <c r="CP66" i="5"/>
  <c r="CP67" i="5"/>
  <c r="CP68" i="5"/>
  <c r="CP69" i="5"/>
  <c r="CP70" i="5"/>
  <c r="CP71" i="5"/>
  <c r="CP72" i="5"/>
  <c r="CP73" i="5"/>
  <c r="CP74" i="5"/>
  <c r="CP75" i="5"/>
  <c r="CP76" i="5"/>
  <c r="CP77" i="5"/>
  <c r="CP78" i="5"/>
  <c r="CP79" i="5"/>
  <c r="CP80" i="5"/>
  <c r="CP81" i="5"/>
  <c r="CP82" i="5"/>
  <c r="CP83" i="5"/>
  <c r="CP84" i="5"/>
  <c r="CP85" i="5"/>
  <c r="CP86" i="5"/>
  <c r="CP87" i="5"/>
  <c r="CP88" i="5"/>
  <c r="CP89" i="5"/>
  <c r="CP90" i="5"/>
  <c r="CP91" i="5"/>
  <c r="CP92" i="5"/>
  <c r="CP93" i="5"/>
  <c r="CP94" i="5"/>
  <c r="CP95" i="5"/>
  <c r="CP96" i="5"/>
  <c r="CP97" i="5"/>
  <c r="CP98" i="5"/>
  <c r="CP99" i="5"/>
  <c r="CP100" i="5"/>
  <c r="CP101" i="5"/>
  <c r="CP102" i="5"/>
  <c r="CP103" i="5"/>
  <c r="CP104" i="5"/>
  <c r="CP105" i="5"/>
  <c r="CP106" i="5"/>
  <c r="CP107" i="5"/>
  <c r="CP108" i="5"/>
  <c r="CP109" i="5"/>
  <c r="CP110" i="5"/>
  <c r="CP111" i="5"/>
  <c r="CP112" i="5"/>
  <c r="CP113" i="5"/>
  <c r="CP114" i="5"/>
  <c r="CP115" i="5"/>
  <c r="CP116" i="5"/>
  <c r="CP117" i="5"/>
  <c r="CP118" i="5"/>
  <c r="CP119" i="5"/>
  <c r="CP120" i="5"/>
  <c r="CP121" i="5"/>
  <c r="CP122" i="5"/>
  <c r="CP123" i="5"/>
  <c r="CP124" i="5"/>
  <c r="CP125" i="5"/>
  <c r="CP126" i="5"/>
  <c r="CP127" i="5"/>
  <c r="CP128" i="5"/>
  <c r="CP129" i="5"/>
  <c r="CP130" i="5"/>
  <c r="CP131" i="5"/>
  <c r="CP132" i="5"/>
  <c r="CP133" i="5"/>
  <c r="CP134" i="5"/>
  <c r="CP135" i="5"/>
  <c r="CP136" i="5"/>
  <c r="CP137" i="5"/>
  <c r="CP138" i="5"/>
  <c r="CP139" i="5"/>
  <c r="CP140" i="5"/>
  <c r="CP141" i="5"/>
  <c r="CP142" i="5"/>
  <c r="CP143" i="5"/>
  <c r="CP144" i="5"/>
  <c r="CP145" i="5"/>
  <c r="CP146" i="5"/>
  <c r="CP147" i="5"/>
  <c r="CP148" i="5"/>
  <c r="CP149" i="5"/>
  <c r="CP150" i="5"/>
  <c r="CP151" i="5"/>
  <c r="CP152" i="5"/>
  <c r="CP153" i="5"/>
  <c r="CP154" i="5"/>
  <c r="CP155" i="5"/>
  <c r="CP156" i="5"/>
  <c r="CP157" i="5"/>
  <c r="CP158" i="5"/>
  <c r="CP159" i="5"/>
  <c r="CP160" i="5"/>
  <c r="CP161" i="5"/>
  <c r="CP162" i="5"/>
  <c r="CP163" i="5"/>
  <c r="CP164" i="5"/>
  <c r="CP165" i="5"/>
  <c r="CP166" i="5"/>
  <c r="CP167" i="5"/>
  <c r="CP168" i="5"/>
  <c r="CP169" i="5"/>
  <c r="CP170" i="5"/>
  <c r="CP171" i="5"/>
  <c r="CP172" i="5"/>
  <c r="CP173" i="5"/>
  <c r="CP174" i="5"/>
  <c r="CP175" i="5"/>
  <c r="CP176" i="5"/>
  <c r="CP177" i="5"/>
  <c r="CP178" i="5"/>
  <c r="CP179" i="5"/>
  <c r="CP180" i="5"/>
  <c r="CP181" i="5"/>
  <c r="CP182" i="5"/>
  <c r="CP183" i="5"/>
  <c r="CP184" i="5"/>
  <c r="CP185" i="5"/>
  <c r="CP186" i="5"/>
  <c r="CP187" i="5"/>
  <c r="CP188" i="5"/>
  <c r="CP189" i="5"/>
  <c r="CP190" i="5"/>
  <c r="CP191" i="5"/>
  <c r="CP192" i="5"/>
  <c r="CP193" i="5"/>
  <c r="CP194" i="5"/>
  <c r="CP195" i="5"/>
  <c r="CP196" i="5"/>
  <c r="CP197" i="5"/>
  <c r="CP198" i="5"/>
  <c r="CP199" i="5"/>
  <c r="CP200" i="5"/>
  <c r="CP201" i="5"/>
  <c r="R2" i="5"/>
  <c r="DF2" i="5"/>
  <c r="DG2" i="5"/>
  <c r="R3" i="5"/>
  <c r="DF3" i="5"/>
  <c r="DG3" i="5"/>
  <c r="R4" i="5"/>
  <c r="DF4" i="5"/>
  <c r="DG4" i="5"/>
  <c r="R5" i="5"/>
  <c r="DF5" i="5"/>
  <c r="DG5" i="5"/>
  <c r="R6" i="5"/>
  <c r="DF6" i="5"/>
  <c r="DG6" i="5"/>
  <c r="R7" i="5"/>
  <c r="DF7" i="5"/>
  <c r="DG7" i="5"/>
  <c r="R8" i="5"/>
  <c r="DF8" i="5"/>
  <c r="DG8" i="5"/>
  <c r="R9" i="5"/>
  <c r="DF9" i="5"/>
  <c r="DG9" i="5"/>
  <c r="R10" i="5"/>
  <c r="DF10" i="5"/>
  <c r="DG10" i="5"/>
  <c r="R11" i="5"/>
  <c r="DF11" i="5"/>
  <c r="DG11" i="5"/>
  <c r="R12" i="5"/>
  <c r="DF12" i="5"/>
  <c r="DG12" i="5"/>
  <c r="R13" i="5"/>
  <c r="DF13" i="5"/>
  <c r="DG13" i="5"/>
  <c r="DG14" i="5"/>
  <c r="DG15" i="5"/>
  <c r="DG16" i="5"/>
  <c r="DG17" i="5"/>
  <c r="DG18" i="5"/>
  <c r="DG19" i="5"/>
  <c r="DG20" i="5"/>
  <c r="DG21" i="5"/>
  <c r="DG22" i="5"/>
  <c r="DG23" i="5"/>
  <c r="DG24" i="5"/>
  <c r="DG25" i="5"/>
  <c r="DG26" i="5"/>
  <c r="DG27" i="5"/>
  <c r="DG28" i="5"/>
  <c r="DG29" i="5"/>
  <c r="DG30" i="5"/>
  <c r="DG31" i="5"/>
  <c r="DG32" i="5"/>
  <c r="DG33" i="5"/>
  <c r="DG34" i="5"/>
  <c r="DG35" i="5"/>
  <c r="DG36" i="5"/>
  <c r="DG37" i="5"/>
  <c r="DG38" i="5"/>
  <c r="DG39" i="5"/>
  <c r="DG40" i="5"/>
  <c r="DG41" i="5"/>
  <c r="DG42" i="5"/>
  <c r="DG43" i="5"/>
  <c r="DG44" i="5"/>
  <c r="DG45" i="5"/>
  <c r="DG46" i="5"/>
  <c r="DG47" i="5"/>
  <c r="DG48" i="5"/>
  <c r="DG49" i="5"/>
  <c r="DG50" i="5"/>
  <c r="DG51" i="5"/>
  <c r="DG52" i="5"/>
  <c r="DG53" i="5"/>
  <c r="DG54" i="5"/>
  <c r="DG55" i="5"/>
  <c r="DG56" i="5"/>
  <c r="DG57" i="5"/>
  <c r="DG58" i="5"/>
  <c r="DG59" i="5"/>
  <c r="DG60" i="5"/>
  <c r="DG61" i="5"/>
  <c r="DG62" i="5"/>
  <c r="DG63" i="5"/>
  <c r="DG64" i="5"/>
  <c r="DG65" i="5"/>
  <c r="DG66" i="5"/>
  <c r="DG67" i="5"/>
  <c r="DG68" i="5"/>
  <c r="DG69" i="5"/>
  <c r="DG70" i="5"/>
  <c r="DG71" i="5"/>
  <c r="DG72" i="5"/>
  <c r="DG73" i="5"/>
  <c r="DG74" i="5"/>
  <c r="DG75" i="5"/>
  <c r="DG76" i="5"/>
  <c r="DG77" i="5"/>
  <c r="DG78" i="5"/>
  <c r="DG79" i="5"/>
  <c r="DG80" i="5"/>
  <c r="DG81" i="5"/>
  <c r="DG82" i="5"/>
  <c r="DG83" i="5"/>
  <c r="DG84" i="5"/>
  <c r="DG85" i="5"/>
  <c r="DG86" i="5"/>
  <c r="DG87" i="5"/>
  <c r="DG88" i="5"/>
  <c r="DG89" i="5"/>
  <c r="DG90" i="5"/>
  <c r="DG91" i="5"/>
  <c r="DG92" i="5"/>
  <c r="DG93" i="5"/>
  <c r="DG94" i="5"/>
  <c r="DG95" i="5"/>
  <c r="DG96" i="5"/>
  <c r="DG97" i="5"/>
  <c r="DG98" i="5"/>
  <c r="DG99" i="5"/>
  <c r="DG100" i="5"/>
  <c r="DG101" i="5"/>
  <c r="DG102" i="5"/>
  <c r="DG103" i="5"/>
  <c r="DG104" i="5"/>
  <c r="DG105" i="5"/>
  <c r="DG106" i="5"/>
  <c r="DG107" i="5"/>
  <c r="DG108" i="5"/>
  <c r="DG109" i="5"/>
  <c r="DG110" i="5"/>
  <c r="DG111" i="5"/>
  <c r="DG112" i="5"/>
  <c r="DG113" i="5"/>
  <c r="DG114" i="5"/>
  <c r="DG115" i="5"/>
  <c r="DG116" i="5"/>
  <c r="DG117" i="5"/>
  <c r="DG118" i="5"/>
  <c r="DG119" i="5"/>
  <c r="DG120" i="5"/>
  <c r="DG121" i="5"/>
  <c r="DG122" i="5"/>
  <c r="DG123" i="5"/>
  <c r="DG124" i="5"/>
  <c r="DG125" i="5"/>
  <c r="DG126" i="5"/>
  <c r="DG127" i="5"/>
  <c r="DG128" i="5"/>
  <c r="DG129" i="5"/>
  <c r="DG130" i="5"/>
  <c r="DG131" i="5"/>
  <c r="DG132" i="5"/>
  <c r="DG133" i="5"/>
  <c r="DG134" i="5"/>
  <c r="DG135" i="5"/>
  <c r="DG136" i="5"/>
  <c r="DG137" i="5"/>
  <c r="DG138" i="5"/>
  <c r="DG139" i="5"/>
  <c r="DG140" i="5"/>
  <c r="DG141" i="5"/>
  <c r="DG142" i="5"/>
  <c r="DG143" i="5"/>
  <c r="DG144" i="5"/>
  <c r="DG145" i="5"/>
  <c r="DG146" i="5"/>
  <c r="DG147" i="5"/>
  <c r="DG148" i="5"/>
  <c r="DG149" i="5"/>
  <c r="DG150" i="5"/>
  <c r="DG151" i="5"/>
  <c r="DG152" i="5"/>
  <c r="DG153" i="5"/>
  <c r="DG154" i="5"/>
  <c r="DG155" i="5"/>
  <c r="DG156" i="5"/>
  <c r="DG157" i="5"/>
  <c r="DG158" i="5"/>
  <c r="DG159" i="5"/>
  <c r="DG160" i="5"/>
  <c r="DG161" i="5"/>
  <c r="DG162" i="5"/>
  <c r="DG163" i="5"/>
  <c r="DG164" i="5"/>
  <c r="DG165" i="5"/>
  <c r="DG166" i="5"/>
  <c r="DG167" i="5"/>
  <c r="DG168" i="5"/>
  <c r="DG169" i="5"/>
  <c r="DG170" i="5"/>
  <c r="DG171" i="5"/>
  <c r="DG172" i="5"/>
  <c r="DG173" i="5"/>
  <c r="DG174" i="5"/>
  <c r="DG175" i="5"/>
  <c r="DG176" i="5"/>
  <c r="DG177" i="5"/>
  <c r="DG178" i="5"/>
  <c r="DG179" i="5"/>
  <c r="DG180" i="5"/>
  <c r="DG181" i="5"/>
  <c r="DG182" i="5"/>
  <c r="DG183" i="5"/>
  <c r="DG184" i="5"/>
  <c r="DG185" i="5"/>
  <c r="DG186" i="5"/>
  <c r="DG187" i="5"/>
  <c r="DG188" i="5"/>
  <c r="DG189" i="5"/>
  <c r="DG190" i="5"/>
  <c r="DG191" i="5"/>
  <c r="DG192" i="5"/>
  <c r="DG193" i="5"/>
  <c r="DG194" i="5"/>
  <c r="DG195" i="5"/>
  <c r="DG196" i="5"/>
  <c r="DG197" i="5"/>
  <c r="DG198" i="5"/>
  <c r="DG199" i="5"/>
  <c r="DG200" i="5"/>
  <c r="DG201" i="5"/>
  <c r="CT2" i="5"/>
  <c r="CU2" i="5"/>
  <c r="CT3" i="5"/>
  <c r="CU3" i="5"/>
  <c r="CT4" i="5"/>
  <c r="CU4" i="5"/>
  <c r="CT5" i="5"/>
  <c r="CU5" i="5"/>
  <c r="CT6" i="5"/>
  <c r="CU6" i="5"/>
  <c r="CT7" i="5"/>
  <c r="CU7" i="5"/>
  <c r="CT8" i="5"/>
  <c r="CU8" i="5"/>
  <c r="CT9" i="5"/>
  <c r="CU9" i="5"/>
  <c r="CT10" i="5"/>
  <c r="CU10" i="5"/>
  <c r="CT11" i="5"/>
  <c r="CU11" i="5"/>
  <c r="CT12" i="5"/>
  <c r="CU12" i="5"/>
  <c r="CT13" i="5"/>
  <c r="CU13" i="5"/>
  <c r="CU14" i="5"/>
  <c r="CU15" i="5"/>
  <c r="CU16" i="5"/>
  <c r="CU17" i="5"/>
  <c r="CU18" i="5"/>
  <c r="CU19" i="5"/>
  <c r="CU20" i="5"/>
  <c r="CU21" i="5"/>
  <c r="CU22" i="5"/>
  <c r="CU23" i="5"/>
  <c r="CU24" i="5"/>
  <c r="CU25" i="5"/>
  <c r="CU26" i="5"/>
  <c r="CU27" i="5"/>
  <c r="CU28" i="5"/>
  <c r="CU29" i="5"/>
  <c r="CU30" i="5"/>
  <c r="CU31" i="5"/>
  <c r="CU32" i="5"/>
  <c r="CU33" i="5"/>
  <c r="CU34" i="5"/>
  <c r="CU35" i="5"/>
  <c r="CU36" i="5"/>
  <c r="CU37" i="5"/>
  <c r="CU38" i="5"/>
  <c r="CU39" i="5"/>
  <c r="CU40" i="5"/>
  <c r="CU41" i="5"/>
  <c r="CU42" i="5"/>
  <c r="CU43" i="5"/>
  <c r="CU44" i="5"/>
  <c r="CU45" i="5"/>
  <c r="CU46" i="5"/>
  <c r="CU47" i="5"/>
  <c r="CU48" i="5"/>
  <c r="CU49" i="5"/>
  <c r="CU50" i="5"/>
  <c r="CU51" i="5"/>
  <c r="CU52" i="5"/>
  <c r="CU53" i="5"/>
  <c r="CU54" i="5"/>
  <c r="CU55" i="5"/>
  <c r="CU56" i="5"/>
  <c r="CU57" i="5"/>
  <c r="CU58" i="5"/>
  <c r="CU59" i="5"/>
  <c r="CU60" i="5"/>
  <c r="CU61" i="5"/>
  <c r="CU62" i="5"/>
  <c r="CU63" i="5"/>
  <c r="CU64" i="5"/>
  <c r="CU65" i="5"/>
  <c r="CU66" i="5"/>
  <c r="CU67" i="5"/>
  <c r="CU68" i="5"/>
  <c r="CU69" i="5"/>
  <c r="CU70" i="5"/>
  <c r="CU71" i="5"/>
  <c r="CU72" i="5"/>
  <c r="CU73" i="5"/>
  <c r="CU74" i="5"/>
  <c r="CU75" i="5"/>
  <c r="CU76" i="5"/>
  <c r="CU77" i="5"/>
  <c r="CU78" i="5"/>
  <c r="CU79" i="5"/>
  <c r="CU80" i="5"/>
  <c r="CU81" i="5"/>
  <c r="CU82" i="5"/>
  <c r="CU83" i="5"/>
  <c r="CU84" i="5"/>
  <c r="CU85" i="5"/>
  <c r="CU86" i="5"/>
  <c r="CU87" i="5"/>
  <c r="CU88" i="5"/>
  <c r="CU89" i="5"/>
  <c r="CU90" i="5"/>
  <c r="CU91" i="5"/>
  <c r="CU92" i="5"/>
  <c r="CU93" i="5"/>
  <c r="CU94" i="5"/>
  <c r="CU95" i="5"/>
  <c r="CU96" i="5"/>
  <c r="CU97" i="5"/>
  <c r="CU98" i="5"/>
  <c r="CU99" i="5"/>
  <c r="CU100" i="5"/>
  <c r="CU101" i="5"/>
  <c r="CU102" i="5"/>
  <c r="CU103" i="5"/>
  <c r="CU104" i="5"/>
  <c r="CU105" i="5"/>
  <c r="CU106" i="5"/>
  <c r="CU107" i="5"/>
  <c r="CU108" i="5"/>
  <c r="CU109" i="5"/>
  <c r="CU110" i="5"/>
  <c r="CU111" i="5"/>
  <c r="CU112" i="5"/>
  <c r="CU113" i="5"/>
  <c r="CU114" i="5"/>
  <c r="CU115" i="5"/>
  <c r="CU116" i="5"/>
  <c r="CU117" i="5"/>
  <c r="CU118" i="5"/>
  <c r="CU119" i="5"/>
  <c r="CU120" i="5"/>
  <c r="CU121" i="5"/>
  <c r="CU122" i="5"/>
  <c r="CU123" i="5"/>
  <c r="CU124" i="5"/>
  <c r="CU125" i="5"/>
  <c r="CU126" i="5"/>
  <c r="CU127" i="5"/>
  <c r="CU128" i="5"/>
  <c r="CU129" i="5"/>
  <c r="CU130" i="5"/>
  <c r="CU131" i="5"/>
  <c r="CU132" i="5"/>
  <c r="CU133" i="5"/>
  <c r="CU134" i="5"/>
  <c r="CU135" i="5"/>
  <c r="CU136" i="5"/>
  <c r="CU137" i="5"/>
  <c r="CU138" i="5"/>
  <c r="CU139" i="5"/>
  <c r="CU140" i="5"/>
  <c r="CU141" i="5"/>
  <c r="CU142" i="5"/>
  <c r="CU143" i="5"/>
  <c r="CU144" i="5"/>
  <c r="CU145" i="5"/>
  <c r="CU146" i="5"/>
  <c r="CU147" i="5"/>
  <c r="CU148" i="5"/>
  <c r="CU149" i="5"/>
  <c r="CU150" i="5"/>
  <c r="CU151" i="5"/>
  <c r="CU152" i="5"/>
  <c r="CU153" i="5"/>
  <c r="CU154" i="5"/>
  <c r="CU155" i="5"/>
  <c r="CU156" i="5"/>
  <c r="CU157" i="5"/>
  <c r="CU158" i="5"/>
  <c r="CU159" i="5"/>
  <c r="CU160" i="5"/>
  <c r="CU161" i="5"/>
  <c r="CU162" i="5"/>
  <c r="CU163" i="5"/>
  <c r="CU164" i="5"/>
  <c r="CU165" i="5"/>
  <c r="CU166" i="5"/>
  <c r="CU167" i="5"/>
  <c r="CU168" i="5"/>
  <c r="CU169" i="5"/>
  <c r="CU170" i="5"/>
  <c r="CU171" i="5"/>
  <c r="CU172" i="5"/>
  <c r="CU173" i="5"/>
  <c r="CU174" i="5"/>
  <c r="CU175" i="5"/>
  <c r="CU176" i="5"/>
  <c r="CU177" i="5"/>
  <c r="CU178" i="5"/>
  <c r="CU179" i="5"/>
  <c r="CU180" i="5"/>
  <c r="CU181" i="5"/>
  <c r="CU182" i="5"/>
  <c r="CU183" i="5"/>
  <c r="CU184" i="5"/>
  <c r="CU185" i="5"/>
  <c r="CU186" i="5"/>
  <c r="CU187" i="5"/>
  <c r="CU188" i="5"/>
  <c r="CU189" i="5"/>
  <c r="CU190" i="5"/>
  <c r="CU191" i="5"/>
  <c r="CU192" i="5"/>
  <c r="CU193" i="5"/>
  <c r="CU194" i="5"/>
  <c r="CU195" i="5"/>
  <c r="CU196" i="5"/>
  <c r="CU197" i="5"/>
  <c r="CU198" i="5"/>
  <c r="CU199" i="5"/>
  <c r="CU200" i="5"/>
  <c r="CU201" i="5"/>
  <c r="DF14" i="5"/>
  <c r="DF15" i="5"/>
  <c r="DF16" i="5"/>
  <c r="DF17" i="5"/>
  <c r="DF18" i="5"/>
  <c r="DF19" i="5"/>
  <c r="DF20" i="5"/>
  <c r="DF21" i="5"/>
  <c r="DF22" i="5"/>
  <c r="DF23" i="5"/>
  <c r="DF24" i="5"/>
  <c r="DF25" i="5"/>
  <c r="DF26" i="5"/>
  <c r="DF27" i="5"/>
  <c r="DF28" i="5"/>
  <c r="DF29" i="5"/>
  <c r="DF30" i="5"/>
  <c r="DF31" i="5"/>
  <c r="DF32" i="5"/>
  <c r="DF33" i="5"/>
  <c r="DF34" i="5"/>
  <c r="DF35" i="5"/>
  <c r="DF36" i="5"/>
  <c r="DF37" i="5"/>
  <c r="DF38" i="5"/>
  <c r="DF39" i="5"/>
  <c r="DF40" i="5"/>
  <c r="DF41" i="5"/>
  <c r="DF42" i="5"/>
  <c r="DF43" i="5"/>
  <c r="DF44" i="5"/>
  <c r="DF45" i="5"/>
  <c r="DF46" i="5"/>
  <c r="DF47" i="5"/>
  <c r="DF48" i="5"/>
  <c r="DF49" i="5"/>
  <c r="DF50" i="5"/>
  <c r="DF51" i="5"/>
  <c r="DF52" i="5"/>
  <c r="DF53" i="5"/>
  <c r="DF54" i="5"/>
  <c r="DF55" i="5"/>
  <c r="DF56" i="5"/>
  <c r="DF57" i="5"/>
  <c r="DF58" i="5"/>
  <c r="DF59" i="5"/>
  <c r="DF60" i="5"/>
  <c r="DF61" i="5"/>
  <c r="DF62" i="5"/>
  <c r="DF63" i="5"/>
  <c r="DF64" i="5"/>
  <c r="DF65" i="5"/>
  <c r="DF66" i="5"/>
  <c r="DF67" i="5"/>
  <c r="DF68" i="5"/>
  <c r="DF69" i="5"/>
  <c r="DF70" i="5"/>
  <c r="DF71" i="5"/>
  <c r="DF72" i="5"/>
  <c r="DF73" i="5"/>
  <c r="DF74" i="5"/>
  <c r="DF75" i="5"/>
  <c r="DF76" i="5"/>
  <c r="DF77" i="5"/>
  <c r="DF78" i="5"/>
  <c r="DF79" i="5"/>
  <c r="DF80" i="5"/>
  <c r="DF81" i="5"/>
  <c r="DF82" i="5"/>
  <c r="DF83" i="5"/>
  <c r="DF84" i="5"/>
  <c r="DF85" i="5"/>
  <c r="DF86" i="5"/>
  <c r="DF87" i="5"/>
  <c r="DF88" i="5"/>
  <c r="DF89" i="5"/>
  <c r="DF90" i="5"/>
  <c r="DF91" i="5"/>
  <c r="DF92" i="5"/>
  <c r="DF93" i="5"/>
  <c r="DF94" i="5"/>
  <c r="DF95" i="5"/>
  <c r="DF96" i="5"/>
  <c r="DF97" i="5"/>
  <c r="DF98" i="5"/>
  <c r="DF99" i="5"/>
  <c r="DF100" i="5"/>
  <c r="DF101" i="5"/>
  <c r="DF102" i="5"/>
  <c r="DF103" i="5"/>
  <c r="DF104" i="5"/>
  <c r="DF105" i="5"/>
  <c r="DF106" i="5"/>
  <c r="DF107" i="5"/>
  <c r="DF108" i="5"/>
  <c r="DF109" i="5"/>
  <c r="DF110" i="5"/>
  <c r="DF111" i="5"/>
  <c r="DF112" i="5"/>
  <c r="DF113" i="5"/>
  <c r="DF114" i="5"/>
  <c r="DF115" i="5"/>
  <c r="DF116" i="5"/>
  <c r="DF117" i="5"/>
  <c r="DF118" i="5"/>
  <c r="DF119" i="5"/>
  <c r="DF120" i="5"/>
  <c r="DF121" i="5"/>
  <c r="DF122" i="5"/>
  <c r="DF123" i="5"/>
  <c r="DF124" i="5"/>
  <c r="DF125" i="5"/>
  <c r="DF126" i="5"/>
  <c r="DF127" i="5"/>
  <c r="DF128" i="5"/>
  <c r="DF129" i="5"/>
  <c r="DF130" i="5"/>
  <c r="DF131" i="5"/>
  <c r="DF132" i="5"/>
  <c r="DF133" i="5"/>
  <c r="DF134" i="5"/>
  <c r="DF135" i="5"/>
  <c r="DF136" i="5"/>
  <c r="DF137" i="5"/>
  <c r="DF138" i="5"/>
  <c r="DF139" i="5"/>
  <c r="DF140" i="5"/>
  <c r="DF141" i="5"/>
  <c r="DF142" i="5"/>
  <c r="DF143" i="5"/>
  <c r="DF144" i="5"/>
  <c r="DF145" i="5"/>
  <c r="DF146" i="5"/>
  <c r="DF147" i="5"/>
  <c r="DF148" i="5"/>
  <c r="DF149" i="5"/>
  <c r="DF150" i="5"/>
  <c r="DF151" i="5"/>
  <c r="DF152" i="5"/>
  <c r="DF153" i="5"/>
  <c r="DF154" i="5"/>
  <c r="DF155" i="5"/>
  <c r="DF156" i="5"/>
  <c r="DF157" i="5"/>
  <c r="DF158" i="5"/>
  <c r="DF159" i="5"/>
  <c r="DF160" i="5"/>
  <c r="DF161" i="5"/>
  <c r="DF162" i="5"/>
  <c r="DF163" i="5"/>
  <c r="DF164" i="5"/>
  <c r="DF165" i="5"/>
  <c r="DF166" i="5"/>
  <c r="DF167" i="5"/>
  <c r="DF168" i="5"/>
  <c r="DF169" i="5"/>
  <c r="DF170" i="5"/>
  <c r="DF171" i="5"/>
  <c r="DF172" i="5"/>
  <c r="DF173" i="5"/>
  <c r="DF174" i="5"/>
  <c r="DF175" i="5"/>
  <c r="DF176" i="5"/>
  <c r="DF177" i="5"/>
  <c r="DF178" i="5"/>
  <c r="DF179" i="5"/>
  <c r="DF180" i="5"/>
  <c r="DF181" i="5"/>
  <c r="DF182" i="5"/>
  <c r="DF183" i="5"/>
  <c r="DF184" i="5"/>
  <c r="DF185" i="5"/>
  <c r="DF186" i="5"/>
  <c r="DF187" i="5"/>
  <c r="DF188" i="5"/>
  <c r="DF189" i="5"/>
  <c r="DF190" i="5"/>
  <c r="DF191" i="5"/>
  <c r="DF192" i="5"/>
  <c r="DF193" i="5"/>
  <c r="DF194" i="5"/>
  <c r="DF195" i="5"/>
  <c r="DF196" i="5"/>
  <c r="DF197" i="5"/>
  <c r="DF198" i="5"/>
  <c r="DF199" i="5"/>
  <c r="DF200" i="5"/>
  <c r="DF201" i="5"/>
  <c r="K2" i="5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B21" i="3"/>
  <c r="DQ8" i="5"/>
  <c r="DH2" i="5"/>
  <c r="DH3" i="5"/>
  <c r="DH4" i="5"/>
  <c r="DH5" i="5"/>
  <c r="DH6" i="5"/>
  <c r="DH7" i="5"/>
  <c r="DH8" i="5"/>
  <c r="DH9" i="5"/>
  <c r="DH10" i="5"/>
  <c r="DH11" i="5"/>
  <c r="DH12" i="5"/>
  <c r="DH13" i="5"/>
  <c r="DH14" i="5"/>
  <c r="DH15" i="5"/>
  <c r="DH16" i="5"/>
  <c r="DH17" i="5"/>
  <c r="DH18" i="5"/>
  <c r="DH19" i="5"/>
  <c r="DH20" i="5"/>
  <c r="DH21" i="5"/>
  <c r="DH22" i="5"/>
  <c r="DH23" i="5"/>
  <c r="DH24" i="5"/>
  <c r="DH25" i="5"/>
  <c r="DH26" i="5"/>
  <c r="DH27" i="5"/>
  <c r="DH28" i="5"/>
  <c r="DH29" i="5"/>
  <c r="DH30" i="5"/>
  <c r="DH31" i="5"/>
  <c r="DH32" i="5"/>
  <c r="DH33" i="5"/>
  <c r="DH34" i="5"/>
  <c r="DH35" i="5"/>
  <c r="DH36" i="5"/>
  <c r="DH37" i="5"/>
  <c r="DH38" i="5"/>
  <c r="DH39" i="5"/>
  <c r="DH40" i="5"/>
  <c r="DH41" i="5"/>
  <c r="DH42" i="5"/>
  <c r="DH43" i="5"/>
  <c r="DH44" i="5"/>
  <c r="DH45" i="5"/>
  <c r="DH46" i="5"/>
  <c r="DH47" i="5"/>
  <c r="DH48" i="5"/>
  <c r="DH49" i="5"/>
  <c r="DH50" i="5"/>
  <c r="DH51" i="5"/>
  <c r="DH52" i="5"/>
  <c r="DH53" i="5"/>
  <c r="DH54" i="5"/>
  <c r="DH55" i="5"/>
  <c r="DH56" i="5"/>
  <c r="DH57" i="5"/>
  <c r="DH58" i="5"/>
  <c r="DH59" i="5"/>
  <c r="DH60" i="5"/>
  <c r="DH61" i="5"/>
  <c r="DH62" i="5"/>
  <c r="DH63" i="5"/>
  <c r="DH64" i="5"/>
  <c r="DH65" i="5"/>
  <c r="DH66" i="5"/>
  <c r="DH67" i="5"/>
  <c r="DH68" i="5"/>
  <c r="DH69" i="5"/>
  <c r="DH70" i="5"/>
  <c r="DH71" i="5"/>
  <c r="DH72" i="5"/>
  <c r="DH73" i="5"/>
  <c r="DH74" i="5"/>
  <c r="DH75" i="5"/>
  <c r="DH76" i="5"/>
  <c r="DH77" i="5"/>
  <c r="DH78" i="5"/>
  <c r="DH79" i="5"/>
  <c r="DH80" i="5"/>
  <c r="DH81" i="5"/>
  <c r="DH82" i="5"/>
  <c r="DH83" i="5"/>
  <c r="DH84" i="5"/>
  <c r="DH85" i="5"/>
  <c r="DH86" i="5"/>
  <c r="DH87" i="5"/>
  <c r="DH88" i="5"/>
  <c r="DH89" i="5"/>
  <c r="DH90" i="5"/>
  <c r="DH91" i="5"/>
  <c r="DH92" i="5"/>
  <c r="DH93" i="5"/>
  <c r="DH94" i="5"/>
  <c r="DH95" i="5"/>
  <c r="DH96" i="5"/>
  <c r="DH97" i="5"/>
  <c r="DH98" i="5"/>
  <c r="DH99" i="5"/>
  <c r="DH100" i="5"/>
  <c r="DH101" i="5"/>
  <c r="DH102" i="5"/>
  <c r="DH103" i="5"/>
  <c r="DH104" i="5"/>
  <c r="DH105" i="5"/>
  <c r="DH106" i="5"/>
  <c r="DH107" i="5"/>
  <c r="DH108" i="5"/>
  <c r="DH109" i="5"/>
  <c r="DH110" i="5"/>
  <c r="DH111" i="5"/>
  <c r="DH112" i="5"/>
  <c r="DH113" i="5"/>
  <c r="DH114" i="5"/>
  <c r="DH115" i="5"/>
  <c r="DH116" i="5"/>
  <c r="DH117" i="5"/>
  <c r="DH118" i="5"/>
  <c r="DH119" i="5"/>
  <c r="DH120" i="5"/>
  <c r="DH121" i="5"/>
  <c r="DH122" i="5"/>
  <c r="DH123" i="5"/>
  <c r="DH124" i="5"/>
  <c r="DH125" i="5"/>
  <c r="DH126" i="5"/>
  <c r="DH127" i="5"/>
  <c r="DH128" i="5"/>
  <c r="DH129" i="5"/>
  <c r="DH130" i="5"/>
  <c r="DH131" i="5"/>
  <c r="DH132" i="5"/>
  <c r="DH133" i="5"/>
  <c r="DH134" i="5"/>
  <c r="DH135" i="5"/>
  <c r="DH136" i="5"/>
  <c r="DH137" i="5"/>
  <c r="DH138" i="5"/>
  <c r="DH139" i="5"/>
  <c r="DH140" i="5"/>
  <c r="DH141" i="5"/>
  <c r="DH142" i="5"/>
  <c r="DH143" i="5"/>
  <c r="DH144" i="5"/>
  <c r="DH145" i="5"/>
  <c r="DH146" i="5"/>
  <c r="DH147" i="5"/>
  <c r="DH148" i="5"/>
  <c r="DH149" i="5"/>
  <c r="DH150" i="5"/>
  <c r="DH151" i="5"/>
  <c r="DH152" i="5"/>
  <c r="DH153" i="5"/>
  <c r="DH154" i="5"/>
  <c r="DH155" i="5"/>
  <c r="DH156" i="5"/>
  <c r="DH157" i="5"/>
  <c r="DH158" i="5"/>
  <c r="DH159" i="5"/>
  <c r="DH160" i="5"/>
  <c r="DH161" i="5"/>
  <c r="DH162" i="5"/>
  <c r="DH163" i="5"/>
  <c r="DH164" i="5"/>
  <c r="DH165" i="5"/>
  <c r="DH166" i="5"/>
  <c r="DH167" i="5"/>
  <c r="DH168" i="5"/>
  <c r="DH169" i="5"/>
  <c r="DH170" i="5"/>
  <c r="DH171" i="5"/>
  <c r="DH172" i="5"/>
  <c r="DH173" i="5"/>
  <c r="DH174" i="5"/>
  <c r="DH175" i="5"/>
  <c r="DH176" i="5"/>
  <c r="DH177" i="5"/>
  <c r="DH178" i="5"/>
  <c r="DH179" i="5"/>
  <c r="DH180" i="5"/>
  <c r="DH181" i="5"/>
  <c r="DH182" i="5"/>
  <c r="DH183" i="5"/>
  <c r="DH184" i="5"/>
  <c r="DH185" i="5"/>
  <c r="DH186" i="5"/>
  <c r="DH187" i="5"/>
  <c r="DH188" i="5"/>
  <c r="DH189" i="5"/>
  <c r="DH190" i="5"/>
  <c r="DH191" i="5"/>
  <c r="DH192" i="5"/>
  <c r="DH193" i="5"/>
  <c r="DH194" i="5"/>
  <c r="DH195" i="5"/>
  <c r="DH196" i="5"/>
  <c r="DH197" i="5"/>
  <c r="DH198" i="5"/>
  <c r="DH199" i="5"/>
  <c r="DH200" i="5"/>
  <c r="DH201" i="5"/>
  <c r="DQ3" i="5"/>
  <c r="DI2" i="5"/>
  <c r="DJ2" i="5"/>
  <c r="DI3" i="5"/>
  <c r="DJ3" i="5"/>
  <c r="DI4" i="5"/>
  <c r="DJ4" i="5"/>
  <c r="DI5" i="5"/>
  <c r="DJ5" i="5"/>
  <c r="DI6" i="5"/>
  <c r="DJ6" i="5"/>
  <c r="DI7" i="5"/>
  <c r="DJ7" i="5"/>
  <c r="DI8" i="5"/>
  <c r="DJ8" i="5"/>
  <c r="DI9" i="5"/>
  <c r="DJ9" i="5"/>
  <c r="DI10" i="5"/>
  <c r="DJ10" i="5"/>
  <c r="DI11" i="5"/>
  <c r="DJ11" i="5"/>
  <c r="DI12" i="5"/>
  <c r="DJ12" i="5"/>
  <c r="DI13" i="5"/>
  <c r="DJ13" i="5"/>
  <c r="DI14" i="5"/>
  <c r="DJ14" i="5"/>
  <c r="DI15" i="5"/>
  <c r="DJ15" i="5"/>
  <c r="DI16" i="5"/>
  <c r="DJ16" i="5"/>
  <c r="DI17" i="5"/>
  <c r="DJ17" i="5"/>
  <c r="DI18" i="5"/>
  <c r="DJ18" i="5"/>
  <c r="DI19" i="5"/>
  <c r="DJ19" i="5"/>
  <c r="DI20" i="5"/>
  <c r="DJ20" i="5"/>
  <c r="DI21" i="5"/>
  <c r="DJ21" i="5"/>
  <c r="DI22" i="5"/>
  <c r="DJ22" i="5"/>
  <c r="DI23" i="5"/>
  <c r="DJ23" i="5"/>
  <c r="DI24" i="5"/>
  <c r="DJ24" i="5"/>
  <c r="DI25" i="5"/>
  <c r="DJ25" i="5"/>
  <c r="DI26" i="5"/>
  <c r="DJ26" i="5"/>
  <c r="DI27" i="5"/>
  <c r="DJ27" i="5"/>
  <c r="DI28" i="5"/>
  <c r="DJ28" i="5"/>
  <c r="DI29" i="5"/>
  <c r="DJ29" i="5"/>
  <c r="DI30" i="5"/>
  <c r="DJ30" i="5"/>
  <c r="DI31" i="5"/>
  <c r="DJ31" i="5"/>
  <c r="DI32" i="5"/>
  <c r="DJ32" i="5"/>
  <c r="DI33" i="5"/>
  <c r="DJ33" i="5"/>
  <c r="DI34" i="5"/>
  <c r="DJ34" i="5"/>
  <c r="DI35" i="5"/>
  <c r="DJ35" i="5"/>
  <c r="DI36" i="5"/>
  <c r="DJ36" i="5"/>
  <c r="DI37" i="5"/>
  <c r="DJ37" i="5"/>
  <c r="DI38" i="5"/>
  <c r="DJ38" i="5"/>
  <c r="DI39" i="5"/>
  <c r="DJ39" i="5"/>
  <c r="DI40" i="5"/>
  <c r="DJ40" i="5"/>
  <c r="DI41" i="5"/>
  <c r="DJ41" i="5"/>
  <c r="DI42" i="5"/>
  <c r="DJ42" i="5"/>
  <c r="DI43" i="5"/>
  <c r="DJ43" i="5"/>
  <c r="DI44" i="5"/>
  <c r="DJ44" i="5"/>
  <c r="DI45" i="5"/>
  <c r="DJ45" i="5"/>
  <c r="DI46" i="5"/>
  <c r="DJ46" i="5"/>
  <c r="DI47" i="5"/>
  <c r="DJ47" i="5"/>
  <c r="DI48" i="5"/>
  <c r="DJ48" i="5"/>
  <c r="DI49" i="5"/>
  <c r="DJ49" i="5"/>
  <c r="DI50" i="5"/>
  <c r="DJ50" i="5"/>
  <c r="DI51" i="5"/>
  <c r="DJ51" i="5"/>
  <c r="DI52" i="5"/>
  <c r="DJ52" i="5"/>
  <c r="DI53" i="5"/>
  <c r="DJ53" i="5"/>
  <c r="DI54" i="5"/>
  <c r="DJ54" i="5"/>
  <c r="DI55" i="5"/>
  <c r="DJ55" i="5"/>
  <c r="DI56" i="5"/>
  <c r="DJ56" i="5"/>
  <c r="DI57" i="5"/>
  <c r="DJ57" i="5"/>
  <c r="DI58" i="5"/>
  <c r="DJ58" i="5"/>
  <c r="DI59" i="5"/>
  <c r="DJ59" i="5"/>
  <c r="DI60" i="5"/>
  <c r="DJ60" i="5"/>
  <c r="DI61" i="5"/>
  <c r="DJ61" i="5"/>
  <c r="DI62" i="5"/>
  <c r="DJ62" i="5"/>
  <c r="DI63" i="5"/>
  <c r="DJ63" i="5"/>
  <c r="DI64" i="5"/>
  <c r="DJ64" i="5"/>
  <c r="DI65" i="5"/>
  <c r="DJ65" i="5"/>
  <c r="DI66" i="5"/>
  <c r="DJ66" i="5"/>
  <c r="DI67" i="5"/>
  <c r="DJ67" i="5"/>
  <c r="DI68" i="5"/>
  <c r="DJ68" i="5"/>
  <c r="DI69" i="5"/>
  <c r="DJ69" i="5"/>
  <c r="DI70" i="5"/>
  <c r="DJ70" i="5"/>
  <c r="DI71" i="5"/>
  <c r="DJ71" i="5"/>
  <c r="DI72" i="5"/>
  <c r="DJ72" i="5"/>
  <c r="DI73" i="5"/>
  <c r="DJ73" i="5"/>
  <c r="DI74" i="5"/>
  <c r="DJ74" i="5"/>
  <c r="DI75" i="5"/>
  <c r="DJ75" i="5"/>
  <c r="DI76" i="5"/>
  <c r="DJ76" i="5"/>
  <c r="DI77" i="5"/>
  <c r="DJ77" i="5"/>
  <c r="DI78" i="5"/>
  <c r="DJ78" i="5"/>
  <c r="DI79" i="5"/>
  <c r="DJ79" i="5"/>
  <c r="DI80" i="5"/>
  <c r="DJ80" i="5"/>
  <c r="DI81" i="5"/>
  <c r="DJ81" i="5"/>
  <c r="DI82" i="5"/>
  <c r="DJ82" i="5"/>
  <c r="DI83" i="5"/>
  <c r="DJ83" i="5"/>
  <c r="DI84" i="5"/>
  <c r="DJ84" i="5"/>
  <c r="DI85" i="5"/>
  <c r="DJ85" i="5"/>
  <c r="DI86" i="5"/>
  <c r="DJ86" i="5"/>
  <c r="DI87" i="5"/>
  <c r="DJ87" i="5"/>
  <c r="DI88" i="5"/>
  <c r="DJ88" i="5"/>
  <c r="DI89" i="5"/>
  <c r="DJ89" i="5"/>
  <c r="DI90" i="5"/>
  <c r="DJ90" i="5"/>
  <c r="DI91" i="5"/>
  <c r="DJ91" i="5"/>
  <c r="DI92" i="5"/>
  <c r="DJ92" i="5"/>
  <c r="DI93" i="5"/>
  <c r="DJ93" i="5"/>
  <c r="DI94" i="5"/>
  <c r="DJ94" i="5"/>
  <c r="DI95" i="5"/>
  <c r="DJ95" i="5"/>
  <c r="DI96" i="5"/>
  <c r="DJ96" i="5"/>
  <c r="DI97" i="5"/>
  <c r="DJ97" i="5"/>
  <c r="DI98" i="5"/>
  <c r="DJ98" i="5"/>
  <c r="DI99" i="5"/>
  <c r="DJ99" i="5"/>
  <c r="DI100" i="5"/>
  <c r="DJ100" i="5"/>
  <c r="DI101" i="5"/>
  <c r="DJ101" i="5"/>
  <c r="DI102" i="5"/>
  <c r="DJ102" i="5"/>
  <c r="DI103" i="5"/>
  <c r="DJ103" i="5"/>
  <c r="DI104" i="5"/>
  <c r="DJ104" i="5"/>
  <c r="DI105" i="5"/>
  <c r="DJ105" i="5"/>
  <c r="DI106" i="5"/>
  <c r="DJ106" i="5"/>
  <c r="DI107" i="5"/>
  <c r="DJ107" i="5"/>
  <c r="DI108" i="5"/>
  <c r="DJ108" i="5"/>
  <c r="DI109" i="5"/>
  <c r="DJ109" i="5"/>
  <c r="DI110" i="5"/>
  <c r="DJ110" i="5"/>
  <c r="DI111" i="5"/>
  <c r="DJ111" i="5"/>
  <c r="DI112" i="5"/>
  <c r="DJ112" i="5"/>
  <c r="DI113" i="5"/>
  <c r="DJ113" i="5"/>
  <c r="DI114" i="5"/>
  <c r="DJ114" i="5"/>
  <c r="DI115" i="5"/>
  <c r="DJ115" i="5"/>
  <c r="DI116" i="5"/>
  <c r="DJ116" i="5"/>
  <c r="DI117" i="5"/>
  <c r="DJ117" i="5"/>
  <c r="DI118" i="5"/>
  <c r="DJ118" i="5"/>
  <c r="DI119" i="5"/>
  <c r="DJ119" i="5"/>
  <c r="DI120" i="5"/>
  <c r="DJ120" i="5"/>
  <c r="DI121" i="5"/>
  <c r="DJ121" i="5"/>
  <c r="DI122" i="5"/>
  <c r="DJ122" i="5"/>
  <c r="DI123" i="5"/>
  <c r="DJ123" i="5"/>
  <c r="DI124" i="5"/>
  <c r="DJ124" i="5"/>
  <c r="DI125" i="5"/>
  <c r="DJ125" i="5"/>
  <c r="DI126" i="5"/>
  <c r="DJ126" i="5"/>
  <c r="DI127" i="5"/>
  <c r="DJ127" i="5"/>
  <c r="DI128" i="5"/>
  <c r="DJ128" i="5"/>
  <c r="DI129" i="5"/>
  <c r="DJ129" i="5"/>
  <c r="DI130" i="5"/>
  <c r="DJ130" i="5"/>
  <c r="DI131" i="5"/>
  <c r="DJ131" i="5"/>
  <c r="DI132" i="5"/>
  <c r="DJ132" i="5"/>
  <c r="DI133" i="5"/>
  <c r="DJ133" i="5"/>
  <c r="DI134" i="5"/>
  <c r="DJ134" i="5"/>
  <c r="DI135" i="5"/>
  <c r="DJ135" i="5"/>
  <c r="DI136" i="5"/>
  <c r="DJ136" i="5"/>
  <c r="DI137" i="5"/>
  <c r="DJ137" i="5"/>
  <c r="DI138" i="5"/>
  <c r="DJ138" i="5"/>
  <c r="DI139" i="5"/>
  <c r="DJ139" i="5"/>
  <c r="DI140" i="5"/>
  <c r="DJ140" i="5"/>
  <c r="DI141" i="5"/>
  <c r="DJ141" i="5"/>
  <c r="DI142" i="5"/>
  <c r="DJ142" i="5"/>
  <c r="DI143" i="5"/>
  <c r="DJ143" i="5"/>
  <c r="DI144" i="5"/>
  <c r="DJ144" i="5"/>
  <c r="DI145" i="5"/>
  <c r="DJ145" i="5"/>
  <c r="DI146" i="5"/>
  <c r="DJ146" i="5"/>
  <c r="DI147" i="5"/>
  <c r="DJ147" i="5"/>
  <c r="DI148" i="5"/>
  <c r="DJ148" i="5"/>
  <c r="DI149" i="5"/>
  <c r="DJ149" i="5"/>
  <c r="DI150" i="5"/>
  <c r="DJ150" i="5"/>
  <c r="DI151" i="5"/>
  <c r="DJ151" i="5"/>
  <c r="DI152" i="5"/>
  <c r="DJ152" i="5"/>
  <c r="DI153" i="5"/>
  <c r="DJ153" i="5"/>
  <c r="DI154" i="5"/>
  <c r="DJ154" i="5"/>
  <c r="DI155" i="5"/>
  <c r="DJ155" i="5"/>
  <c r="DI156" i="5"/>
  <c r="DJ156" i="5"/>
  <c r="DI157" i="5"/>
  <c r="DJ157" i="5"/>
  <c r="DI158" i="5"/>
  <c r="DJ158" i="5"/>
  <c r="DI159" i="5"/>
  <c r="DJ159" i="5"/>
  <c r="DI160" i="5"/>
  <c r="DJ160" i="5"/>
  <c r="DI161" i="5"/>
  <c r="DJ161" i="5"/>
  <c r="DI162" i="5"/>
  <c r="DJ162" i="5"/>
  <c r="DI163" i="5"/>
  <c r="DJ163" i="5"/>
  <c r="DI164" i="5"/>
  <c r="DJ164" i="5"/>
  <c r="DI165" i="5"/>
  <c r="DJ165" i="5"/>
  <c r="DI166" i="5"/>
  <c r="DJ166" i="5"/>
  <c r="DI167" i="5"/>
  <c r="DJ167" i="5"/>
  <c r="DI168" i="5"/>
  <c r="DJ168" i="5"/>
  <c r="DI169" i="5"/>
  <c r="DJ169" i="5"/>
  <c r="DI170" i="5"/>
  <c r="DJ170" i="5"/>
  <c r="DI171" i="5"/>
  <c r="DJ171" i="5"/>
  <c r="DI172" i="5"/>
  <c r="DJ172" i="5"/>
  <c r="DI173" i="5"/>
  <c r="DJ173" i="5"/>
  <c r="DI174" i="5"/>
  <c r="DJ174" i="5"/>
  <c r="DI175" i="5"/>
  <c r="DJ175" i="5"/>
  <c r="DI176" i="5"/>
  <c r="DJ176" i="5"/>
  <c r="DI177" i="5"/>
  <c r="DJ177" i="5"/>
  <c r="DI178" i="5"/>
  <c r="DJ178" i="5"/>
  <c r="DI179" i="5"/>
  <c r="DJ179" i="5"/>
  <c r="DI180" i="5"/>
  <c r="DJ180" i="5"/>
  <c r="DI181" i="5"/>
  <c r="DJ181" i="5"/>
  <c r="DI182" i="5"/>
  <c r="DJ182" i="5"/>
  <c r="DI183" i="5"/>
  <c r="DJ183" i="5"/>
  <c r="DI184" i="5"/>
  <c r="DJ184" i="5"/>
  <c r="DI185" i="5"/>
  <c r="DJ185" i="5"/>
  <c r="DI186" i="5"/>
  <c r="DJ186" i="5"/>
  <c r="DI187" i="5"/>
  <c r="DJ187" i="5"/>
  <c r="DI188" i="5"/>
  <c r="DJ188" i="5"/>
  <c r="DI189" i="5"/>
  <c r="DJ189" i="5"/>
  <c r="DI190" i="5"/>
  <c r="DJ190" i="5"/>
  <c r="DI191" i="5"/>
  <c r="DJ191" i="5"/>
  <c r="DI192" i="5"/>
  <c r="DJ192" i="5"/>
  <c r="DI193" i="5"/>
  <c r="DJ193" i="5"/>
  <c r="DI194" i="5"/>
  <c r="DJ194" i="5"/>
  <c r="DI195" i="5"/>
  <c r="DJ195" i="5"/>
  <c r="DI196" i="5"/>
  <c r="DJ196" i="5"/>
  <c r="DI197" i="5"/>
  <c r="DJ197" i="5"/>
  <c r="DI198" i="5"/>
  <c r="DJ198" i="5"/>
  <c r="DI199" i="5"/>
  <c r="DJ199" i="5"/>
  <c r="DI200" i="5"/>
  <c r="DJ200" i="5"/>
  <c r="DI201" i="5"/>
  <c r="DJ201" i="5"/>
  <c r="CV2" i="5"/>
  <c r="CV3" i="5"/>
  <c r="CV4" i="5"/>
  <c r="CV5" i="5"/>
  <c r="CV6" i="5"/>
  <c r="CV7" i="5"/>
  <c r="CV8" i="5"/>
  <c r="CV9" i="5"/>
  <c r="CV10" i="5"/>
  <c r="CV11" i="5"/>
  <c r="CV12" i="5"/>
  <c r="CV13" i="5"/>
  <c r="CV14" i="5"/>
  <c r="CV15" i="5"/>
  <c r="CV16" i="5"/>
  <c r="CV17" i="5"/>
  <c r="CV18" i="5"/>
  <c r="CV19" i="5"/>
  <c r="CV20" i="5"/>
  <c r="CV21" i="5"/>
  <c r="CV22" i="5"/>
  <c r="CV23" i="5"/>
  <c r="CV24" i="5"/>
  <c r="CV25" i="5"/>
  <c r="CV26" i="5"/>
  <c r="CV27" i="5"/>
  <c r="CV28" i="5"/>
  <c r="CV29" i="5"/>
  <c r="CV30" i="5"/>
  <c r="CV31" i="5"/>
  <c r="CV32" i="5"/>
  <c r="CV33" i="5"/>
  <c r="CV34" i="5"/>
  <c r="CV35" i="5"/>
  <c r="CV36" i="5"/>
  <c r="CV37" i="5"/>
  <c r="CV38" i="5"/>
  <c r="CV39" i="5"/>
  <c r="CV40" i="5"/>
  <c r="CV41" i="5"/>
  <c r="CV42" i="5"/>
  <c r="CV43" i="5"/>
  <c r="CV44" i="5"/>
  <c r="CV45" i="5"/>
  <c r="CV46" i="5"/>
  <c r="CV47" i="5"/>
  <c r="CV48" i="5"/>
  <c r="CV49" i="5"/>
  <c r="CV50" i="5"/>
  <c r="CV51" i="5"/>
  <c r="CV52" i="5"/>
  <c r="CV53" i="5"/>
  <c r="CV54" i="5"/>
  <c r="CV55" i="5"/>
  <c r="CV56" i="5"/>
  <c r="CV57" i="5"/>
  <c r="CV58" i="5"/>
  <c r="CV59" i="5"/>
  <c r="CV60" i="5"/>
  <c r="CV61" i="5"/>
  <c r="CV62" i="5"/>
  <c r="CV63" i="5"/>
  <c r="CV64" i="5"/>
  <c r="CV65" i="5"/>
  <c r="CV66" i="5"/>
  <c r="CV67" i="5"/>
  <c r="CV68" i="5"/>
  <c r="CV69" i="5"/>
  <c r="CV70" i="5"/>
  <c r="CV71" i="5"/>
  <c r="CV72" i="5"/>
  <c r="CV73" i="5"/>
  <c r="CV74" i="5"/>
  <c r="CV75" i="5"/>
  <c r="CV76" i="5"/>
  <c r="CV77" i="5"/>
  <c r="CV78" i="5"/>
  <c r="CV79" i="5"/>
  <c r="CV80" i="5"/>
  <c r="CV81" i="5"/>
  <c r="CV82" i="5"/>
  <c r="CV83" i="5"/>
  <c r="CV84" i="5"/>
  <c r="CV85" i="5"/>
  <c r="CV86" i="5"/>
  <c r="CV87" i="5"/>
  <c r="CV88" i="5"/>
  <c r="CV89" i="5"/>
  <c r="CV90" i="5"/>
  <c r="CV91" i="5"/>
  <c r="CV92" i="5"/>
  <c r="CV93" i="5"/>
  <c r="CV94" i="5"/>
  <c r="CV95" i="5"/>
  <c r="CV96" i="5"/>
  <c r="CV97" i="5"/>
  <c r="CV98" i="5"/>
  <c r="CV99" i="5"/>
  <c r="CV100" i="5"/>
  <c r="CV101" i="5"/>
  <c r="CV102" i="5"/>
  <c r="CV103" i="5"/>
  <c r="CV104" i="5"/>
  <c r="CV105" i="5"/>
  <c r="CV106" i="5"/>
  <c r="CV107" i="5"/>
  <c r="CV108" i="5"/>
  <c r="CV109" i="5"/>
  <c r="CV110" i="5"/>
  <c r="CV111" i="5"/>
  <c r="CV112" i="5"/>
  <c r="CV113" i="5"/>
  <c r="CV114" i="5"/>
  <c r="CV115" i="5"/>
  <c r="CV116" i="5"/>
  <c r="CV117" i="5"/>
  <c r="CV118" i="5"/>
  <c r="CV119" i="5"/>
  <c r="CV120" i="5"/>
  <c r="CV121" i="5"/>
  <c r="CV122" i="5"/>
  <c r="CV123" i="5"/>
  <c r="CV124" i="5"/>
  <c r="CV125" i="5"/>
  <c r="CV126" i="5"/>
  <c r="CV127" i="5"/>
  <c r="CV128" i="5"/>
  <c r="CV129" i="5"/>
  <c r="CV130" i="5"/>
  <c r="CV131" i="5"/>
  <c r="CV132" i="5"/>
  <c r="CV133" i="5"/>
  <c r="CV134" i="5"/>
  <c r="CV135" i="5"/>
  <c r="CV136" i="5"/>
  <c r="CV137" i="5"/>
  <c r="CV138" i="5"/>
  <c r="CV139" i="5"/>
  <c r="CV140" i="5"/>
  <c r="CV141" i="5"/>
  <c r="CV142" i="5"/>
  <c r="CV143" i="5"/>
  <c r="CV144" i="5"/>
  <c r="CV145" i="5"/>
  <c r="CV146" i="5"/>
  <c r="CV147" i="5"/>
  <c r="CV148" i="5"/>
  <c r="CV149" i="5"/>
  <c r="CV150" i="5"/>
  <c r="CV151" i="5"/>
  <c r="CV152" i="5"/>
  <c r="CV153" i="5"/>
  <c r="CV154" i="5"/>
  <c r="CV155" i="5"/>
  <c r="CV156" i="5"/>
  <c r="CV157" i="5"/>
  <c r="CV158" i="5"/>
  <c r="CV159" i="5"/>
  <c r="CV160" i="5"/>
  <c r="CV161" i="5"/>
  <c r="CV162" i="5"/>
  <c r="CV163" i="5"/>
  <c r="CV164" i="5"/>
  <c r="CV165" i="5"/>
  <c r="CV166" i="5"/>
  <c r="CV167" i="5"/>
  <c r="CV168" i="5"/>
  <c r="CV169" i="5"/>
  <c r="CV170" i="5"/>
  <c r="CV171" i="5"/>
  <c r="CV172" i="5"/>
  <c r="CV173" i="5"/>
  <c r="CV174" i="5"/>
  <c r="CV175" i="5"/>
  <c r="CV176" i="5"/>
  <c r="CV177" i="5"/>
  <c r="CV178" i="5"/>
  <c r="CV179" i="5"/>
  <c r="CV180" i="5"/>
  <c r="CV181" i="5"/>
  <c r="CV182" i="5"/>
  <c r="CV183" i="5"/>
  <c r="CV184" i="5"/>
  <c r="CV185" i="5"/>
  <c r="CV186" i="5"/>
  <c r="CV187" i="5"/>
  <c r="CV188" i="5"/>
  <c r="CV189" i="5"/>
  <c r="CV190" i="5"/>
  <c r="CV191" i="5"/>
  <c r="CV192" i="5"/>
  <c r="CV193" i="5"/>
  <c r="CV194" i="5"/>
  <c r="CV195" i="5"/>
  <c r="CV196" i="5"/>
  <c r="CV197" i="5"/>
  <c r="CV198" i="5"/>
  <c r="CV199" i="5"/>
  <c r="CV200" i="5"/>
  <c r="CV201" i="5"/>
  <c r="DQ16" i="5"/>
  <c r="DK2" i="5"/>
  <c r="DK3" i="5"/>
  <c r="DK4" i="5"/>
  <c r="DK5" i="5"/>
  <c r="DK6" i="5"/>
  <c r="DK7" i="5"/>
  <c r="DK8" i="5"/>
  <c r="DK9" i="5"/>
  <c r="DK10" i="5"/>
  <c r="DK11" i="5"/>
  <c r="DK12" i="5"/>
  <c r="DK13" i="5"/>
  <c r="DK14" i="5"/>
  <c r="DK15" i="5"/>
  <c r="DK16" i="5"/>
  <c r="DK17" i="5"/>
  <c r="DK18" i="5"/>
  <c r="DK19" i="5"/>
  <c r="DK20" i="5"/>
  <c r="DK21" i="5"/>
  <c r="DK22" i="5"/>
  <c r="DK23" i="5"/>
  <c r="DK24" i="5"/>
  <c r="DK25" i="5"/>
  <c r="DK26" i="5"/>
  <c r="DK27" i="5"/>
  <c r="DK28" i="5"/>
  <c r="DK29" i="5"/>
  <c r="DK30" i="5"/>
  <c r="DK31" i="5"/>
  <c r="DK32" i="5"/>
  <c r="DK33" i="5"/>
  <c r="DK34" i="5"/>
  <c r="DK35" i="5"/>
  <c r="DK36" i="5"/>
  <c r="DK37" i="5"/>
  <c r="DK38" i="5"/>
  <c r="DK39" i="5"/>
  <c r="DK40" i="5"/>
  <c r="DK41" i="5"/>
  <c r="DK42" i="5"/>
  <c r="DK43" i="5"/>
  <c r="DK44" i="5"/>
  <c r="DK45" i="5"/>
  <c r="DK46" i="5"/>
  <c r="DK47" i="5"/>
  <c r="DK48" i="5"/>
  <c r="DK49" i="5"/>
  <c r="DK50" i="5"/>
  <c r="DK51" i="5"/>
  <c r="DK52" i="5"/>
  <c r="DK53" i="5"/>
  <c r="DK54" i="5"/>
  <c r="DK55" i="5"/>
  <c r="DK56" i="5"/>
  <c r="DK57" i="5"/>
  <c r="DK58" i="5"/>
  <c r="DK59" i="5"/>
  <c r="DK60" i="5"/>
  <c r="DK61" i="5"/>
  <c r="DK62" i="5"/>
  <c r="DK63" i="5"/>
  <c r="DK64" i="5"/>
  <c r="DK65" i="5"/>
  <c r="DK66" i="5"/>
  <c r="DK67" i="5"/>
  <c r="DK68" i="5"/>
  <c r="DK69" i="5"/>
  <c r="DK70" i="5"/>
  <c r="DK71" i="5"/>
  <c r="DK72" i="5"/>
  <c r="DK73" i="5"/>
  <c r="DK74" i="5"/>
  <c r="DK75" i="5"/>
  <c r="DK76" i="5"/>
  <c r="DK77" i="5"/>
  <c r="DK78" i="5"/>
  <c r="DK79" i="5"/>
  <c r="DK80" i="5"/>
  <c r="DK81" i="5"/>
  <c r="DK82" i="5"/>
  <c r="DK83" i="5"/>
  <c r="DK84" i="5"/>
  <c r="DK85" i="5"/>
  <c r="DK86" i="5"/>
  <c r="DK87" i="5"/>
  <c r="DK88" i="5"/>
  <c r="DK89" i="5"/>
  <c r="DK90" i="5"/>
  <c r="DK91" i="5"/>
  <c r="DK92" i="5"/>
  <c r="DK93" i="5"/>
  <c r="DK94" i="5"/>
  <c r="DK95" i="5"/>
  <c r="DK96" i="5"/>
  <c r="DK97" i="5"/>
  <c r="DK98" i="5"/>
  <c r="DK99" i="5"/>
  <c r="DK100" i="5"/>
  <c r="DK101" i="5"/>
  <c r="DK102" i="5"/>
  <c r="DK103" i="5"/>
  <c r="DK104" i="5"/>
  <c r="DK105" i="5"/>
  <c r="DK106" i="5"/>
  <c r="DK107" i="5"/>
  <c r="DK108" i="5"/>
  <c r="DK109" i="5"/>
  <c r="DK110" i="5"/>
  <c r="DK111" i="5"/>
  <c r="DK112" i="5"/>
  <c r="DK113" i="5"/>
  <c r="DK114" i="5"/>
  <c r="DK115" i="5"/>
  <c r="DK116" i="5"/>
  <c r="DK117" i="5"/>
  <c r="DK118" i="5"/>
  <c r="DK119" i="5"/>
  <c r="DK120" i="5"/>
  <c r="DK121" i="5"/>
  <c r="DK122" i="5"/>
  <c r="DK123" i="5"/>
  <c r="DK124" i="5"/>
  <c r="DK125" i="5"/>
  <c r="DK126" i="5"/>
  <c r="DK127" i="5"/>
  <c r="DK128" i="5"/>
  <c r="DK129" i="5"/>
  <c r="DK130" i="5"/>
  <c r="DK131" i="5"/>
  <c r="DK132" i="5"/>
  <c r="DK133" i="5"/>
  <c r="DK134" i="5"/>
  <c r="DK135" i="5"/>
  <c r="DK136" i="5"/>
  <c r="DK137" i="5"/>
  <c r="DK138" i="5"/>
  <c r="DK139" i="5"/>
  <c r="DK140" i="5"/>
  <c r="DK141" i="5"/>
  <c r="DK142" i="5"/>
  <c r="DK143" i="5"/>
  <c r="DK144" i="5"/>
  <c r="DK145" i="5"/>
  <c r="DK146" i="5"/>
  <c r="DK147" i="5"/>
  <c r="DK148" i="5"/>
  <c r="DK149" i="5"/>
  <c r="DK150" i="5"/>
  <c r="DK151" i="5"/>
  <c r="DK152" i="5"/>
  <c r="DK153" i="5"/>
  <c r="DK154" i="5"/>
  <c r="DK155" i="5"/>
  <c r="DK156" i="5"/>
  <c r="DK157" i="5"/>
  <c r="DK158" i="5"/>
  <c r="DK159" i="5"/>
  <c r="DK160" i="5"/>
  <c r="DK161" i="5"/>
  <c r="DK162" i="5"/>
  <c r="DK163" i="5"/>
  <c r="DK164" i="5"/>
  <c r="DK165" i="5"/>
  <c r="DK166" i="5"/>
  <c r="DK167" i="5"/>
  <c r="DK168" i="5"/>
  <c r="DK169" i="5"/>
  <c r="DK170" i="5"/>
  <c r="DK171" i="5"/>
  <c r="DK172" i="5"/>
  <c r="DK173" i="5"/>
  <c r="DK174" i="5"/>
  <c r="DK175" i="5"/>
  <c r="DK176" i="5"/>
  <c r="DK177" i="5"/>
  <c r="DK178" i="5"/>
  <c r="DK179" i="5"/>
  <c r="DK180" i="5"/>
  <c r="DK181" i="5"/>
  <c r="DK182" i="5"/>
  <c r="DK183" i="5"/>
  <c r="DK184" i="5"/>
  <c r="DK185" i="5"/>
  <c r="DK186" i="5"/>
  <c r="DK187" i="5"/>
  <c r="DK188" i="5"/>
  <c r="DK189" i="5"/>
  <c r="DK190" i="5"/>
  <c r="DK191" i="5"/>
  <c r="DK192" i="5"/>
  <c r="DK193" i="5"/>
  <c r="DK194" i="5"/>
  <c r="DK195" i="5"/>
  <c r="DK196" i="5"/>
  <c r="DK197" i="5"/>
  <c r="DK198" i="5"/>
  <c r="DK199" i="5"/>
  <c r="DK200" i="5"/>
  <c r="DK201" i="5"/>
  <c r="DQ11" i="5"/>
  <c r="DL2" i="5"/>
  <c r="DM2" i="5"/>
  <c r="DL3" i="5"/>
  <c r="DM3" i="5"/>
  <c r="DL4" i="5"/>
  <c r="DM4" i="5"/>
  <c r="DL5" i="5"/>
  <c r="DM5" i="5"/>
  <c r="DL6" i="5"/>
  <c r="DM6" i="5"/>
  <c r="DL7" i="5"/>
  <c r="DM7" i="5"/>
  <c r="DL8" i="5"/>
  <c r="DM8" i="5"/>
  <c r="DL9" i="5"/>
  <c r="DM9" i="5"/>
  <c r="DL10" i="5"/>
  <c r="DM10" i="5"/>
  <c r="DL11" i="5"/>
  <c r="DM11" i="5"/>
  <c r="DL12" i="5"/>
  <c r="DM12" i="5"/>
  <c r="DL13" i="5"/>
  <c r="DM13" i="5"/>
  <c r="DL14" i="5"/>
  <c r="DM14" i="5"/>
  <c r="DL15" i="5"/>
  <c r="DM15" i="5"/>
  <c r="DL16" i="5"/>
  <c r="DM16" i="5"/>
  <c r="DL17" i="5"/>
  <c r="DM17" i="5"/>
  <c r="DL18" i="5"/>
  <c r="DM18" i="5"/>
  <c r="DL19" i="5"/>
  <c r="DM19" i="5"/>
  <c r="DL20" i="5"/>
  <c r="DM20" i="5"/>
  <c r="DL21" i="5"/>
  <c r="DM21" i="5"/>
  <c r="DL22" i="5"/>
  <c r="DM22" i="5"/>
  <c r="DL23" i="5"/>
  <c r="DM23" i="5"/>
  <c r="DL24" i="5"/>
  <c r="DM24" i="5"/>
  <c r="DL25" i="5"/>
  <c r="DM25" i="5"/>
  <c r="DL26" i="5"/>
  <c r="DM26" i="5"/>
  <c r="DL27" i="5"/>
  <c r="DM27" i="5"/>
  <c r="DL28" i="5"/>
  <c r="DM28" i="5"/>
  <c r="DL29" i="5"/>
  <c r="DM29" i="5"/>
  <c r="DL30" i="5"/>
  <c r="DM30" i="5"/>
  <c r="DL31" i="5"/>
  <c r="DM31" i="5"/>
  <c r="DL32" i="5"/>
  <c r="DM32" i="5"/>
  <c r="DL33" i="5"/>
  <c r="DM33" i="5"/>
  <c r="DL34" i="5"/>
  <c r="DM34" i="5"/>
  <c r="DL35" i="5"/>
  <c r="DM35" i="5"/>
  <c r="DL36" i="5"/>
  <c r="DM36" i="5"/>
  <c r="DL37" i="5"/>
  <c r="DM37" i="5"/>
  <c r="DL38" i="5"/>
  <c r="DM38" i="5"/>
  <c r="DL39" i="5"/>
  <c r="DM39" i="5"/>
  <c r="DL40" i="5"/>
  <c r="DM40" i="5"/>
  <c r="DL41" i="5"/>
  <c r="DM41" i="5"/>
  <c r="DL42" i="5"/>
  <c r="DM42" i="5"/>
  <c r="DL43" i="5"/>
  <c r="DM43" i="5"/>
  <c r="DL44" i="5"/>
  <c r="DM44" i="5"/>
  <c r="DL45" i="5"/>
  <c r="DM45" i="5"/>
  <c r="DL46" i="5"/>
  <c r="DM46" i="5"/>
  <c r="DL47" i="5"/>
  <c r="DM47" i="5"/>
  <c r="DL48" i="5"/>
  <c r="DM48" i="5"/>
  <c r="DL49" i="5"/>
  <c r="DM49" i="5"/>
  <c r="DL50" i="5"/>
  <c r="DM50" i="5"/>
  <c r="DL51" i="5"/>
  <c r="DM51" i="5"/>
  <c r="DL52" i="5"/>
  <c r="DM52" i="5"/>
  <c r="DL53" i="5"/>
  <c r="DM53" i="5"/>
  <c r="DL54" i="5"/>
  <c r="DM54" i="5"/>
  <c r="DL55" i="5"/>
  <c r="DM55" i="5"/>
  <c r="DL56" i="5"/>
  <c r="DM56" i="5"/>
  <c r="DL57" i="5"/>
  <c r="DM57" i="5"/>
  <c r="DL58" i="5"/>
  <c r="DM58" i="5"/>
  <c r="DL59" i="5"/>
  <c r="DM59" i="5"/>
  <c r="DL60" i="5"/>
  <c r="DM60" i="5"/>
  <c r="DL61" i="5"/>
  <c r="DM61" i="5"/>
  <c r="DL62" i="5"/>
  <c r="DM62" i="5"/>
  <c r="DL63" i="5"/>
  <c r="DM63" i="5"/>
  <c r="DL64" i="5"/>
  <c r="DM64" i="5"/>
  <c r="DL65" i="5"/>
  <c r="DM65" i="5"/>
  <c r="DL66" i="5"/>
  <c r="DM66" i="5"/>
  <c r="DL67" i="5"/>
  <c r="DM67" i="5"/>
  <c r="DL68" i="5"/>
  <c r="DM68" i="5"/>
  <c r="DL69" i="5"/>
  <c r="DM69" i="5"/>
  <c r="DL70" i="5"/>
  <c r="DM70" i="5"/>
  <c r="DL71" i="5"/>
  <c r="DM71" i="5"/>
  <c r="DL72" i="5"/>
  <c r="DM72" i="5"/>
  <c r="DL73" i="5"/>
  <c r="DM73" i="5"/>
  <c r="DL74" i="5"/>
  <c r="DM74" i="5"/>
  <c r="DL75" i="5"/>
  <c r="DM75" i="5"/>
  <c r="DL76" i="5"/>
  <c r="DM76" i="5"/>
  <c r="DL77" i="5"/>
  <c r="DM77" i="5"/>
  <c r="DL78" i="5"/>
  <c r="DM78" i="5"/>
  <c r="DL79" i="5"/>
  <c r="DM79" i="5"/>
  <c r="DL80" i="5"/>
  <c r="DM80" i="5"/>
  <c r="DL81" i="5"/>
  <c r="DM81" i="5"/>
  <c r="DL82" i="5"/>
  <c r="DM82" i="5"/>
  <c r="DL83" i="5"/>
  <c r="DM83" i="5"/>
  <c r="DL84" i="5"/>
  <c r="DM84" i="5"/>
  <c r="DL85" i="5"/>
  <c r="DM85" i="5"/>
  <c r="DL86" i="5"/>
  <c r="DM86" i="5"/>
  <c r="DL87" i="5"/>
  <c r="DM87" i="5"/>
  <c r="DL88" i="5"/>
  <c r="DM88" i="5"/>
  <c r="DL89" i="5"/>
  <c r="DM89" i="5"/>
  <c r="DL90" i="5"/>
  <c r="DM90" i="5"/>
  <c r="DL91" i="5"/>
  <c r="DM91" i="5"/>
  <c r="DL92" i="5"/>
  <c r="DM92" i="5"/>
  <c r="DL93" i="5"/>
  <c r="DM93" i="5"/>
  <c r="DL94" i="5"/>
  <c r="DM94" i="5"/>
  <c r="DL95" i="5"/>
  <c r="DM95" i="5"/>
  <c r="DL96" i="5"/>
  <c r="DM96" i="5"/>
  <c r="DL97" i="5"/>
  <c r="DM97" i="5"/>
  <c r="DL98" i="5"/>
  <c r="DM98" i="5"/>
  <c r="DL99" i="5"/>
  <c r="DM99" i="5"/>
  <c r="DL100" i="5"/>
  <c r="DM100" i="5"/>
  <c r="DL101" i="5"/>
  <c r="DM101" i="5"/>
  <c r="DL102" i="5"/>
  <c r="DM102" i="5"/>
  <c r="DL103" i="5"/>
  <c r="DM103" i="5"/>
  <c r="DL104" i="5"/>
  <c r="DM104" i="5"/>
  <c r="DL105" i="5"/>
  <c r="DM105" i="5"/>
  <c r="DL106" i="5"/>
  <c r="DM106" i="5"/>
  <c r="DL107" i="5"/>
  <c r="DM107" i="5"/>
  <c r="DL108" i="5"/>
  <c r="DM108" i="5"/>
  <c r="DL109" i="5"/>
  <c r="DM109" i="5"/>
  <c r="DL110" i="5"/>
  <c r="DM110" i="5"/>
  <c r="DL111" i="5"/>
  <c r="DM111" i="5"/>
  <c r="DL112" i="5"/>
  <c r="DM112" i="5"/>
  <c r="DL113" i="5"/>
  <c r="DM113" i="5"/>
  <c r="DL114" i="5"/>
  <c r="DM114" i="5"/>
  <c r="DL115" i="5"/>
  <c r="DM115" i="5"/>
  <c r="DL116" i="5"/>
  <c r="DM116" i="5"/>
  <c r="DL117" i="5"/>
  <c r="DM117" i="5"/>
  <c r="DL118" i="5"/>
  <c r="DM118" i="5"/>
  <c r="DL119" i="5"/>
  <c r="DM119" i="5"/>
  <c r="DL120" i="5"/>
  <c r="DM120" i="5"/>
  <c r="DL121" i="5"/>
  <c r="DM121" i="5"/>
  <c r="DL122" i="5"/>
  <c r="DM122" i="5"/>
  <c r="DL123" i="5"/>
  <c r="DM123" i="5"/>
  <c r="DL124" i="5"/>
  <c r="DM124" i="5"/>
  <c r="DL125" i="5"/>
  <c r="DM125" i="5"/>
  <c r="DL126" i="5"/>
  <c r="DM126" i="5"/>
  <c r="DL127" i="5"/>
  <c r="DM127" i="5"/>
  <c r="DL128" i="5"/>
  <c r="DM128" i="5"/>
  <c r="DL129" i="5"/>
  <c r="DM129" i="5"/>
  <c r="DL130" i="5"/>
  <c r="DM130" i="5"/>
  <c r="DL131" i="5"/>
  <c r="DM131" i="5"/>
  <c r="DL132" i="5"/>
  <c r="DM132" i="5"/>
  <c r="DL133" i="5"/>
  <c r="DM133" i="5"/>
  <c r="DL134" i="5"/>
  <c r="DM134" i="5"/>
  <c r="DL135" i="5"/>
  <c r="DM135" i="5"/>
  <c r="DL136" i="5"/>
  <c r="DM136" i="5"/>
  <c r="DL137" i="5"/>
  <c r="DM137" i="5"/>
  <c r="DL138" i="5"/>
  <c r="DM138" i="5"/>
  <c r="DL139" i="5"/>
  <c r="DM139" i="5"/>
  <c r="DL140" i="5"/>
  <c r="DM140" i="5"/>
  <c r="DL141" i="5"/>
  <c r="DM141" i="5"/>
  <c r="DL142" i="5"/>
  <c r="DM142" i="5"/>
  <c r="DL143" i="5"/>
  <c r="DM143" i="5"/>
  <c r="DL144" i="5"/>
  <c r="DM144" i="5"/>
  <c r="DL145" i="5"/>
  <c r="DM145" i="5"/>
  <c r="DL146" i="5"/>
  <c r="DM146" i="5"/>
  <c r="DL147" i="5"/>
  <c r="DM147" i="5"/>
  <c r="DL148" i="5"/>
  <c r="DM148" i="5"/>
  <c r="DL149" i="5"/>
  <c r="DM149" i="5"/>
  <c r="DL150" i="5"/>
  <c r="DM150" i="5"/>
  <c r="DL151" i="5"/>
  <c r="DM151" i="5"/>
  <c r="DL152" i="5"/>
  <c r="DM152" i="5"/>
  <c r="DL153" i="5"/>
  <c r="DM153" i="5"/>
  <c r="DL154" i="5"/>
  <c r="DM154" i="5"/>
  <c r="DL155" i="5"/>
  <c r="DM155" i="5"/>
  <c r="DL156" i="5"/>
  <c r="DM156" i="5"/>
  <c r="DL157" i="5"/>
  <c r="DM157" i="5"/>
  <c r="DL158" i="5"/>
  <c r="DM158" i="5"/>
  <c r="DL159" i="5"/>
  <c r="DM159" i="5"/>
  <c r="DL160" i="5"/>
  <c r="DM160" i="5"/>
  <c r="DL161" i="5"/>
  <c r="DM161" i="5"/>
  <c r="DL162" i="5"/>
  <c r="DM162" i="5"/>
  <c r="DL163" i="5"/>
  <c r="DM163" i="5"/>
  <c r="DL164" i="5"/>
  <c r="DM164" i="5"/>
  <c r="DL165" i="5"/>
  <c r="DM165" i="5"/>
  <c r="DL166" i="5"/>
  <c r="DM166" i="5"/>
  <c r="DL167" i="5"/>
  <c r="DM167" i="5"/>
  <c r="DL168" i="5"/>
  <c r="DM168" i="5"/>
  <c r="DL169" i="5"/>
  <c r="DM169" i="5"/>
  <c r="DL170" i="5"/>
  <c r="DM170" i="5"/>
  <c r="DL171" i="5"/>
  <c r="DM171" i="5"/>
  <c r="DL172" i="5"/>
  <c r="DM172" i="5"/>
  <c r="DL173" i="5"/>
  <c r="DM173" i="5"/>
  <c r="DL174" i="5"/>
  <c r="DM174" i="5"/>
  <c r="DL175" i="5"/>
  <c r="DM175" i="5"/>
  <c r="DL176" i="5"/>
  <c r="DM176" i="5"/>
  <c r="DL177" i="5"/>
  <c r="DM177" i="5"/>
  <c r="DL178" i="5"/>
  <c r="DM178" i="5"/>
  <c r="DL179" i="5"/>
  <c r="DM179" i="5"/>
  <c r="DL180" i="5"/>
  <c r="DM180" i="5"/>
  <c r="DL181" i="5"/>
  <c r="DM181" i="5"/>
  <c r="DL182" i="5"/>
  <c r="DM182" i="5"/>
  <c r="DL183" i="5"/>
  <c r="DM183" i="5"/>
  <c r="DL184" i="5"/>
  <c r="DM184" i="5"/>
  <c r="DL185" i="5"/>
  <c r="DM185" i="5"/>
  <c r="DL186" i="5"/>
  <c r="DM186" i="5"/>
  <c r="DL187" i="5"/>
  <c r="DM187" i="5"/>
  <c r="DL188" i="5"/>
  <c r="DM188" i="5"/>
  <c r="DL189" i="5"/>
  <c r="DM189" i="5"/>
  <c r="DL190" i="5"/>
  <c r="DM190" i="5"/>
  <c r="DL191" i="5"/>
  <c r="DM191" i="5"/>
  <c r="DL192" i="5"/>
  <c r="DM192" i="5"/>
  <c r="DL193" i="5"/>
  <c r="DM193" i="5"/>
  <c r="DL194" i="5"/>
  <c r="DM194" i="5"/>
  <c r="DL195" i="5"/>
  <c r="DM195" i="5"/>
  <c r="DL196" i="5"/>
  <c r="DM196" i="5"/>
  <c r="DL197" i="5"/>
  <c r="DM197" i="5"/>
  <c r="DL198" i="5"/>
  <c r="DM198" i="5"/>
  <c r="DL199" i="5"/>
  <c r="DM199" i="5"/>
  <c r="DL200" i="5"/>
  <c r="DM200" i="5"/>
  <c r="DL201" i="5"/>
  <c r="DM201" i="5"/>
  <c r="CW2" i="5"/>
  <c r="CW3" i="5"/>
  <c r="CW5" i="5"/>
  <c r="CW4" i="5"/>
  <c r="CW6" i="5"/>
  <c r="CW7" i="5"/>
  <c r="CW8" i="5"/>
  <c r="CW9" i="5"/>
  <c r="CW10" i="5"/>
  <c r="CW11" i="5"/>
  <c r="CW12" i="5"/>
  <c r="CW13" i="5"/>
  <c r="CW14" i="5"/>
  <c r="CW15" i="5"/>
  <c r="CW16" i="5"/>
  <c r="CW17" i="5"/>
  <c r="CW18" i="5"/>
  <c r="CW19" i="5"/>
  <c r="CW20" i="5"/>
  <c r="CW21" i="5"/>
  <c r="CW22" i="5"/>
  <c r="CW23" i="5"/>
  <c r="CW24" i="5"/>
  <c r="CW25" i="5"/>
  <c r="CW26" i="5"/>
  <c r="CW27" i="5"/>
  <c r="CW28" i="5"/>
  <c r="CW29" i="5"/>
  <c r="CW30" i="5"/>
  <c r="CW31" i="5"/>
  <c r="CW32" i="5"/>
  <c r="CW33" i="5"/>
  <c r="CW34" i="5"/>
  <c r="CW35" i="5"/>
  <c r="CW36" i="5"/>
  <c r="CW37" i="5"/>
  <c r="CW38" i="5"/>
  <c r="CW39" i="5"/>
  <c r="CW40" i="5"/>
  <c r="CW41" i="5"/>
  <c r="CW42" i="5"/>
  <c r="CW43" i="5"/>
  <c r="CW44" i="5"/>
  <c r="CW45" i="5"/>
  <c r="CW46" i="5"/>
  <c r="CW47" i="5"/>
  <c r="CW48" i="5"/>
  <c r="CW49" i="5"/>
  <c r="CW50" i="5"/>
  <c r="CW51" i="5"/>
  <c r="CW52" i="5"/>
  <c r="CW53" i="5"/>
  <c r="CW54" i="5"/>
  <c r="CW55" i="5"/>
  <c r="CW56" i="5"/>
  <c r="CW57" i="5"/>
  <c r="CW58" i="5"/>
  <c r="CW59" i="5"/>
  <c r="CW60" i="5"/>
  <c r="CW61" i="5"/>
  <c r="CW62" i="5"/>
  <c r="CW63" i="5"/>
  <c r="CW64" i="5"/>
  <c r="CW65" i="5"/>
  <c r="CW66" i="5"/>
  <c r="CW67" i="5"/>
  <c r="CW68" i="5"/>
  <c r="CW69" i="5"/>
  <c r="CW70" i="5"/>
  <c r="CW71" i="5"/>
  <c r="CW72" i="5"/>
  <c r="CW73" i="5"/>
  <c r="CW74" i="5"/>
  <c r="CW75" i="5"/>
  <c r="CW76" i="5"/>
  <c r="CW77" i="5"/>
  <c r="CW78" i="5"/>
  <c r="CW79" i="5"/>
  <c r="CW80" i="5"/>
  <c r="CW81" i="5"/>
  <c r="CW82" i="5"/>
  <c r="CW83" i="5"/>
  <c r="CW84" i="5"/>
  <c r="CW85" i="5"/>
  <c r="CW86" i="5"/>
  <c r="CW87" i="5"/>
  <c r="CW88" i="5"/>
  <c r="CW89" i="5"/>
  <c r="CW90" i="5"/>
  <c r="CW91" i="5"/>
  <c r="CW92" i="5"/>
  <c r="CW93" i="5"/>
  <c r="CW94" i="5"/>
  <c r="CW95" i="5"/>
  <c r="CW96" i="5"/>
  <c r="CW97" i="5"/>
  <c r="CW98" i="5"/>
  <c r="CW99" i="5"/>
  <c r="CW100" i="5"/>
  <c r="CW101" i="5"/>
  <c r="CW102" i="5"/>
  <c r="CW103" i="5"/>
  <c r="CW104" i="5"/>
  <c r="CW105" i="5"/>
  <c r="CW106" i="5"/>
  <c r="CW107" i="5"/>
  <c r="CW108" i="5"/>
  <c r="CW109" i="5"/>
  <c r="CW110" i="5"/>
  <c r="CW111" i="5"/>
  <c r="CW112" i="5"/>
  <c r="CW113" i="5"/>
  <c r="CW114" i="5"/>
  <c r="CW115" i="5"/>
  <c r="CW116" i="5"/>
  <c r="CW117" i="5"/>
  <c r="CW118" i="5"/>
  <c r="CW119" i="5"/>
  <c r="CW120" i="5"/>
  <c r="CW121" i="5"/>
  <c r="CW122" i="5"/>
  <c r="CW123" i="5"/>
  <c r="CW124" i="5"/>
  <c r="CW125" i="5"/>
  <c r="CW126" i="5"/>
  <c r="CW127" i="5"/>
  <c r="CW128" i="5"/>
  <c r="CW129" i="5"/>
  <c r="CW130" i="5"/>
  <c r="CW131" i="5"/>
  <c r="CW132" i="5"/>
  <c r="CW133" i="5"/>
  <c r="CW134" i="5"/>
  <c r="CW135" i="5"/>
  <c r="CW136" i="5"/>
  <c r="CW137" i="5"/>
  <c r="CW138" i="5"/>
  <c r="CW139" i="5"/>
  <c r="CW140" i="5"/>
  <c r="CW141" i="5"/>
  <c r="CW142" i="5"/>
  <c r="CW143" i="5"/>
  <c r="CW144" i="5"/>
  <c r="CW145" i="5"/>
  <c r="CW146" i="5"/>
  <c r="CW147" i="5"/>
  <c r="CW148" i="5"/>
  <c r="CW149" i="5"/>
  <c r="CW150" i="5"/>
  <c r="CW151" i="5"/>
  <c r="CW152" i="5"/>
  <c r="CW153" i="5"/>
  <c r="CW154" i="5"/>
  <c r="CW155" i="5"/>
  <c r="CW156" i="5"/>
  <c r="CW157" i="5"/>
  <c r="CW158" i="5"/>
  <c r="CW159" i="5"/>
  <c r="CW160" i="5"/>
  <c r="CW161" i="5"/>
  <c r="CW162" i="5"/>
  <c r="CW163" i="5"/>
  <c r="CW164" i="5"/>
  <c r="CW165" i="5"/>
  <c r="CW166" i="5"/>
  <c r="CW167" i="5"/>
  <c r="CW168" i="5"/>
  <c r="CW169" i="5"/>
  <c r="CW170" i="5"/>
  <c r="CW171" i="5"/>
  <c r="CW172" i="5"/>
  <c r="CW173" i="5"/>
  <c r="CW174" i="5"/>
  <c r="CW175" i="5"/>
  <c r="CW176" i="5"/>
  <c r="CW177" i="5"/>
  <c r="CW178" i="5"/>
  <c r="CW179" i="5"/>
  <c r="CW180" i="5"/>
  <c r="CW181" i="5"/>
  <c r="CW182" i="5"/>
  <c r="CW183" i="5"/>
  <c r="CW184" i="5"/>
  <c r="CW185" i="5"/>
  <c r="CW186" i="5"/>
  <c r="CW187" i="5"/>
  <c r="CW188" i="5"/>
  <c r="CW189" i="5"/>
  <c r="CW190" i="5"/>
  <c r="CW191" i="5"/>
  <c r="CW192" i="5"/>
  <c r="CW193" i="5"/>
  <c r="CW194" i="5"/>
  <c r="CW195" i="5"/>
  <c r="CW196" i="5"/>
  <c r="CW197" i="5"/>
  <c r="CW198" i="5"/>
  <c r="CW199" i="5"/>
  <c r="CW200" i="5"/>
  <c r="CW201" i="5"/>
  <c r="DQ24" i="5"/>
  <c r="DU2" i="5"/>
  <c r="DY2" i="5"/>
  <c r="DU3" i="5"/>
  <c r="DY3" i="5"/>
  <c r="DU4" i="5"/>
  <c r="DY4" i="5"/>
  <c r="DU5" i="5"/>
  <c r="DY5" i="5"/>
  <c r="DU6" i="5"/>
  <c r="DY6" i="5"/>
  <c r="DU7" i="5"/>
  <c r="DY7" i="5"/>
  <c r="DU8" i="5"/>
  <c r="DY8" i="5"/>
  <c r="DU9" i="5"/>
  <c r="DY9" i="5"/>
  <c r="DU10" i="5"/>
  <c r="DY10" i="5"/>
  <c r="DU11" i="5"/>
  <c r="DY11" i="5"/>
  <c r="DU12" i="5"/>
  <c r="DY12" i="5"/>
  <c r="DU13" i="5"/>
  <c r="DY13" i="5"/>
  <c r="DU14" i="5"/>
  <c r="DY14" i="5"/>
  <c r="DU15" i="5"/>
  <c r="DY15" i="5"/>
  <c r="DU16" i="5"/>
  <c r="DY16" i="5"/>
  <c r="DU17" i="5"/>
  <c r="DY17" i="5"/>
  <c r="DU18" i="5"/>
  <c r="DY18" i="5"/>
  <c r="DU19" i="5"/>
  <c r="DY19" i="5"/>
  <c r="DU20" i="5"/>
  <c r="DY20" i="5"/>
  <c r="DU21" i="5"/>
  <c r="DY21" i="5"/>
  <c r="DU22" i="5"/>
  <c r="DY22" i="5"/>
  <c r="DU23" i="5"/>
  <c r="DY23" i="5"/>
  <c r="DU24" i="5"/>
  <c r="DY24" i="5"/>
  <c r="DU25" i="5"/>
  <c r="DY25" i="5"/>
  <c r="DU26" i="5"/>
  <c r="DY26" i="5"/>
  <c r="DU27" i="5"/>
  <c r="DY27" i="5"/>
  <c r="DU28" i="5"/>
  <c r="DY28" i="5"/>
  <c r="DU29" i="5"/>
  <c r="DY29" i="5"/>
  <c r="DU30" i="5"/>
  <c r="DY30" i="5"/>
  <c r="DU31" i="5"/>
  <c r="DY31" i="5"/>
  <c r="DU32" i="5"/>
  <c r="DY32" i="5"/>
  <c r="DU33" i="5"/>
  <c r="DY33" i="5"/>
  <c r="DU34" i="5"/>
  <c r="DY34" i="5"/>
  <c r="DU35" i="5"/>
  <c r="DY35" i="5"/>
  <c r="DU36" i="5"/>
  <c r="DY36" i="5"/>
  <c r="DU37" i="5"/>
  <c r="DY37" i="5"/>
  <c r="DU38" i="5"/>
  <c r="DY38" i="5"/>
  <c r="DU39" i="5"/>
  <c r="DY39" i="5"/>
  <c r="DU40" i="5"/>
  <c r="DY40" i="5"/>
  <c r="DU41" i="5"/>
  <c r="DY41" i="5"/>
  <c r="DV2" i="5"/>
  <c r="DV3" i="5"/>
  <c r="DV4" i="5"/>
  <c r="DV5" i="5"/>
  <c r="DV6" i="5"/>
  <c r="DV7" i="5"/>
  <c r="DV8" i="5"/>
  <c r="DV9" i="5"/>
  <c r="DV10" i="5"/>
  <c r="DV11" i="5"/>
  <c r="DV12" i="5"/>
  <c r="DV13" i="5"/>
  <c r="DV14" i="5"/>
  <c r="DV15" i="5"/>
  <c r="DV16" i="5"/>
  <c r="DV17" i="5"/>
  <c r="DV18" i="5"/>
  <c r="DV19" i="5"/>
  <c r="DV20" i="5"/>
  <c r="DV21" i="5"/>
  <c r="DV22" i="5"/>
  <c r="DV23" i="5"/>
  <c r="DV24" i="5"/>
  <c r="DV25" i="5"/>
  <c r="DV26" i="5"/>
  <c r="DV27" i="5"/>
  <c r="DV28" i="5"/>
  <c r="DV29" i="5"/>
  <c r="DV30" i="5"/>
  <c r="DV31" i="5"/>
  <c r="DV32" i="5"/>
  <c r="DV33" i="5"/>
  <c r="DV34" i="5"/>
  <c r="DV35" i="5"/>
  <c r="DV36" i="5"/>
  <c r="DV37" i="5"/>
  <c r="DV38" i="5"/>
  <c r="DV39" i="5"/>
  <c r="DV40" i="5"/>
  <c r="DV41" i="5"/>
  <c r="I37" i="7"/>
  <c r="L38" i="7"/>
  <c r="I38" i="7"/>
  <c r="DX2" i="5"/>
  <c r="DX3" i="5"/>
  <c r="DX4" i="5"/>
  <c r="DX5" i="5"/>
  <c r="DX6" i="5"/>
  <c r="DX7" i="5"/>
  <c r="DX8" i="5"/>
  <c r="DX9" i="5"/>
  <c r="DX10" i="5"/>
  <c r="DX11" i="5"/>
  <c r="DX12" i="5"/>
  <c r="DX13" i="5"/>
  <c r="DX14" i="5"/>
  <c r="DX15" i="5"/>
  <c r="DX16" i="5"/>
  <c r="DX17" i="5"/>
  <c r="DX18" i="5"/>
  <c r="DX19" i="5"/>
  <c r="DX20" i="5"/>
  <c r="DX21" i="5"/>
  <c r="DX22" i="5"/>
  <c r="DX23" i="5"/>
  <c r="DX24" i="5"/>
  <c r="DX25" i="5"/>
  <c r="DX26" i="5"/>
  <c r="DX27" i="5"/>
  <c r="DX28" i="5"/>
  <c r="DX29" i="5"/>
  <c r="DX30" i="5"/>
  <c r="DX31" i="5"/>
  <c r="DX32" i="5"/>
  <c r="DX33" i="5"/>
  <c r="DX34" i="5"/>
  <c r="DX35" i="5"/>
  <c r="DX36" i="5"/>
  <c r="DX37" i="5"/>
  <c r="DX38" i="5"/>
  <c r="DX39" i="5"/>
  <c r="DX40" i="5"/>
  <c r="DX41" i="5"/>
  <c r="CN2" i="5"/>
  <c r="CN3" i="5"/>
  <c r="CN4" i="5"/>
  <c r="CN5" i="5"/>
  <c r="CN6" i="5"/>
  <c r="CN7" i="5"/>
  <c r="CN8" i="5"/>
  <c r="CN9" i="5"/>
  <c r="CN10" i="5"/>
  <c r="CN11" i="5"/>
  <c r="CN12" i="5"/>
  <c r="CN13" i="5"/>
  <c r="CN14" i="5"/>
  <c r="CN15" i="5"/>
  <c r="CN16" i="5"/>
  <c r="CN17" i="5"/>
  <c r="CN18" i="5"/>
  <c r="CN19" i="5"/>
  <c r="CN20" i="5"/>
  <c r="CN21" i="5"/>
  <c r="CN22" i="5"/>
  <c r="CN23" i="5"/>
  <c r="CN24" i="5"/>
  <c r="CN25" i="5"/>
  <c r="CN26" i="5"/>
  <c r="CN27" i="5"/>
  <c r="CN28" i="5"/>
  <c r="CN29" i="5"/>
  <c r="CN30" i="5"/>
  <c r="CN31" i="5"/>
  <c r="CN32" i="5"/>
  <c r="CN33" i="5"/>
  <c r="CN34" i="5"/>
  <c r="CN35" i="5"/>
  <c r="CN36" i="5"/>
  <c r="CN37" i="5"/>
  <c r="CN38" i="5"/>
  <c r="CN39" i="5"/>
  <c r="CN40" i="5"/>
  <c r="CN41" i="5"/>
  <c r="CN42" i="5"/>
  <c r="CN43" i="5"/>
  <c r="CN44" i="5"/>
  <c r="CN45" i="5"/>
  <c r="CN46" i="5"/>
  <c r="CN47" i="5"/>
  <c r="CN48" i="5"/>
  <c r="CN49" i="5"/>
  <c r="CN50" i="5"/>
  <c r="CN51" i="5"/>
  <c r="CN52" i="5"/>
  <c r="CN53" i="5"/>
  <c r="CN54" i="5"/>
  <c r="CN55" i="5"/>
  <c r="CN56" i="5"/>
  <c r="CN57" i="5"/>
  <c r="CN58" i="5"/>
  <c r="CN59" i="5"/>
  <c r="CN60" i="5"/>
  <c r="CN61" i="5"/>
  <c r="CN62" i="5"/>
  <c r="CN63" i="5"/>
  <c r="CN64" i="5"/>
  <c r="CN65" i="5"/>
  <c r="CN66" i="5"/>
  <c r="CN67" i="5"/>
  <c r="CN68" i="5"/>
  <c r="CN69" i="5"/>
  <c r="CN70" i="5"/>
  <c r="CN71" i="5"/>
  <c r="CN72" i="5"/>
  <c r="CN73" i="5"/>
  <c r="CN74" i="5"/>
  <c r="CN75" i="5"/>
  <c r="CN76" i="5"/>
  <c r="CN77" i="5"/>
  <c r="CN78" i="5"/>
  <c r="CN79" i="5"/>
  <c r="CN80" i="5"/>
  <c r="CN81" i="5"/>
  <c r="CN82" i="5"/>
  <c r="CN83" i="5"/>
  <c r="CN84" i="5"/>
  <c r="CN85" i="5"/>
  <c r="CN86" i="5"/>
  <c r="CN87" i="5"/>
  <c r="CN88" i="5"/>
  <c r="CN89" i="5"/>
  <c r="CN90" i="5"/>
  <c r="CN91" i="5"/>
  <c r="CN92" i="5"/>
  <c r="CN93" i="5"/>
  <c r="CN94" i="5"/>
  <c r="CN95" i="5"/>
  <c r="CN96" i="5"/>
  <c r="CN97" i="5"/>
  <c r="CN98" i="5"/>
  <c r="CN99" i="5"/>
  <c r="CN100" i="5"/>
  <c r="CN101" i="5"/>
  <c r="CN102" i="5"/>
  <c r="CN103" i="5"/>
  <c r="CN104" i="5"/>
  <c r="CN105" i="5"/>
  <c r="CN106" i="5"/>
  <c r="CN107" i="5"/>
  <c r="CN108" i="5"/>
  <c r="CN109" i="5"/>
  <c r="CN110" i="5"/>
  <c r="CN111" i="5"/>
  <c r="CN112" i="5"/>
  <c r="CN113" i="5"/>
  <c r="CN114" i="5"/>
  <c r="CN115" i="5"/>
  <c r="CN116" i="5"/>
  <c r="CN117" i="5"/>
  <c r="CN118" i="5"/>
  <c r="CN119" i="5"/>
  <c r="CN120" i="5"/>
  <c r="CN121" i="5"/>
  <c r="CN122" i="5"/>
  <c r="CN123" i="5"/>
  <c r="CN124" i="5"/>
  <c r="CN125" i="5"/>
  <c r="CN126" i="5"/>
  <c r="CN127" i="5"/>
  <c r="CN128" i="5"/>
  <c r="CN129" i="5"/>
  <c r="CN130" i="5"/>
  <c r="CN131" i="5"/>
  <c r="CN132" i="5"/>
  <c r="CN133" i="5"/>
  <c r="CN134" i="5"/>
  <c r="CN135" i="5"/>
  <c r="CN136" i="5"/>
  <c r="CN137" i="5"/>
  <c r="CN138" i="5"/>
  <c r="CN139" i="5"/>
  <c r="CN140" i="5"/>
  <c r="CN141" i="5"/>
  <c r="CN142" i="5"/>
  <c r="CN143" i="5"/>
  <c r="CN144" i="5"/>
  <c r="CN145" i="5"/>
  <c r="CN146" i="5"/>
  <c r="CN147" i="5"/>
  <c r="CN148" i="5"/>
  <c r="CN149" i="5"/>
  <c r="CN150" i="5"/>
  <c r="CN151" i="5"/>
  <c r="CN152" i="5"/>
  <c r="CN153" i="5"/>
  <c r="CN154" i="5"/>
  <c r="CN155" i="5"/>
  <c r="CN156" i="5"/>
  <c r="CN157" i="5"/>
  <c r="CN158" i="5"/>
  <c r="CN159" i="5"/>
  <c r="CN160" i="5"/>
  <c r="CN161" i="5"/>
  <c r="CN162" i="5"/>
  <c r="CN163" i="5"/>
  <c r="CN164" i="5"/>
  <c r="CN165" i="5"/>
  <c r="CN166" i="5"/>
  <c r="CN167" i="5"/>
  <c r="CN168" i="5"/>
  <c r="CN169" i="5"/>
  <c r="CN170" i="5"/>
  <c r="CN171" i="5"/>
  <c r="CN172" i="5"/>
  <c r="CN173" i="5"/>
  <c r="CN174" i="5"/>
  <c r="CN175" i="5"/>
  <c r="CN176" i="5"/>
  <c r="CN177" i="5"/>
  <c r="CN178" i="5"/>
  <c r="CN179" i="5"/>
  <c r="CN180" i="5"/>
  <c r="CN181" i="5"/>
  <c r="CN182" i="5"/>
  <c r="CN183" i="5"/>
  <c r="CN184" i="5"/>
  <c r="CN185" i="5"/>
  <c r="CN186" i="5"/>
  <c r="CN187" i="5"/>
  <c r="CN188" i="5"/>
  <c r="CN189" i="5"/>
  <c r="CN190" i="5"/>
  <c r="CN191" i="5"/>
  <c r="CN192" i="5"/>
  <c r="CN193" i="5"/>
  <c r="CN194" i="5"/>
  <c r="CN195" i="5"/>
  <c r="CN196" i="5"/>
  <c r="CN197" i="5"/>
  <c r="CN198" i="5"/>
  <c r="CN199" i="5"/>
  <c r="CN200" i="5"/>
  <c r="CN201" i="5"/>
  <c r="L29" i="7"/>
  <c r="L32" i="7"/>
  <c r="I42" i="7"/>
  <c r="I41" i="7"/>
  <c r="I40" i="7"/>
  <c r="I39" i="7"/>
  <c r="E2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Y2" i="5"/>
  <c r="BY3" i="5"/>
  <c r="BY4" i="5"/>
  <c r="BY5" i="5"/>
  <c r="BY6" i="5"/>
  <c r="BY7" i="5"/>
  <c r="BY8" i="5"/>
  <c r="BY9" i="5"/>
  <c r="BY10" i="5"/>
  <c r="BY11" i="5"/>
  <c r="BY12" i="5"/>
  <c r="BY13" i="5"/>
  <c r="BY14" i="5"/>
  <c r="BY15" i="5"/>
  <c r="BY16" i="5"/>
  <c r="BY17" i="5"/>
  <c r="BY18" i="5"/>
  <c r="BY19" i="5"/>
  <c r="BY20" i="5"/>
  <c r="BY21" i="5"/>
  <c r="BY22" i="5"/>
  <c r="BY23" i="5"/>
  <c r="BY24" i="5"/>
  <c r="BY25" i="5"/>
  <c r="BY26" i="5"/>
  <c r="BY27" i="5"/>
  <c r="BY28" i="5"/>
  <c r="BY29" i="5"/>
  <c r="BY30" i="5"/>
  <c r="BY31" i="5"/>
  <c r="BY32" i="5"/>
  <c r="BY33" i="5"/>
  <c r="BY34" i="5"/>
  <c r="BY35" i="5"/>
  <c r="BY36" i="5"/>
  <c r="BY37" i="5"/>
  <c r="BY38" i="5"/>
  <c r="BY39" i="5"/>
  <c r="BY40" i="5"/>
  <c r="BY41" i="5"/>
  <c r="BY42" i="5"/>
  <c r="BY43" i="5"/>
  <c r="BY44" i="5"/>
  <c r="BY45" i="5"/>
  <c r="BY46" i="5"/>
  <c r="BY47" i="5"/>
  <c r="BY48" i="5"/>
  <c r="BY49" i="5"/>
  <c r="BY50" i="5"/>
  <c r="BY51" i="5"/>
  <c r="BY52" i="5"/>
  <c r="BY53" i="5"/>
  <c r="BY54" i="5"/>
  <c r="BY55" i="5"/>
  <c r="BY56" i="5"/>
  <c r="BY57" i="5"/>
  <c r="BY58" i="5"/>
  <c r="BY59" i="5"/>
  <c r="BY60" i="5"/>
  <c r="BY61" i="5"/>
  <c r="BY62" i="5"/>
  <c r="BY63" i="5"/>
  <c r="BY64" i="5"/>
  <c r="BY65" i="5"/>
  <c r="BY66" i="5"/>
  <c r="BY67" i="5"/>
  <c r="BY68" i="5"/>
  <c r="BY69" i="5"/>
  <c r="BY70" i="5"/>
  <c r="BY71" i="5"/>
  <c r="BY72" i="5"/>
  <c r="BY73" i="5"/>
  <c r="BY74" i="5"/>
  <c r="BY75" i="5"/>
  <c r="BY76" i="5"/>
  <c r="BY77" i="5"/>
  <c r="BY78" i="5"/>
  <c r="BY79" i="5"/>
  <c r="BY80" i="5"/>
  <c r="BY81" i="5"/>
  <c r="BY82" i="5"/>
  <c r="BY83" i="5"/>
  <c r="BY84" i="5"/>
  <c r="BY85" i="5"/>
  <c r="BY86" i="5"/>
  <c r="BY87" i="5"/>
  <c r="BY88" i="5"/>
  <c r="BY89" i="5"/>
  <c r="BY90" i="5"/>
  <c r="BY91" i="5"/>
  <c r="BY92" i="5"/>
  <c r="BY93" i="5"/>
  <c r="BY94" i="5"/>
  <c r="BY95" i="5"/>
  <c r="BY96" i="5"/>
  <c r="BY97" i="5"/>
  <c r="BY98" i="5"/>
  <c r="BY99" i="5"/>
  <c r="BY100" i="5"/>
  <c r="BY101" i="5"/>
  <c r="BY102" i="5"/>
  <c r="BY103" i="5"/>
  <c r="BY104" i="5"/>
  <c r="BY105" i="5"/>
  <c r="BY106" i="5"/>
  <c r="BY107" i="5"/>
  <c r="BY108" i="5"/>
  <c r="BY109" i="5"/>
  <c r="BY110" i="5"/>
  <c r="BY111" i="5"/>
  <c r="BY112" i="5"/>
  <c r="BY113" i="5"/>
  <c r="BY114" i="5"/>
  <c r="BY115" i="5"/>
  <c r="BY116" i="5"/>
  <c r="BY117" i="5"/>
  <c r="BY118" i="5"/>
  <c r="BY119" i="5"/>
  <c r="BY120" i="5"/>
  <c r="BY121" i="5"/>
  <c r="BY122" i="5"/>
  <c r="BY123" i="5"/>
  <c r="BY124" i="5"/>
  <c r="BY125" i="5"/>
  <c r="BY126" i="5"/>
  <c r="BY127" i="5"/>
  <c r="BY128" i="5"/>
  <c r="BY129" i="5"/>
  <c r="BY130" i="5"/>
  <c r="BY131" i="5"/>
  <c r="BY132" i="5"/>
  <c r="BY133" i="5"/>
  <c r="BY134" i="5"/>
  <c r="BY135" i="5"/>
  <c r="BY136" i="5"/>
  <c r="BY137" i="5"/>
  <c r="BY138" i="5"/>
  <c r="BY139" i="5"/>
  <c r="BY140" i="5"/>
  <c r="BY141" i="5"/>
  <c r="BY142" i="5"/>
  <c r="BY143" i="5"/>
  <c r="BY144" i="5"/>
  <c r="BY145" i="5"/>
  <c r="BY146" i="5"/>
  <c r="BY147" i="5"/>
  <c r="BY148" i="5"/>
  <c r="BY149" i="5"/>
  <c r="BY150" i="5"/>
  <c r="BY151" i="5"/>
  <c r="BY152" i="5"/>
  <c r="BY153" i="5"/>
  <c r="BY154" i="5"/>
  <c r="BY155" i="5"/>
  <c r="BY156" i="5"/>
  <c r="BY157" i="5"/>
  <c r="BY158" i="5"/>
  <c r="BY159" i="5"/>
  <c r="BY160" i="5"/>
  <c r="BY161" i="5"/>
  <c r="BY162" i="5"/>
  <c r="BY163" i="5"/>
  <c r="BY164" i="5"/>
  <c r="BY165" i="5"/>
  <c r="BY166" i="5"/>
  <c r="BY167" i="5"/>
  <c r="BY168" i="5"/>
  <c r="BY169" i="5"/>
  <c r="BY170" i="5"/>
  <c r="BY171" i="5"/>
  <c r="BY172" i="5"/>
  <c r="BY173" i="5"/>
  <c r="BY174" i="5"/>
  <c r="BY175" i="5"/>
  <c r="BY176" i="5"/>
  <c r="BY177" i="5"/>
  <c r="BY178" i="5"/>
  <c r="BY179" i="5"/>
  <c r="BY180" i="5"/>
  <c r="BY181" i="5"/>
  <c r="BY182" i="5"/>
  <c r="BY183" i="5"/>
  <c r="BY184" i="5"/>
  <c r="BY185" i="5"/>
  <c r="BY186" i="5"/>
  <c r="BY187" i="5"/>
  <c r="BY188" i="5"/>
  <c r="BY189" i="5"/>
  <c r="BY190" i="5"/>
  <c r="BY191" i="5"/>
  <c r="BY192" i="5"/>
  <c r="BY193" i="5"/>
  <c r="BY194" i="5"/>
  <c r="BY195" i="5"/>
  <c r="BY196" i="5"/>
  <c r="BY197" i="5"/>
  <c r="BY198" i="5"/>
  <c r="BY199" i="5"/>
  <c r="BY200" i="5"/>
  <c r="BY201" i="5"/>
  <c r="CJ3" i="5"/>
  <c r="F2" i="8"/>
  <c r="BX2" i="5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CJ2" i="5"/>
  <c r="BZ2" i="5"/>
  <c r="BZ3" i="5"/>
  <c r="BZ4" i="5"/>
  <c r="BZ5" i="5"/>
  <c r="BZ6" i="5"/>
  <c r="BZ7" i="5"/>
  <c r="BZ8" i="5"/>
  <c r="BZ9" i="5"/>
  <c r="BZ10" i="5"/>
  <c r="BZ11" i="5"/>
  <c r="BZ12" i="5"/>
  <c r="BZ13" i="5"/>
  <c r="BZ14" i="5"/>
  <c r="BZ15" i="5"/>
  <c r="BZ16" i="5"/>
  <c r="BZ17" i="5"/>
  <c r="BZ18" i="5"/>
  <c r="BZ19" i="5"/>
  <c r="BZ20" i="5"/>
  <c r="BZ21" i="5"/>
  <c r="BZ22" i="5"/>
  <c r="BZ23" i="5"/>
  <c r="BZ24" i="5"/>
  <c r="BZ25" i="5"/>
  <c r="BZ26" i="5"/>
  <c r="BZ27" i="5"/>
  <c r="BZ28" i="5"/>
  <c r="BZ29" i="5"/>
  <c r="BZ30" i="5"/>
  <c r="BZ31" i="5"/>
  <c r="BZ32" i="5"/>
  <c r="BZ33" i="5"/>
  <c r="BZ34" i="5"/>
  <c r="BZ35" i="5"/>
  <c r="BZ36" i="5"/>
  <c r="BZ37" i="5"/>
  <c r="BZ38" i="5"/>
  <c r="BZ39" i="5"/>
  <c r="BZ40" i="5"/>
  <c r="BZ41" i="5"/>
  <c r="BZ42" i="5"/>
  <c r="BZ43" i="5"/>
  <c r="BZ44" i="5"/>
  <c r="BZ45" i="5"/>
  <c r="BZ46" i="5"/>
  <c r="BZ47" i="5"/>
  <c r="BZ48" i="5"/>
  <c r="BZ49" i="5"/>
  <c r="BZ50" i="5"/>
  <c r="BZ51" i="5"/>
  <c r="BZ52" i="5"/>
  <c r="BZ53" i="5"/>
  <c r="BZ54" i="5"/>
  <c r="BZ55" i="5"/>
  <c r="BZ56" i="5"/>
  <c r="BZ57" i="5"/>
  <c r="BZ58" i="5"/>
  <c r="BZ59" i="5"/>
  <c r="BZ60" i="5"/>
  <c r="BZ61" i="5"/>
  <c r="BZ62" i="5"/>
  <c r="BZ63" i="5"/>
  <c r="BZ64" i="5"/>
  <c r="BZ65" i="5"/>
  <c r="BZ66" i="5"/>
  <c r="BZ67" i="5"/>
  <c r="BZ68" i="5"/>
  <c r="BZ69" i="5"/>
  <c r="BZ70" i="5"/>
  <c r="BZ71" i="5"/>
  <c r="BZ72" i="5"/>
  <c r="BZ73" i="5"/>
  <c r="BZ74" i="5"/>
  <c r="BZ75" i="5"/>
  <c r="BZ76" i="5"/>
  <c r="BZ77" i="5"/>
  <c r="BZ78" i="5"/>
  <c r="BZ79" i="5"/>
  <c r="BZ80" i="5"/>
  <c r="BZ81" i="5"/>
  <c r="BZ82" i="5"/>
  <c r="BZ83" i="5"/>
  <c r="BZ84" i="5"/>
  <c r="BZ85" i="5"/>
  <c r="BZ86" i="5"/>
  <c r="BZ87" i="5"/>
  <c r="BZ88" i="5"/>
  <c r="BZ89" i="5"/>
  <c r="BZ90" i="5"/>
  <c r="BZ91" i="5"/>
  <c r="BZ92" i="5"/>
  <c r="BZ93" i="5"/>
  <c r="BZ94" i="5"/>
  <c r="BZ95" i="5"/>
  <c r="BZ96" i="5"/>
  <c r="BZ97" i="5"/>
  <c r="BZ98" i="5"/>
  <c r="BZ99" i="5"/>
  <c r="BZ100" i="5"/>
  <c r="BZ101" i="5"/>
  <c r="BZ102" i="5"/>
  <c r="BZ103" i="5"/>
  <c r="BZ104" i="5"/>
  <c r="BZ105" i="5"/>
  <c r="BZ106" i="5"/>
  <c r="BZ107" i="5"/>
  <c r="BZ108" i="5"/>
  <c r="BZ109" i="5"/>
  <c r="BZ110" i="5"/>
  <c r="BZ111" i="5"/>
  <c r="BZ112" i="5"/>
  <c r="BZ113" i="5"/>
  <c r="BZ114" i="5"/>
  <c r="BZ115" i="5"/>
  <c r="BZ116" i="5"/>
  <c r="BZ117" i="5"/>
  <c r="BZ118" i="5"/>
  <c r="BZ119" i="5"/>
  <c r="BZ120" i="5"/>
  <c r="BZ121" i="5"/>
  <c r="BZ122" i="5"/>
  <c r="BZ123" i="5"/>
  <c r="BZ124" i="5"/>
  <c r="BZ125" i="5"/>
  <c r="BZ126" i="5"/>
  <c r="BZ127" i="5"/>
  <c r="BZ128" i="5"/>
  <c r="BZ129" i="5"/>
  <c r="BZ130" i="5"/>
  <c r="BZ131" i="5"/>
  <c r="BZ132" i="5"/>
  <c r="BZ133" i="5"/>
  <c r="BZ134" i="5"/>
  <c r="BZ135" i="5"/>
  <c r="BZ136" i="5"/>
  <c r="BZ137" i="5"/>
  <c r="BZ138" i="5"/>
  <c r="BZ139" i="5"/>
  <c r="BZ140" i="5"/>
  <c r="BZ141" i="5"/>
  <c r="BZ142" i="5"/>
  <c r="BZ143" i="5"/>
  <c r="BZ144" i="5"/>
  <c r="BZ145" i="5"/>
  <c r="BZ146" i="5"/>
  <c r="BZ147" i="5"/>
  <c r="BZ148" i="5"/>
  <c r="BZ149" i="5"/>
  <c r="BZ150" i="5"/>
  <c r="BZ151" i="5"/>
  <c r="BZ152" i="5"/>
  <c r="BZ153" i="5"/>
  <c r="BZ154" i="5"/>
  <c r="BZ155" i="5"/>
  <c r="BZ156" i="5"/>
  <c r="BZ157" i="5"/>
  <c r="BZ158" i="5"/>
  <c r="BZ159" i="5"/>
  <c r="BZ160" i="5"/>
  <c r="BZ161" i="5"/>
  <c r="BZ162" i="5"/>
  <c r="BZ163" i="5"/>
  <c r="BZ164" i="5"/>
  <c r="BZ165" i="5"/>
  <c r="BZ166" i="5"/>
  <c r="BZ167" i="5"/>
  <c r="BZ168" i="5"/>
  <c r="BZ169" i="5"/>
  <c r="BZ170" i="5"/>
  <c r="BZ171" i="5"/>
  <c r="BZ172" i="5"/>
  <c r="BZ173" i="5"/>
  <c r="BZ174" i="5"/>
  <c r="BZ175" i="5"/>
  <c r="BZ176" i="5"/>
  <c r="BZ177" i="5"/>
  <c r="BZ178" i="5"/>
  <c r="BZ179" i="5"/>
  <c r="BZ180" i="5"/>
  <c r="BZ181" i="5"/>
  <c r="BZ182" i="5"/>
  <c r="BZ183" i="5"/>
  <c r="BZ184" i="5"/>
  <c r="BZ185" i="5"/>
  <c r="BZ186" i="5"/>
  <c r="BZ187" i="5"/>
  <c r="BZ188" i="5"/>
  <c r="BZ189" i="5"/>
  <c r="BZ190" i="5"/>
  <c r="BZ191" i="5"/>
  <c r="BZ192" i="5"/>
  <c r="BZ193" i="5"/>
  <c r="BZ194" i="5"/>
  <c r="BZ195" i="5"/>
  <c r="BZ196" i="5"/>
  <c r="BZ197" i="5"/>
  <c r="BZ198" i="5"/>
  <c r="BZ199" i="5"/>
  <c r="BZ200" i="5"/>
  <c r="BZ201" i="5"/>
  <c r="CA2" i="5"/>
  <c r="CA3" i="5"/>
  <c r="CA4" i="5"/>
  <c r="CA5" i="5"/>
  <c r="CA6" i="5"/>
  <c r="CA7" i="5"/>
  <c r="CA8" i="5"/>
  <c r="CA9" i="5"/>
  <c r="CA10" i="5"/>
  <c r="CA11" i="5"/>
  <c r="CA12" i="5"/>
  <c r="CA13" i="5"/>
  <c r="CA14" i="5"/>
  <c r="CA15" i="5"/>
  <c r="CA16" i="5"/>
  <c r="CA17" i="5"/>
  <c r="CA18" i="5"/>
  <c r="CA19" i="5"/>
  <c r="CA20" i="5"/>
  <c r="CA21" i="5"/>
  <c r="CA22" i="5"/>
  <c r="CA23" i="5"/>
  <c r="CA24" i="5"/>
  <c r="CA25" i="5"/>
  <c r="CA26" i="5"/>
  <c r="CA27" i="5"/>
  <c r="CA28" i="5"/>
  <c r="CA29" i="5"/>
  <c r="CA30" i="5"/>
  <c r="CA31" i="5"/>
  <c r="CA32" i="5"/>
  <c r="CA33" i="5"/>
  <c r="CA34" i="5"/>
  <c r="CA35" i="5"/>
  <c r="CA36" i="5"/>
  <c r="CA37" i="5"/>
  <c r="CA38" i="5"/>
  <c r="CA39" i="5"/>
  <c r="CA40" i="5"/>
  <c r="CA41" i="5"/>
  <c r="CA42" i="5"/>
  <c r="CA43" i="5"/>
  <c r="CA44" i="5"/>
  <c r="CA45" i="5"/>
  <c r="CA46" i="5"/>
  <c r="CA47" i="5"/>
  <c r="CA48" i="5"/>
  <c r="CA49" i="5"/>
  <c r="CA50" i="5"/>
  <c r="CA51" i="5"/>
  <c r="CA52" i="5"/>
  <c r="CA53" i="5"/>
  <c r="CA54" i="5"/>
  <c r="CA55" i="5"/>
  <c r="CA56" i="5"/>
  <c r="CA57" i="5"/>
  <c r="CA58" i="5"/>
  <c r="CA59" i="5"/>
  <c r="CA60" i="5"/>
  <c r="CA61" i="5"/>
  <c r="CA62" i="5"/>
  <c r="CA63" i="5"/>
  <c r="CA64" i="5"/>
  <c r="CA65" i="5"/>
  <c r="CA66" i="5"/>
  <c r="CA67" i="5"/>
  <c r="CA68" i="5"/>
  <c r="CA69" i="5"/>
  <c r="CA70" i="5"/>
  <c r="CA71" i="5"/>
  <c r="CA72" i="5"/>
  <c r="CA73" i="5"/>
  <c r="CA74" i="5"/>
  <c r="CA75" i="5"/>
  <c r="CA76" i="5"/>
  <c r="CA77" i="5"/>
  <c r="CA78" i="5"/>
  <c r="CA79" i="5"/>
  <c r="CA80" i="5"/>
  <c r="CA81" i="5"/>
  <c r="CA82" i="5"/>
  <c r="CA83" i="5"/>
  <c r="CA84" i="5"/>
  <c r="CA85" i="5"/>
  <c r="CA86" i="5"/>
  <c r="CA87" i="5"/>
  <c r="CA88" i="5"/>
  <c r="CA89" i="5"/>
  <c r="CA90" i="5"/>
  <c r="CA91" i="5"/>
  <c r="CA92" i="5"/>
  <c r="CA93" i="5"/>
  <c r="CA94" i="5"/>
  <c r="CA95" i="5"/>
  <c r="CA96" i="5"/>
  <c r="CA97" i="5"/>
  <c r="CA98" i="5"/>
  <c r="CA99" i="5"/>
  <c r="CA100" i="5"/>
  <c r="CA101" i="5"/>
  <c r="CA102" i="5"/>
  <c r="CA103" i="5"/>
  <c r="CA104" i="5"/>
  <c r="CA105" i="5"/>
  <c r="CA106" i="5"/>
  <c r="CA107" i="5"/>
  <c r="CA108" i="5"/>
  <c r="CA109" i="5"/>
  <c r="CA110" i="5"/>
  <c r="CA111" i="5"/>
  <c r="CA112" i="5"/>
  <c r="CA113" i="5"/>
  <c r="CA114" i="5"/>
  <c r="CA115" i="5"/>
  <c r="CA116" i="5"/>
  <c r="CA117" i="5"/>
  <c r="CA118" i="5"/>
  <c r="CA119" i="5"/>
  <c r="CA120" i="5"/>
  <c r="CA121" i="5"/>
  <c r="CA122" i="5"/>
  <c r="CA123" i="5"/>
  <c r="CA124" i="5"/>
  <c r="CA125" i="5"/>
  <c r="CA126" i="5"/>
  <c r="CA127" i="5"/>
  <c r="CA128" i="5"/>
  <c r="CA129" i="5"/>
  <c r="CA130" i="5"/>
  <c r="CA131" i="5"/>
  <c r="CA132" i="5"/>
  <c r="CA133" i="5"/>
  <c r="CA134" i="5"/>
  <c r="CA135" i="5"/>
  <c r="CA136" i="5"/>
  <c r="CA137" i="5"/>
  <c r="CA138" i="5"/>
  <c r="CA139" i="5"/>
  <c r="CA140" i="5"/>
  <c r="CA141" i="5"/>
  <c r="CA142" i="5"/>
  <c r="CA143" i="5"/>
  <c r="CA144" i="5"/>
  <c r="CA145" i="5"/>
  <c r="CA146" i="5"/>
  <c r="CA147" i="5"/>
  <c r="CA148" i="5"/>
  <c r="CA149" i="5"/>
  <c r="CA150" i="5"/>
  <c r="CA151" i="5"/>
  <c r="CA152" i="5"/>
  <c r="CA153" i="5"/>
  <c r="CA154" i="5"/>
  <c r="CA155" i="5"/>
  <c r="CA156" i="5"/>
  <c r="CA157" i="5"/>
  <c r="CA158" i="5"/>
  <c r="CA159" i="5"/>
  <c r="CA160" i="5"/>
  <c r="CA161" i="5"/>
  <c r="CA162" i="5"/>
  <c r="CA163" i="5"/>
  <c r="CA164" i="5"/>
  <c r="CA165" i="5"/>
  <c r="CA166" i="5"/>
  <c r="CA167" i="5"/>
  <c r="CA168" i="5"/>
  <c r="CA169" i="5"/>
  <c r="CA170" i="5"/>
  <c r="CA171" i="5"/>
  <c r="CA172" i="5"/>
  <c r="CA173" i="5"/>
  <c r="CA174" i="5"/>
  <c r="CA175" i="5"/>
  <c r="CA176" i="5"/>
  <c r="CA177" i="5"/>
  <c r="CA178" i="5"/>
  <c r="CA179" i="5"/>
  <c r="CA180" i="5"/>
  <c r="CA181" i="5"/>
  <c r="CA182" i="5"/>
  <c r="CA183" i="5"/>
  <c r="CA184" i="5"/>
  <c r="CA185" i="5"/>
  <c r="CA186" i="5"/>
  <c r="CA187" i="5"/>
  <c r="CA188" i="5"/>
  <c r="CA189" i="5"/>
  <c r="CA190" i="5"/>
  <c r="CA191" i="5"/>
  <c r="CA192" i="5"/>
  <c r="CA193" i="5"/>
  <c r="CA194" i="5"/>
  <c r="CA195" i="5"/>
  <c r="CA196" i="5"/>
  <c r="CA197" i="5"/>
  <c r="CA198" i="5"/>
  <c r="CA199" i="5"/>
  <c r="CA200" i="5"/>
  <c r="CA201" i="5"/>
  <c r="CJ4" i="5"/>
  <c r="CJ5" i="5"/>
  <c r="BW2" i="5"/>
  <c r="CB2" i="5"/>
  <c r="BX3" i="5"/>
  <c r="BW3" i="5"/>
  <c r="CB3" i="5"/>
  <c r="BX4" i="5"/>
  <c r="BW4" i="5"/>
  <c r="CB4" i="5"/>
  <c r="BX5" i="5"/>
  <c r="BW5" i="5"/>
  <c r="CB5" i="5"/>
  <c r="BX6" i="5"/>
  <c r="BW6" i="5"/>
  <c r="CB6" i="5"/>
  <c r="BX7" i="5"/>
  <c r="BW7" i="5"/>
  <c r="CB7" i="5"/>
  <c r="BX8" i="5"/>
  <c r="BW8" i="5"/>
  <c r="CB8" i="5"/>
  <c r="BX9" i="5"/>
  <c r="BW9" i="5"/>
  <c r="CB9" i="5"/>
  <c r="BX10" i="5"/>
  <c r="BW10" i="5"/>
  <c r="CB10" i="5"/>
  <c r="BX11" i="5"/>
  <c r="BW11" i="5"/>
  <c r="CB11" i="5"/>
  <c r="BX12" i="5"/>
  <c r="BW12" i="5"/>
  <c r="CB12" i="5"/>
  <c r="BX13" i="5"/>
  <c r="BW13" i="5"/>
  <c r="CB13" i="5"/>
  <c r="CB14" i="5"/>
  <c r="CB15" i="5"/>
  <c r="CB16" i="5"/>
  <c r="CB17" i="5"/>
  <c r="CB18" i="5"/>
  <c r="CB19" i="5"/>
  <c r="CB20" i="5"/>
  <c r="CB21" i="5"/>
  <c r="CB22" i="5"/>
  <c r="CB23" i="5"/>
  <c r="CB24" i="5"/>
  <c r="CB25" i="5"/>
  <c r="CB26" i="5"/>
  <c r="CB27" i="5"/>
  <c r="CB28" i="5"/>
  <c r="CB29" i="5"/>
  <c r="CB30" i="5"/>
  <c r="CB31" i="5"/>
  <c r="CB32" i="5"/>
  <c r="CB33" i="5"/>
  <c r="CB34" i="5"/>
  <c r="CB35" i="5"/>
  <c r="CB36" i="5"/>
  <c r="CB37" i="5"/>
  <c r="CB38" i="5"/>
  <c r="CB39" i="5"/>
  <c r="CB40" i="5"/>
  <c r="CB41" i="5"/>
  <c r="CB42" i="5"/>
  <c r="CB43" i="5"/>
  <c r="CB44" i="5"/>
  <c r="CB45" i="5"/>
  <c r="CB46" i="5"/>
  <c r="CB47" i="5"/>
  <c r="CB48" i="5"/>
  <c r="CB49" i="5"/>
  <c r="CB50" i="5"/>
  <c r="CB51" i="5"/>
  <c r="CB52" i="5"/>
  <c r="CB53" i="5"/>
  <c r="CB54" i="5"/>
  <c r="CB55" i="5"/>
  <c r="CB56" i="5"/>
  <c r="CB57" i="5"/>
  <c r="CB58" i="5"/>
  <c r="CB59" i="5"/>
  <c r="CB60" i="5"/>
  <c r="CB61" i="5"/>
  <c r="CB62" i="5"/>
  <c r="CB63" i="5"/>
  <c r="CB64" i="5"/>
  <c r="CB65" i="5"/>
  <c r="CB66" i="5"/>
  <c r="CB67" i="5"/>
  <c r="CB68" i="5"/>
  <c r="CB69" i="5"/>
  <c r="CB70" i="5"/>
  <c r="CB71" i="5"/>
  <c r="CB72" i="5"/>
  <c r="CB73" i="5"/>
  <c r="CB74" i="5"/>
  <c r="CB75" i="5"/>
  <c r="CB76" i="5"/>
  <c r="CB77" i="5"/>
  <c r="CB78" i="5"/>
  <c r="CB79" i="5"/>
  <c r="CB80" i="5"/>
  <c r="CB81" i="5"/>
  <c r="CB82" i="5"/>
  <c r="CB83" i="5"/>
  <c r="CB84" i="5"/>
  <c r="CB85" i="5"/>
  <c r="CB86" i="5"/>
  <c r="CB87" i="5"/>
  <c r="CB88" i="5"/>
  <c r="CB89" i="5"/>
  <c r="CB90" i="5"/>
  <c r="CB91" i="5"/>
  <c r="CB92" i="5"/>
  <c r="CB93" i="5"/>
  <c r="CB94" i="5"/>
  <c r="CB95" i="5"/>
  <c r="CB96" i="5"/>
  <c r="CB97" i="5"/>
  <c r="CB98" i="5"/>
  <c r="CB99" i="5"/>
  <c r="CB100" i="5"/>
  <c r="CB101" i="5"/>
  <c r="CB102" i="5"/>
  <c r="CB103" i="5"/>
  <c r="CB104" i="5"/>
  <c r="CB105" i="5"/>
  <c r="CB106" i="5"/>
  <c r="CB107" i="5"/>
  <c r="CB108" i="5"/>
  <c r="CB109" i="5"/>
  <c r="CB110" i="5"/>
  <c r="CB111" i="5"/>
  <c r="CB112" i="5"/>
  <c r="CB113" i="5"/>
  <c r="CB114" i="5"/>
  <c r="CB115" i="5"/>
  <c r="CB116" i="5"/>
  <c r="CB117" i="5"/>
  <c r="CB118" i="5"/>
  <c r="CB119" i="5"/>
  <c r="CB120" i="5"/>
  <c r="CB121" i="5"/>
  <c r="CB122" i="5"/>
  <c r="CB123" i="5"/>
  <c r="CB124" i="5"/>
  <c r="CB125" i="5"/>
  <c r="CB126" i="5"/>
  <c r="CB127" i="5"/>
  <c r="CB128" i="5"/>
  <c r="CB129" i="5"/>
  <c r="CB130" i="5"/>
  <c r="CB131" i="5"/>
  <c r="CB132" i="5"/>
  <c r="CB133" i="5"/>
  <c r="CB134" i="5"/>
  <c r="CB135" i="5"/>
  <c r="CB136" i="5"/>
  <c r="CB137" i="5"/>
  <c r="CB138" i="5"/>
  <c r="CB139" i="5"/>
  <c r="CB140" i="5"/>
  <c r="CB141" i="5"/>
  <c r="CB142" i="5"/>
  <c r="CB143" i="5"/>
  <c r="CB144" i="5"/>
  <c r="CB145" i="5"/>
  <c r="CB146" i="5"/>
  <c r="CB147" i="5"/>
  <c r="CB148" i="5"/>
  <c r="CB149" i="5"/>
  <c r="CB150" i="5"/>
  <c r="CB151" i="5"/>
  <c r="CB152" i="5"/>
  <c r="CB153" i="5"/>
  <c r="CB154" i="5"/>
  <c r="CB155" i="5"/>
  <c r="CB156" i="5"/>
  <c r="CB157" i="5"/>
  <c r="CB158" i="5"/>
  <c r="CB159" i="5"/>
  <c r="CB160" i="5"/>
  <c r="CB161" i="5"/>
  <c r="CB162" i="5"/>
  <c r="CB163" i="5"/>
  <c r="CB164" i="5"/>
  <c r="CB165" i="5"/>
  <c r="CB166" i="5"/>
  <c r="CB167" i="5"/>
  <c r="CB168" i="5"/>
  <c r="CB169" i="5"/>
  <c r="CB170" i="5"/>
  <c r="CB171" i="5"/>
  <c r="CB172" i="5"/>
  <c r="CB173" i="5"/>
  <c r="CB174" i="5"/>
  <c r="CB175" i="5"/>
  <c r="CB176" i="5"/>
  <c r="CB177" i="5"/>
  <c r="CB178" i="5"/>
  <c r="CB179" i="5"/>
  <c r="CB180" i="5"/>
  <c r="CB181" i="5"/>
  <c r="CB182" i="5"/>
  <c r="CB183" i="5"/>
  <c r="CB184" i="5"/>
  <c r="CB185" i="5"/>
  <c r="CB186" i="5"/>
  <c r="CB187" i="5"/>
  <c r="CB188" i="5"/>
  <c r="CB189" i="5"/>
  <c r="CB190" i="5"/>
  <c r="CB191" i="5"/>
  <c r="CB192" i="5"/>
  <c r="CB193" i="5"/>
  <c r="CB194" i="5"/>
  <c r="CB195" i="5"/>
  <c r="CB196" i="5"/>
  <c r="CB197" i="5"/>
  <c r="CB198" i="5"/>
  <c r="CB199" i="5"/>
  <c r="CB200" i="5"/>
  <c r="CB201" i="5"/>
  <c r="CJ6" i="5"/>
  <c r="CJ8" i="5"/>
  <c r="CJ7" i="5"/>
  <c r="CD2" i="5"/>
  <c r="CD3" i="5"/>
  <c r="CD4" i="5"/>
  <c r="CD5" i="5"/>
  <c r="CD6" i="5"/>
  <c r="CD7" i="5"/>
  <c r="CD8" i="5"/>
  <c r="CD9" i="5"/>
  <c r="CD10" i="5"/>
  <c r="CD11" i="5"/>
  <c r="CD12" i="5"/>
  <c r="CD13" i="5"/>
  <c r="CD14" i="5"/>
  <c r="CD15" i="5"/>
  <c r="CD16" i="5"/>
  <c r="CD17" i="5"/>
  <c r="CD18" i="5"/>
  <c r="CD19" i="5"/>
  <c r="CD20" i="5"/>
  <c r="CD21" i="5"/>
  <c r="CD22" i="5"/>
  <c r="CD23" i="5"/>
  <c r="CD24" i="5"/>
  <c r="CD25" i="5"/>
  <c r="CD26" i="5"/>
  <c r="CD27" i="5"/>
  <c r="CD28" i="5"/>
  <c r="CD29" i="5"/>
  <c r="CD30" i="5"/>
  <c r="CD31" i="5"/>
  <c r="CD32" i="5"/>
  <c r="CD33" i="5"/>
  <c r="CD34" i="5"/>
  <c r="CD35" i="5"/>
  <c r="CD36" i="5"/>
  <c r="CD37" i="5"/>
  <c r="CD38" i="5"/>
  <c r="CD39" i="5"/>
  <c r="CD40" i="5"/>
  <c r="CD41" i="5"/>
  <c r="CD42" i="5"/>
  <c r="CD43" i="5"/>
  <c r="CD44" i="5"/>
  <c r="CD45" i="5"/>
  <c r="CD46" i="5"/>
  <c r="CD47" i="5"/>
  <c r="CD48" i="5"/>
  <c r="CD49" i="5"/>
  <c r="CD50" i="5"/>
  <c r="CD51" i="5"/>
  <c r="CD52" i="5"/>
  <c r="CD53" i="5"/>
  <c r="CD54" i="5"/>
  <c r="CD55" i="5"/>
  <c r="CD56" i="5"/>
  <c r="CD57" i="5"/>
  <c r="CD58" i="5"/>
  <c r="CD59" i="5"/>
  <c r="CD60" i="5"/>
  <c r="CD61" i="5"/>
  <c r="CD62" i="5"/>
  <c r="CD63" i="5"/>
  <c r="CD64" i="5"/>
  <c r="CD65" i="5"/>
  <c r="CD66" i="5"/>
  <c r="CD67" i="5"/>
  <c r="CD68" i="5"/>
  <c r="CD69" i="5"/>
  <c r="CD70" i="5"/>
  <c r="CD71" i="5"/>
  <c r="CD72" i="5"/>
  <c r="CD73" i="5"/>
  <c r="CD74" i="5"/>
  <c r="CD75" i="5"/>
  <c r="CD76" i="5"/>
  <c r="CD77" i="5"/>
  <c r="CD78" i="5"/>
  <c r="CD79" i="5"/>
  <c r="CD80" i="5"/>
  <c r="CD81" i="5"/>
  <c r="CD82" i="5"/>
  <c r="CD83" i="5"/>
  <c r="CD84" i="5"/>
  <c r="CD85" i="5"/>
  <c r="CD86" i="5"/>
  <c r="CD87" i="5"/>
  <c r="CD88" i="5"/>
  <c r="CD89" i="5"/>
  <c r="CD90" i="5"/>
  <c r="CD91" i="5"/>
  <c r="CD92" i="5"/>
  <c r="CD93" i="5"/>
  <c r="CD94" i="5"/>
  <c r="CD95" i="5"/>
  <c r="CD96" i="5"/>
  <c r="CD97" i="5"/>
  <c r="CD98" i="5"/>
  <c r="CD99" i="5"/>
  <c r="CD100" i="5"/>
  <c r="CD101" i="5"/>
  <c r="CD102" i="5"/>
  <c r="CD103" i="5"/>
  <c r="CD104" i="5"/>
  <c r="CD105" i="5"/>
  <c r="CD106" i="5"/>
  <c r="CD107" i="5"/>
  <c r="CD108" i="5"/>
  <c r="CD109" i="5"/>
  <c r="CD110" i="5"/>
  <c r="CD111" i="5"/>
  <c r="CD112" i="5"/>
  <c r="CD113" i="5"/>
  <c r="CD114" i="5"/>
  <c r="CD115" i="5"/>
  <c r="CD116" i="5"/>
  <c r="CD117" i="5"/>
  <c r="CD118" i="5"/>
  <c r="CD119" i="5"/>
  <c r="CD120" i="5"/>
  <c r="CD121" i="5"/>
  <c r="CD122" i="5"/>
  <c r="CD123" i="5"/>
  <c r="CD124" i="5"/>
  <c r="CD125" i="5"/>
  <c r="CD126" i="5"/>
  <c r="CD127" i="5"/>
  <c r="CD128" i="5"/>
  <c r="CD129" i="5"/>
  <c r="CD130" i="5"/>
  <c r="CD131" i="5"/>
  <c r="CD132" i="5"/>
  <c r="CD133" i="5"/>
  <c r="CD134" i="5"/>
  <c r="CD135" i="5"/>
  <c r="CD136" i="5"/>
  <c r="CD137" i="5"/>
  <c r="CD138" i="5"/>
  <c r="CD139" i="5"/>
  <c r="CD140" i="5"/>
  <c r="CD141" i="5"/>
  <c r="CD142" i="5"/>
  <c r="CD143" i="5"/>
  <c r="CD144" i="5"/>
  <c r="CD145" i="5"/>
  <c r="CD146" i="5"/>
  <c r="CD147" i="5"/>
  <c r="CD148" i="5"/>
  <c r="CD149" i="5"/>
  <c r="CD150" i="5"/>
  <c r="CD151" i="5"/>
  <c r="CD152" i="5"/>
  <c r="CD153" i="5"/>
  <c r="CD154" i="5"/>
  <c r="CD155" i="5"/>
  <c r="CD156" i="5"/>
  <c r="CD157" i="5"/>
  <c r="CD158" i="5"/>
  <c r="CD159" i="5"/>
  <c r="CD160" i="5"/>
  <c r="CD161" i="5"/>
  <c r="CD162" i="5"/>
  <c r="CD163" i="5"/>
  <c r="CD164" i="5"/>
  <c r="CD165" i="5"/>
  <c r="CD166" i="5"/>
  <c r="CD167" i="5"/>
  <c r="CD168" i="5"/>
  <c r="CD169" i="5"/>
  <c r="CD170" i="5"/>
  <c r="CD171" i="5"/>
  <c r="CD172" i="5"/>
  <c r="CD173" i="5"/>
  <c r="CD174" i="5"/>
  <c r="CD175" i="5"/>
  <c r="CD176" i="5"/>
  <c r="CD177" i="5"/>
  <c r="CD178" i="5"/>
  <c r="CD179" i="5"/>
  <c r="CD180" i="5"/>
  <c r="CD181" i="5"/>
  <c r="CD182" i="5"/>
  <c r="CD183" i="5"/>
  <c r="CD184" i="5"/>
  <c r="CD185" i="5"/>
  <c r="CD186" i="5"/>
  <c r="CD187" i="5"/>
  <c r="CD188" i="5"/>
  <c r="CD189" i="5"/>
  <c r="CD190" i="5"/>
  <c r="CD191" i="5"/>
  <c r="CD192" i="5"/>
  <c r="CD193" i="5"/>
  <c r="CD194" i="5"/>
  <c r="CD195" i="5"/>
  <c r="CD196" i="5"/>
  <c r="CD197" i="5"/>
  <c r="CD198" i="5"/>
  <c r="CD199" i="5"/>
  <c r="CD200" i="5"/>
  <c r="CD201" i="5"/>
  <c r="J30" i="8"/>
  <c r="J29" i="8"/>
  <c r="CI12" i="5"/>
  <c r="CJ12" i="5"/>
  <c r="AD2" i="5"/>
  <c r="AQ2" i="5"/>
  <c r="AE2" i="5"/>
  <c r="AD3" i="5"/>
  <c r="AE3" i="5"/>
  <c r="AD4" i="5"/>
  <c r="AE4" i="5"/>
  <c r="AD5" i="5"/>
  <c r="AE5" i="5"/>
  <c r="AD6" i="5"/>
  <c r="AE6" i="5"/>
  <c r="AD7" i="5"/>
  <c r="AE7" i="5"/>
  <c r="AD8" i="5"/>
  <c r="AE8" i="5"/>
  <c r="AD9" i="5"/>
  <c r="AE9" i="5"/>
  <c r="AD10" i="5"/>
  <c r="AE10" i="5"/>
  <c r="AD11" i="5"/>
  <c r="AE11" i="5"/>
  <c r="AD12" i="5"/>
  <c r="AE12" i="5"/>
  <c r="AD13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3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6" i="5"/>
  <c r="AE137" i="5"/>
  <c r="AE138" i="5"/>
  <c r="AE139" i="5"/>
  <c r="AE140" i="5"/>
  <c r="AE141" i="5"/>
  <c r="AE142" i="5"/>
  <c r="AE143" i="5"/>
  <c r="AE144" i="5"/>
  <c r="AE145" i="5"/>
  <c r="AE146" i="5"/>
  <c r="AE147" i="5"/>
  <c r="AE148" i="5"/>
  <c r="AE149" i="5"/>
  <c r="AE150" i="5"/>
  <c r="AE151" i="5"/>
  <c r="AE152" i="5"/>
  <c r="AE153" i="5"/>
  <c r="AE154" i="5"/>
  <c r="AE155" i="5"/>
  <c r="AE156" i="5"/>
  <c r="AE157" i="5"/>
  <c r="AE158" i="5"/>
  <c r="AE159" i="5"/>
  <c r="AE160" i="5"/>
  <c r="AE161" i="5"/>
  <c r="AE162" i="5"/>
  <c r="AE163" i="5"/>
  <c r="AE164" i="5"/>
  <c r="AE165" i="5"/>
  <c r="AE166" i="5"/>
  <c r="AE167" i="5"/>
  <c r="AE168" i="5"/>
  <c r="AE169" i="5"/>
  <c r="AE170" i="5"/>
  <c r="AE171" i="5"/>
  <c r="AE172" i="5"/>
  <c r="AE173" i="5"/>
  <c r="AE174" i="5"/>
  <c r="AE175" i="5"/>
  <c r="AE176" i="5"/>
  <c r="AE177" i="5"/>
  <c r="AE178" i="5"/>
  <c r="AE179" i="5"/>
  <c r="AE180" i="5"/>
  <c r="AE181" i="5"/>
  <c r="AE182" i="5"/>
  <c r="AE183" i="5"/>
  <c r="AE184" i="5"/>
  <c r="AE185" i="5"/>
  <c r="AE186" i="5"/>
  <c r="AE187" i="5"/>
  <c r="AE188" i="5"/>
  <c r="AE189" i="5"/>
  <c r="AE190" i="5"/>
  <c r="AE191" i="5"/>
  <c r="AE192" i="5"/>
  <c r="AE193" i="5"/>
  <c r="AE194" i="5"/>
  <c r="AE195" i="5"/>
  <c r="AE196" i="5"/>
  <c r="AE197" i="5"/>
  <c r="AE198" i="5"/>
  <c r="AE199" i="5"/>
  <c r="AE200" i="5"/>
  <c r="AE201" i="5"/>
  <c r="AC2" i="5"/>
  <c r="AC3" i="5"/>
  <c r="AC4" i="5"/>
  <c r="AC5" i="5"/>
  <c r="AC6" i="5"/>
  <c r="AC7" i="5"/>
  <c r="AC8" i="5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51" i="5"/>
  <c r="AC52" i="5"/>
  <c r="AC53" i="5"/>
  <c r="AC54" i="5"/>
  <c r="AC55" i="5"/>
  <c r="AC56" i="5"/>
  <c r="AC57" i="5"/>
  <c r="AC58" i="5"/>
  <c r="AC59" i="5"/>
  <c r="AC60" i="5"/>
  <c r="AC61" i="5"/>
  <c r="AC62" i="5"/>
  <c r="AC63" i="5"/>
  <c r="AC64" i="5"/>
  <c r="AC65" i="5"/>
  <c r="AC66" i="5"/>
  <c r="AC67" i="5"/>
  <c r="AC68" i="5"/>
  <c r="AC69" i="5"/>
  <c r="AC70" i="5"/>
  <c r="AC71" i="5"/>
  <c r="AC72" i="5"/>
  <c r="AC73" i="5"/>
  <c r="AC74" i="5"/>
  <c r="AC75" i="5"/>
  <c r="AC76" i="5"/>
  <c r="AC77" i="5"/>
  <c r="AC78" i="5"/>
  <c r="AC79" i="5"/>
  <c r="AC80" i="5"/>
  <c r="AC81" i="5"/>
  <c r="AC82" i="5"/>
  <c r="AC83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3" i="5"/>
  <c r="AC104" i="5"/>
  <c r="AC105" i="5"/>
  <c r="AC106" i="5"/>
  <c r="AC107" i="5"/>
  <c r="AC108" i="5"/>
  <c r="AC109" i="5"/>
  <c r="AC110" i="5"/>
  <c r="AC111" i="5"/>
  <c r="AC112" i="5"/>
  <c r="AC113" i="5"/>
  <c r="AC114" i="5"/>
  <c r="AC115" i="5"/>
  <c r="AC116" i="5"/>
  <c r="AC117" i="5"/>
  <c r="AC118" i="5"/>
  <c r="AC119" i="5"/>
  <c r="AC120" i="5"/>
  <c r="AC121" i="5"/>
  <c r="AC122" i="5"/>
  <c r="AC123" i="5"/>
  <c r="AC124" i="5"/>
  <c r="AC125" i="5"/>
  <c r="AC126" i="5"/>
  <c r="AC127" i="5"/>
  <c r="AC128" i="5"/>
  <c r="AC129" i="5"/>
  <c r="AC130" i="5"/>
  <c r="AC131" i="5"/>
  <c r="AC132" i="5"/>
  <c r="AC133" i="5"/>
  <c r="AC134" i="5"/>
  <c r="AC135" i="5"/>
  <c r="AC136" i="5"/>
  <c r="AC137" i="5"/>
  <c r="AC138" i="5"/>
  <c r="AC139" i="5"/>
  <c r="AC140" i="5"/>
  <c r="AC141" i="5"/>
  <c r="AC142" i="5"/>
  <c r="AC143" i="5"/>
  <c r="AC144" i="5"/>
  <c r="AC145" i="5"/>
  <c r="AC146" i="5"/>
  <c r="AC147" i="5"/>
  <c r="AC148" i="5"/>
  <c r="AC149" i="5"/>
  <c r="AC150" i="5"/>
  <c r="AC151" i="5"/>
  <c r="AC152" i="5"/>
  <c r="AC153" i="5"/>
  <c r="AC154" i="5"/>
  <c r="AC155" i="5"/>
  <c r="AC156" i="5"/>
  <c r="AC157" i="5"/>
  <c r="AC158" i="5"/>
  <c r="AC159" i="5"/>
  <c r="AC160" i="5"/>
  <c r="AC161" i="5"/>
  <c r="AC162" i="5"/>
  <c r="AC163" i="5"/>
  <c r="AC164" i="5"/>
  <c r="AC165" i="5"/>
  <c r="AC166" i="5"/>
  <c r="AC167" i="5"/>
  <c r="AC168" i="5"/>
  <c r="AC169" i="5"/>
  <c r="AC170" i="5"/>
  <c r="AC171" i="5"/>
  <c r="AC172" i="5"/>
  <c r="AC173" i="5"/>
  <c r="AC174" i="5"/>
  <c r="AC175" i="5"/>
  <c r="AC176" i="5"/>
  <c r="AC177" i="5"/>
  <c r="AC178" i="5"/>
  <c r="AC179" i="5"/>
  <c r="AC180" i="5"/>
  <c r="AC181" i="5"/>
  <c r="AC182" i="5"/>
  <c r="AC183" i="5"/>
  <c r="AC184" i="5"/>
  <c r="AC185" i="5"/>
  <c r="AC186" i="5"/>
  <c r="AC187" i="5"/>
  <c r="AC188" i="5"/>
  <c r="AC189" i="5"/>
  <c r="AC190" i="5"/>
  <c r="AC191" i="5"/>
  <c r="AC192" i="5"/>
  <c r="AC193" i="5"/>
  <c r="AC194" i="5"/>
  <c r="AC195" i="5"/>
  <c r="AC196" i="5"/>
  <c r="AC197" i="5"/>
  <c r="AC198" i="5"/>
  <c r="AC199" i="5"/>
  <c r="AC200" i="5"/>
  <c r="AC201" i="5"/>
  <c r="AT2" i="5"/>
  <c r="AS2" i="5"/>
  <c r="AW2" i="5"/>
  <c r="AX2" i="5"/>
  <c r="AF2" i="5"/>
  <c r="AF3" i="5"/>
  <c r="AF4" i="5"/>
  <c r="AF5" i="5"/>
  <c r="AQ3" i="5"/>
  <c r="AQ4" i="5"/>
  <c r="AQ5" i="5"/>
  <c r="AQ6" i="5"/>
  <c r="AT6" i="5"/>
  <c r="AS6" i="5"/>
  <c r="AW6" i="5"/>
  <c r="AX6" i="5"/>
  <c r="AF6" i="5"/>
  <c r="AF7" i="5"/>
  <c r="AF8" i="5"/>
  <c r="AF9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73" i="5"/>
  <c r="AF174" i="5"/>
  <c r="AF175" i="5"/>
  <c r="AF176" i="5"/>
  <c r="AF177" i="5"/>
  <c r="AF178" i="5"/>
  <c r="AF179" i="5"/>
  <c r="AF180" i="5"/>
  <c r="AF181" i="5"/>
  <c r="AF182" i="5"/>
  <c r="AF183" i="5"/>
  <c r="AF184" i="5"/>
  <c r="AF185" i="5"/>
  <c r="AF186" i="5"/>
  <c r="AF187" i="5"/>
  <c r="AF188" i="5"/>
  <c r="AF189" i="5"/>
  <c r="AF190" i="5"/>
  <c r="AF191" i="5"/>
  <c r="AF192" i="5"/>
  <c r="AF193" i="5"/>
  <c r="AF194" i="5"/>
  <c r="AF195" i="5"/>
  <c r="AF196" i="5"/>
  <c r="AF197" i="5"/>
  <c r="AF198" i="5"/>
  <c r="AF199" i="5"/>
  <c r="AF200" i="5"/>
  <c r="AF201" i="5"/>
  <c r="B21" i="6"/>
  <c r="B18" i="6"/>
  <c r="DN201" i="5"/>
  <c r="CS201" i="5"/>
  <c r="CR201" i="5"/>
  <c r="L201" i="5"/>
  <c r="O201" i="5"/>
  <c r="DN200" i="5"/>
  <c r="CS200" i="5"/>
  <c r="CR200" i="5"/>
  <c r="L200" i="5"/>
  <c r="O200" i="5"/>
  <c r="DN199" i="5"/>
  <c r="CS199" i="5"/>
  <c r="CR199" i="5"/>
  <c r="L199" i="5"/>
  <c r="O199" i="5"/>
  <c r="DN198" i="5"/>
  <c r="CS198" i="5"/>
  <c r="CR198" i="5"/>
  <c r="L198" i="5"/>
  <c r="O198" i="5"/>
  <c r="DN197" i="5"/>
  <c r="CS197" i="5"/>
  <c r="CR197" i="5"/>
  <c r="L197" i="5"/>
  <c r="O197" i="5"/>
  <c r="DN196" i="5"/>
  <c r="CS196" i="5"/>
  <c r="CR196" i="5"/>
  <c r="L196" i="5"/>
  <c r="O196" i="5"/>
  <c r="DN195" i="5"/>
  <c r="CS195" i="5"/>
  <c r="CR195" i="5"/>
  <c r="L195" i="5"/>
  <c r="O195" i="5"/>
  <c r="DN194" i="5"/>
  <c r="CS194" i="5"/>
  <c r="CR194" i="5"/>
  <c r="L194" i="5"/>
  <c r="O194" i="5"/>
  <c r="DN193" i="5"/>
  <c r="CS193" i="5"/>
  <c r="CR193" i="5"/>
  <c r="L193" i="5"/>
  <c r="O193" i="5"/>
  <c r="DN192" i="5"/>
  <c r="CS192" i="5"/>
  <c r="CR192" i="5"/>
  <c r="L192" i="5"/>
  <c r="O192" i="5"/>
  <c r="DN191" i="5"/>
  <c r="CS191" i="5"/>
  <c r="CR191" i="5"/>
  <c r="L191" i="5"/>
  <c r="O191" i="5"/>
  <c r="DN190" i="5"/>
  <c r="CS190" i="5"/>
  <c r="CR190" i="5"/>
  <c r="L190" i="5"/>
  <c r="O190" i="5"/>
  <c r="DN189" i="5"/>
  <c r="CS189" i="5"/>
  <c r="CR189" i="5"/>
  <c r="L189" i="5"/>
  <c r="O189" i="5"/>
  <c r="DN188" i="5"/>
  <c r="CS188" i="5"/>
  <c r="CR188" i="5"/>
  <c r="L188" i="5"/>
  <c r="O188" i="5"/>
  <c r="DN187" i="5"/>
  <c r="CS187" i="5"/>
  <c r="CR187" i="5"/>
  <c r="L187" i="5"/>
  <c r="O187" i="5"/>
  <c r="DN186" i="5"/>
  <c r="CS186" i="5"/>
  <c r="CR186" i="5"/>
  <c r="L186" i="5"/>
  <c r="O186" i="5"/>
  <c r="DN185" i="5"/>
  <c r="CS185" i="5"/>
  <c r="CR185" i="5"/>
  <c r="L185" i="5"/>
  <c r="O185" i="5"/>
  <c r="DN184" i="5"/>
  <c r="CS184" i="5"/>
  <c r="CR184" i="5"/>
  <c r="L184" i="5"/>
  <c r="O184" i="5"/>
  <c r="DN183" i="5"/>
  <c r="CS183" i="5"/>
  <c r="CR183" i="5"/>
  <c r="L183" i="5"/>
  <c r="O183" i="5"/>
  <c r="DN182" i="5"/>
  <c r="CS182" i="5"/>
  <c r="CR182" i="5"/>
  <c r="L182" i="5"/>
  <c r="O182" i="5"/>
  <c r="DN181" i="5"/>
  <c r="CS181" i="5"/>
  <c r="CR181" i="5"/>
  <c r="L181" i="5"/>
  <c r="O181" i="5"/>
  <c r="DN180" i="5"/>
  <c r="CS180" i="5"/>
  <c r="CR180" i="5"/>
  <c r="L180" i="5"/>
  <c r="O180" i="5"/>
  <c r="DN179" i="5"/>
  <c r="CS179" i="5"/>
  <c r="CR179" i="5"/>
  <c r="L179" i="5"/>
  <c r="O179" i="5"/>
  <c r="DN178" i="5"/>
  <c r="CS178" i="5"/>
  <c r="CR178" i="5"/>
  <c r="L178" i="5"/>
  <c r="O178" i="5"/>
  <c r="DN177" i="5"/>
  <c r="CS177" i="5"/>
  <c r="CR177" i="5"/>
  <c r="L177" i="5"/>
  <c r="O177" i="5"/>
  <c r="DN176" i="5"/>
  <c r="CS176" i="5"/>
  <c r="CR176" i="5"/>
  <c r="L176" i="5"/>
  <c r="O176" i="5"/>
  <c r="DN175" i="5"/>
  <c r="CS175" i="5"/>
  <c r="CR175" i="5"/>
  <c r="L175" i="5"/>
  <c r="O175" i="5"/>
  <c r="DN174" i="5"/>
  <c r="CS174" i="5"/>
  <c r="CR174" i="5"/>
  <c r="L174" i="5"/>
  <c r="O174" i="5"/>
  <c r="DN173" i="5"/>
  <c r="CS173" i="5"/>
  <c r="CR173" i="5"/>
  <c r="L173" i="5"/>
  <c r="O173" i="5"/>
  <c r="DN172" i="5"/>
  <c r="CS172" i="5"/>
  <c r="CR172" i="5"/>
  <c r="L172" i="5"/>
  <c r="O172" i="5"/>
  <c r="DN171" i="5"/>
  <c r="CS171" i="5"/>
  <c r="CR171" i="5"/>
  <c r="L171" i="5"/>
  <c r="O171" i="5"/>
  <c r="DN170" i="5"/>
  <c r="CS170" i="5"/>
  <c r="CR170" i="5"/>
  <c r="L170" i="5"/>
  <c r="O170" i="5"/>
  <c r="DN169" i="5"/>
  <c r="CS169" i="5"/>
  <c r="CR169" i="5"/>
  <c r="L169" i="5"/>
  <c r="O169" i="5"/>
  <c r="DN168" i="5"/>
  <c r="CS168" i="5"/>
  <c r="CR168" i="5"/>
  <c r="L168" i="5"/>
  <c r="O168" i="5"/>
  <c r="DN167" i="5"/>
  <c r="CS167" i="5"/>
  <c r="CR167" i="5"/>
  <c r="L167" i="5"/>
  <c r="O167" i="5"/>
  <c r="DN166" i="5"/>
  <c r="CS166" i="5"/>
  <c r="CR166" i="5"/>
  <c r="L166" i="5"/>
  <c r="O166" i="5"/>
  <c r="DN165" i="5"/>
  <c r="CS165" i="5"/>
  <c r="CR165" i="5"/>
  <c r="L165" i="5"/>
  <c r="O165" i="5"/>
  <c r="DN164" i="5"/>
  <c r="CS164" i="5"/>
  <c r="CR164" i="5"/>
  <c r="L164" i="5"/>
  <c r="O164" i="5"/>
  <c r="DN163" i="5"/>
  <c r="CS163" i="5"/>
  <c r="CR163" i="5"/>
  <c r="L163" i="5"/>
  <c r="O163" i="5"/>
  <c r="DN162" i="5"/>
  <c r="CS162" i="5"/>
  <c r="CR162" i="5"/>
  <c r="L162" i="5"/>
  <c r="O162" i="5"/>
  <c r="DN161" i="5"/>
  <c r="CS161" i="5"/>
  <c r="CR161" i="5"/>
  <c r="L161" i="5"/>
  <c r="O161" i="5"/>
  <c r="DN160" i="5"/>
  <c r="CS160" i="5"/>
  <c r="CR160" i="5"/>
  <c r="L160" i="5"/>
  <c r="O160" i="5"/>
  <c r="DN159" i="5"/>
  <c r="CS159" i="5"/>
  <c r="CR159" i="5"/>
  <c r="L159" i="5"/>
  <c r="O159" i="5"/>
  <c r="DN158" i="5"/>
  <c r="CS158" i="5"/>
  <c r="CR158" i="5"/>
  <c r="L158" i="5"/>
  <c r="O158" i="5"/>
  <c r="DN157" i="5"/>
  <c r="CS157" i="5"/>
  <c r="CR157" i="5"/>
  <c r="L157" i="5"/>
  <c r="O157" i="5"/>
  <c r="DN156" i="5"/>
  <c r="CS156" i="5"/>
  <c r="CR156" i="5"/>
  <c r="L156" i="5"/>
  <c r="O156" i="5"/>
  <c r="DN155" i="5"/>
  <c r="CS155" i="5"/>
  <c r="CR155" i="5"/>
  <c r="L155" i="5"/>
  <c r="O155" i="5"/>
  <c r="DN154" i="5"/>
  <c r="CS154" i="5"/>
  <c r="CR154" i="5"/>
  <c r="L154" i="5"/>
  <c r="O154" i="5"/>
  <c r="DN153" i="5"/>
  <c r="CS153" i="5"/>
  <c r="CR153" i="5"/>
  <c r="L153" i="5"/>
  <c r="O153" i="5"/>
  <c r="DN152" i="5"/>
  <c r="CS152" i="5"/>
  <c r="CR152" i="5"/>
  <c r="L152" i="5"/>
  <c r="O152" i="5"/>
  <c r="DN151" i="5"/>
  <c r="CS151" i="5"/>
  <c r="CR151" i="5"/>
  <c r="L151" i="5"/>
  <c r="O151" i="5"/>
  <c r="DN150" i="5"/>
  <c r="CS150" i="5"/>
  <c r="CR150" i="5"/>
  <c r="L150" i="5"/>
  <c r="O150" i="5"/>
  <c r="DN149" i="5"/>
  <c r="CS149" i="5"/>
  <c r="CR149" i="5"/>
  <c r="L149" i="5"/>
  <c r="O149" i="5"/>
  <c r="DN148" i="5"/>
  <c r="CS148" i="5"/>
  <c r="CR148" i="5"/>
  <c r="L148" i="5"/>
  <c r="O148" i="5"/>
  <c r="DN147" i="5"/>
  <c r="CS147" i="5"/>
  <c r="CR147" i="5"/>
  <c r="L147" i="5"/>
  <c r="O147" i="5"/>
  <c r="DN146" i="5"/>
  <c r="CS146" i="5"/>
  <c r="CR146" i="5"/>
  <c r="L146" i="5"/>
  <c r="O146" i="5"/>
  <c r="DN145" i="5"/>
  <c r="CS145" i="5"/>
  <c r="CR145" i="5"/>
  <c r="L145" i="5"/>
  <c r="O145" i="5"/>
  <c r="DN144" i="5"/>
  <c r="CS144" i="5"/>
  <c r="CR144" i="5"/>
  <c r="L144" i="5"/>
  <c r="O144" i="5"/>
  <c r="DN143" i="5"/>
  <c r="CS143" i="5"/>
  <c r="CR143" i="5"/>
  <c r="L143" i="5"/>
  <c r="O143" i="5"/>
  <c r="DN142" i="5"/>
  <c r="CS142" i="5"/>
  <c r="CR142" i="5"/>
  <c r="L142" i="5"/>
  <c r="O142" i="5"/>
  <c r="DN141" i="5"/>
  <c r="CS141" i="5"/>
  <c r="CR141" i="5"/>
  <c r="L141" i="5"/>
  <c r="O141" i="5"/>
  <c r="DN140" i="5"/>
  <c r="CS140" i="5"/>
  <c r="CR140" i="5"/>
  <c r="L140" i="5"/>
  <c r="O140" i="5"/>
  <c r="DN139" i="5"/>
  <c r="CS139" i="5"/>
  <c r="CR139" i="5"/>
  <c r="L139" i="5"/>
  <c r="O139" i="5"/>
  <c r="DN138" i="5"/>
  <c r="CS138" i="5"/>
  <c r="CR138" i="5"/>
  <c r="L138" i="5"/>
  <c r="O138" i="5"/>
  <c r="DN137" i="5"/>
  <c r="CS137" i="5"/>
  <c r="CR137" i="5"/>
  <c r="L137" i="5"/>
  <c r="O137" i="5"/>
  <c r="DN136" i="5"/>
  <c r="CS136" i="5"/>
  <c r="CR136" i="5"/>
  <c r="L136" i="5"/>
  <c r="O136" i="5"/>
  <c r="DN135" i="5"/>
  <c r="CS135" i="5"/>
  <c r="CR135" i="5"/>
  <c r="L135" i="5"/>
  <c r="O135" i="5"/>
  <c r="DN134" i="5"/>
  <c r="CS134" i="5"/>
  <c r="CR134" i="5"/>
  <c r="L134" i="5"/>
  <c r="O134" i="5"/>
  <c r="DN133" i="5"/>
  <c r="CS133" i="5"/>
  <c r="CR133" i="5"/>
  <c r="L133" i="5"/>
  <c r="O133" i="5"/>
  <c r="DN132" i="5"/>
  <c r="CS132" i="5"/>
  <c r="CR132" i="5"/>
  <c r="L132" i="5"/>
  <c r="O132" i="5"/>
  <c r="DN131" i="5"/>
  <c r="CS131" i="5"/>
  <c r="CR131" i="5"/>
  <c r="L131" i="5"/>
  <c r="O131" i="5"/>
  <c r="DN130" i="5"/>
  <c r="CS130" i="5"/>
  <c r="CR130" i="5"/>
  <c r="L130" i="5"/>
  <c r="O130" i="5"/>
  <c r="DN129" i="5"/>
  <c r="CS129" i="5"/>
  <c r="CR129" i="5"/>
  <c r="L129" i="5"/>
  <c r="O129" i="5"/>
  <c r="DN128" i="5"/>
  <c r="CS128" i="5"/>
  <c r="CR128" i="5"/>
  <c r="L128" i="5"/>
  <c r="O128" i="5"/>
  <c r="DN127" i="5"/>
  <c r="CS127" i="5"/>
  <c r="CR127" i="5"/>
  <c r="L127" i="5"/>
  <c r="O127" i="5"/>
  <c r="DN126" i="5"/>
  <c r="CS126" i="5"/>
  <c r="CR126" i="5"/>
  <c r="L126" i="5"/>
  <c r="O126" i="5"/>
  <c r="DN125" i="5"/>
  <c r="CS125" i="5"/>
  <c r="CR125" i="5"/>
  <c r="L125" i="5"/>
  <c r="O125" i="5"/>
  <c r="DN124" i="5"/>
  <c r="CS124" i="5"/>
  <c r="CR124" i="5"/>
  <c r="L124" i="5"/>
  <c r="O124" i="5"/>
  <c r="DN123" i="5"/>
  <c r="CS123" i="5"/>
  <c r="CR123" i="5"/>
  <c r="L123" i="5"/>
  <c r="O123" i="5"/>
  <c r="DN122" i="5"/>
  <c r="CS122" i="5"/>
  <c r="CR122" i="5"/>
  <c r="L122" i="5"/>
  <c r="O122" i="5"/>
  <c r="DN121" i="5"/>
  <c r="CS121" i="5"/>
  <c r="CR121" i="5"/>
  <c r="L121" i="5"/>
  <c r="O121" i="5"/>
  <c r="DN120" i="5"/>
  <c r="CS120" i="5"/>
  <c r="CR120" i="5"/>
  <c r="L120" i="5"/>
  <c r="O120" i="5"/>
  <c r="DN119" i="5"/>
  <c r="CS119" i="5"/>
  <c r="CR119" i="5"/>
  <c r="L119" i="5"/>
  <c r="O119" i="5"/>
  <c r="DN118" i="5"/>
  <c r="CS118" i="5"/>
  <c r="CR118" i="5"/>
  <c r="L118" i="5"/>
  <c r="O118" i="5"/>
  <c r="DN117" i="5"/>
  <c r="CS117" i="5"/>
  <c r="CR117" i="5"/>
  <c r="L117" i="5"/>
  <c r="O117" i="5"/>
  <c r="DN116" i="5"/>
  <c r="CS116" i="5"/>
  <c r="CR116" i="5"/>
  <c r="L116" i="5"/>
  <c r="O116" i="5"/>
  <c r="DN115" i="5"/>
  <c r="CS115" i="5"/>
  <c r="CR115" i="5"/>
  <c r="L115" i="5"/>
  <c r="O115" i="5"/>
  <c r="DN114" i="5"/>
  <c r="CS114" i="5"/>
  <c r="CR114" i="5"/>
  <c r="L114" i="5"/>
  <c r="O114" i="5"/>
  <c r="DN113" i="5"/>
  <c r="CS113" i="5"/>
  <c r="CR113" i="5"/>
  <c r="L113" i="5"/>
  <c r="O113" i="5"/>
  <c r="DN112" i="5"/>
  <c r="CS112" i="5"/>
  <c r="CR112" i="5"/>
  <c r="L112" i="5"/>
  <c r="O112" i="5"/>
  <c r="DN111" i="5"/>
  <c r="CS111" i="5"/>
  <c r="CR111" i="5"/>
  <c r="L111" i="5"/>
  <c r="O111" i="5"/>
  <c r="DN110" i="5"/>
  <c r="CS110" i="5"/>
  <c r="CR110" i="5"/>
  <c r="L110" i="5"/>
  <c r="O110" i="5"/>
  <c r="DN109" i="5"/>
  <c r="CS109" i="5"/>
  <c r="CR109" i="5"/>
  <c r="L109" i="5"/>
  <c r="O109" i="5"/>
  <c r="DN108" i="5"/>
  <c r="CS108" i="5"/>
  <c r="CR108" i="5"/>
  <c r="L108" i="5"/>
  <c r="O108" i="5"/>
  <c r="DN107" i="5"/>
  <c r="CS107" i="5"/>
  <c r="CR107" i="5"/>
  <c r="L107" i="5"/>
  <c r="O107" i="5"/>
  <c r="DN106" i="5"/>
  <c r="CS106" i="5"/>
  <c r="CR106" i="5"/>
  <c r="L106" i="5"/>
  <c r="O106" i="5"/>
  <c r="DN105" i="5"/>
  <c r="CS105" i="5"/>
  <c r="CR105" i="5"/>
  <c r="L105" i="5"/>
  <c r="O105" i="5"/>
  <c r="DN104" i="5"/>
  <c r="CS104" i="5"/>
  <c r="CR104" i="5"/>
  <c r="L104" i="5"/>
  <c r="O104" i="5"/>
  <c r="DN103" i="5"/>
  <c r="CS103" i="5"/>
  <c r="CR103" i="5"/>
  <c r="L103" i="5"/>
  <c r="O103" i="5"/>
  <c r="DN102" i="5"/>
  <c r="CS102" i="5"/>
  <c r="CR102" i="5"/>
  <c r="L102" i="5"/>
  <c r="O102" i="5"/>
  <c r="DN101" i="5"/>
  <c r="CS101" i="5"/>
  <c r="CR101" i="5"/>
  <c r="L101" i="5"/>
  <c r="O101" i="5"/>
  <c r="DN100" i="5"/>
  <c r="CS100" i="5"/>
  <c r="CR100" i="5"/>
  <c r="L100" i="5"/>
  <c r="O100" i="5"/>
  <c r="DN99" i="5"/>
  <c r="CS99" i="5"/>
  <c r="CR99" i="5"/>
  <c r="L99" i="5"/>
  <c r="O99" i="5"/>
  <c r="DN98" i="5"/>
  <c r="CS98" i="5"/>
  <c r="CR98" i="5"/>
  <c r="L98" i="5"/>
  <c r="O98" i="5"/>
  <c r="DN97" i="5"/>
  <c r="CS97" i="5"/>
  <c r="CR97" i="5"/>
  <c r="L97" i="5"/>
  <c r="O97" i="5"/>
  <c r="DN96" i="5"/>
  <c r="CS96" i="5"/>
  <c r="CR96" i="5"/>
  <c r="L96" i="5"/>
  <c r="O96" i="5"/>
  <c r="DN95" i="5"/>
  <c r="CS95" i="5"/>
  <c r="CR95" i="5"/>
  <c r="L95" i="5"/>
  <c r="O95" i="5"/>
  <c r="DN94" i="5"/>
  <c r="CS94" i="5"/>
  <c r="CR94" i="5"/>
  <c r="L94" i="5"/>
  <c r="O94" i="5"/>
  <c r="DN93" i="5"/>
  <c r="CS93" i="5"/>
  <c r="CR93" i="5"/>
  <c r="L93" i="5"/>
  <c r="O93" i="5"/>
  <c r="DN92" i="5"/>
  <c r="CS92" i="5"/>
  <c r="CR92" i="5"/>
  <c r="L92" i="5"/>
  <c r="O92" i="5"/>
  <c r="DN91" i="5"/>
  <c r="CS91" i="5"/>
  <c r="CR91" i="5"/>
  <c r="L91" i="5"/>
  <c r="O91" i="5"/>
  <c r="DN90" i="5"/>
  <c r="CS90" i="5"/>
  <c r="CR90" i="5"/>
  <c r="L90" i="5"/>
  <c r="O90" i="5"/>
  <c r="DN89" i="5"/>
  <c r="CS89" i="5"/>
  <c r="CR89" i="5"/>
  <c r="L89" i="5"/>
  <c r="O89" i="5"/>
  <c r="DN88" i="5"/>
  <c r="CS88" i="5"/>
  <c r="CR88" i="5"/>
  <c r="L88" i="5"/>
  <c r="O88" i="5"/>
  <c r="DN87" i="5"/>
  <c r="CS87" i="5"/>
  <c r="CR87" i="5"/>
  <c r="L87" i="5"/>
  <c r="O87" i="5"/>
  <c r="DN86" i="5"/>
  <c r="CS86" i="5"/>
  <c r="CR86" i="5"/>
  <c r="L86" i="5"/>
  <c r="O86" i="5"/>
  <c r="DN85" i="5"/>
  <c r="CS85" i="5"/>
  <c r="CR85" i="5"/>
  <c r="L85" i="5"/>
  <c r="O85" i="5"/>
  <c r="DN84" i="5"/>
  <c r="CS84" i="5"/>
  <c r="CR84" i="5"/>
  <c r="L84" i="5"/>
  <c r="O84" i="5"/>
  <c r="DN83" i="5"/>
  <c r="CS83" i="5"/>
  <c r="CR83" i="5"/>
  <c r="L83" i="5"/>
  <c r="O83" i="5"/>
  <c r="DN82" i="5"/>
  <c r="CS82" i="5"/>
  <c r="CR82" i="5"/>
  <c r="L82" i="5"/>
  <c r="O82" i="5"/>
  <c r="DN81" i="5"/>
  <c r="CS81" i="5"/>
  <c r="CR81" i="5"/>
  <c r="L81" i="5"/>
  <c r="O81" i="5"/>
  <c r="DN80" i="5"/>
  <c r="CS80" i="5"/>
  <c r="CR80" i="5"/>
  <c r="L80" i="5"/>
  <c r="O80" i="5"/>
  <c r="DN79" i="5"/>
  <c r="CS79" i="5"/>
  <c r="CR79" i="5"/>
  <c r="L79" i="5"/>
  <c r="O79" i="5"/>
  <c r="DN78" i="5"/>
  <c r="CS78" i="5"/>
  <c r="CR78" i="5"/>
  <c r="L78" i="5"/>
  <c r="O78" i="5"/>
  <c r="DN77" i="5"/>
  <c r="CS77" i="5"/>
  <c r="CR77" i="5"/>
  <c r="L77" i="5"/>
  <c r="O77" i="5"/>
  <c r="DN76" i="5"/>
  <c r="CS76" i="5"/>
  <c r="CR76" i="5"/>
  <c r="L76" i="5"/>
  <c r="O76" i="5"/>
  <c r="DN75" i="5"/>
  <c r="CS75" i="5"/>
  <c r="CR75" i="5"/>
  <c r="L75" i="5"/>
  <c r="O75" i="5"/>
  <c r="DN74" i="5"/>
  <c r="CS74" i="5"/>
  <c r="CR74" i="5"/>
  <c r="L74" i="5"/>
  <c r="O74" i="5"/>
  <c r="DN73" i="5"/>
  <c r="CS73" i="5"/>
  <c r="CR73" i="5"/>
  <c r="L73" i="5"/>
  <c r="O73" i="5"/>
  <c r="DN72" i="5"/>
  <c r="CS72" i="5"/>
  <c r="CR72" i="5"/>
  <c r="L72" i="5"/>
  <c r="O72" i="5"/>
  <c r="DN71" i="5"/>
  <c r="CS71" i="5"/>
  <c r="CR71" i="5"/>
  <c r="L71" i="5"/>
  <c r="O71" i="5"/>
  <c r="DN70" i="5"/>
  <c r="CS70" i="5"/>
  <c r="CR70" i="5"/>
  <c r="L70" i="5"/>
  <c r="O70" i="5"/>
  <c r="DN69" i="5"/>
  <c r="CS69" i="5"/>
  <c r="CR69" i="5"/>
  <c r="L69" i="5"/>
  <c r="O69" i="5"/>
  <c r="DN68" i="5"/>
  <c r="CS68" i="5"/>
  <c r="CR68" i="5"/>
  <c r="L68" i="5"/>
  <c r="O68" i="5"/>
  <c r="DN67" i="5"/>
  <c r="CS67" i="5"/>
  <c r="CR67" i="5"/>
  <c r="L67" i="5"/>
  <c r="O67" i="5"/>
  <c r="DN66" i="5"/>
  <c r="CS66" i="5"/>
  <c r="CR66" i="5"/>
  <c r="L66" i="5"/>
  <c r="O66" i="5"/>
  <c r="DN65" i="5"/>
  <c r="CS65" i="5"/>
  <c r="CR65" i="5"/>
  <c r="L65" i="5"/>
  <c r="O65" i="5"/>
  <c r="DN64" i="5"/>
  <c r="CS64" i="5"/>
  <c r="CR64" i="5"/>
  <c r="L64" i="5"/>
  <c r="O64" i="5"/>
  <c r="DN63" i="5"/>
  <c r="CS63" i="5"/>
  <c r="CR63" i="5"/>
  <c r="L63" i="5"/>
  <c r="O63" i="5"/>
  <c r="DN62" i="5"/>
  <c r="CS62" i="5"/>
  <c r="CR62" i="5"/>
  <c r="L62" i="5"/>
  <c r="O62" i="5"/>
  <c r="DN61" i="5"/>
  <c r="CS61" i="5"/>
  <c r="CR61" i="5"/>
  <c r="L61" i="5"/>
  <c r="O61" i="5"/>
  <c r="DN60" i="5"/>
  <c r="CS60" i="5"/>
  <c r="CR60" i="5"/>
  <c r="L60" i="5"/>
  <c r="O60" i="5"/>
  <c r="DN59" i="5"/>
  <c r="CS59" i="5"/>
  <c r="CR59" i="5"/>
  <c r="L59" i="5"/>
  <c r="O59" i="5"/>
  <c r="DN58" i="5"/>
  <c r="CS58" i="5"/>
  <c r="CR58" i="5"/>
  <c r="L58" i="5"/>
  <c r="O58" i="5"/>
  <c r="DN57" i="5"/>
  <c r="CS57" i="5"/>
  <c r="CR57" i="5"/>
  <c r="L57" i="5"/>
  <c r="O57" i="5"/>
  <c r="DN56" i="5"/>
  <c r="CS56" i="5"/>
  <c r="CR56" i="5"/>
  <c r="L56" i="5"/>
  <c r="O56" i="5"/>
  <c r="DN55" i="5"/>
  <c r="CS55" i="5"/>
  <c r="CR55" i="5"/>
  <c r="L55" i="5"/>
  <c r="O55" i="5"/>
  <c r="DN54" i="5"/>
  <c r="CS54" i="5"/>
  <c r="CR54" i="5"/>
  <c r="L54" i="5"/>
  <c r="O54" i="5"/>
  <c r="DN53" i="5"/>
  <c r="CS53" i="5"/>
  <c r="CR53" i="5"/>
  <c r="L53" i="5"/>
  <c r="O53" i="5"/>
  <c r="DN52" i="5"/>
  <c r="CS52" i="5"/>
  <c r="CR52" i="5"/>
  <c r="L52" i="5"/>
  <c r="O52" i="5"/>
  <c r="DN51" i="5"/>
  <c r="CS51" i="5"/>
  <c r="CR51" i="5"/>
  <c r="L51" i="5"/>
  <c r="O51" i="5"/>
  <c r="DN50" i="5"/>
  <c r="CS50" i="5"/>
  <c r="CR50" i="5"/>
  <c r="L50" i="5"/>
  <c r="O50" i="5"/>
  <c r="DN49" i="5"/>
  <c r="CS49" i="5"/>
  <c r="CR49" i="5"/>
  <c r="L49" i="5"/>
  <c r="O49" i="5"/>
  <c r="DN48" i="5"/>
  <c r="CS48" i="5"/>
  <c r="CR48" i="5"/>
  <c r="L48" i="5"/>
  <c r="O48" i="5"/>
  <c r="DN47" i="5"/>
  <c r="CS47" i="5"/>
  <c r="CR47" i="5"/>
  <c r="L47" i="5"/>
  <c r="O47" i="5"/>
  <c r="DN46" i="5"/>
  <c r="CS46" i="5"/>
  <c r="CR46" i="5"/>
  <c r="L46" i="5"/>
  <c r="O46" i="5"/>
  <c r="DN45" i="5"/>
  <c r="CS45" i="5"/>
  <c r="CR45" i="5"/>
  <c r="L45" i="5"/>
  <c r="O45" i="5"/>
  <c r="DN44" i="5"/>
  <c r="CS44" i="5"/>
  <c r="CR44" i="5"/>
  <c r="L44" i="5"/>
  <c r="O44" i="5"/>
  <c r="DN43" i="5"/>
  <c r="CS43" i="5"/>
  <c r="CR43" i="5"/>
  <c r="L43" i="5"/>
  <c r="O43" i="5"/>
  <c r="DN42" i="5"/>
  <c r="CS42" i="5"/>
  <c r="CR42" i="5"/>
  <c r="L42" i="5"/>
  <c r="O42" i="5"/>
  <c r="DN41" i="5"/>
  <c r="CS41" i="5"/>
  <c r="CR41" i="5"/>
  <c r="L41" i="5"/>
  <c r="O41" i="5"/>
  <c r="DN40" i="5"/>
  <c r="CS40" i="5"/>
  <c r="CR40" i="5"/>
  <c r="L40" i="5"/>
  <c r="O40" i="5"/>
  <c r="DN39" i="5"/>
  <c r="CS39" i="5"/>
  <c r="CR39" i="5"/>
  <c r="L39" i="5"/>
  <c r="O39" i="5"/>
  <c r="DN38" i="5"/>
  <c r="CS38" i="5"/>
  <c r="CR38" i="5"/>
  <c r="L38" i="5"/>
  <c r="O38" i="5"/>
  <c r="DN37" i="5"/>
  <c r="CS37" i="5"/>
  <c r="CR37" i="5"/>
  <c r="L37" i="5"/>
  <c r="O37" i="5"/>
  <c r="DN36" i="5"/>
  <c r="CS36" i="5"/>
  <c r="CR36" i="5"/>
  <c r="L36" i="5"/>
  <c r="O36" i="5"/>
  <c r="DN35" i="5"/>
  <c r="CS35" i="5"/>
  <c r="CR35" i="5"/>
  <c r="L35" i="5"/>
  <c r="O35" i="5"/>
  <c r="DN34" i="5"/>
  <c r="CS34" i="5"/>
  <c r="CR34" i="5"/>
  <c r="L34" i="5"/>
  <c r="O34" i="5"/>
  <c r="DN33" i="5"/>
  <c r="CS33" i="5"/>
  <c r="CR33" i="5"/>
  <c r="L33" i="5"/>
  <c r="O33" i="5"/>
  <c r="DN32" i="5"/>
  <c r="CS32" i="5"/>
  <c r="CR32" i="5"/>
  <c r="L32" i="5"/>
  <c r="O32" i="5"/>
  <c r="DN31" i="5"/>
  <c r="CS31" i="5"/>
  <c r="CR31" i="5"/>
  <c r="L31" i="5"/>
  <c r="O31" i="5"/>
  <c r="DN30" i="5"/>
  <c r="CS30" i="5"/>
  <c r="CR30" i="5"/>
  <c r="L30" i="5"/>
  <c r="O30" i="5"/>
  <c r="DN29" i="5"/>
  <c r="CS29" i="5"/>
  <c r="CR29" i="5"/>
  <c r="L29" i="5"/>
  <c r="O29" i="5"/>
  <c r="DN28" i="5"/>
  <c r="CS28" i="5"/>
  <c r="CR28" i="5"/>
  <c r="L28" i="5"/>
  <c r="O28" i="5"/>
  <c r="DN27" i="5"/>
  <c r="CS27" i="5"/>
  <c r="CR27" i="5"/>
  <c r="L27" i="5"/>
  <c r="O27" i="5"/>
  <c r="DN26" i="5"/>
  <c r="CS26" i="5"/>
  <c r="CR26" i="5"/>
  <c r="L26" i="5"/>
  <c r="O26" i="5"/>
  <c r="DN25" i="5"/>
  <c r="CS25" i="5"/>
  <c r="CR25" i="5"/>
  <c r="L25" i="5"/>
  <c r="O25" i="5"/>
  <c r="DN24" i="5"/>
  <c r="CS24" i="5"/>
  <c r="CR24" i="5"/>
  <c r="L24" i="5"/>
  <c r="O24" i="5"/>
  <c r="DN23" i="5"/>
  <c r="CS23" i="5"/>
  <c r="CR23" i="5"/>
  <c r="L23" i="5"/>
  <c r="O23" i="5"/>
  <c r="DN22" i="5"/>
  <c r="CS22" i="5"/>
  <c r="CR22" i="5"/>
  <c r="L22" i="5"/>
  <c r="O22" i="5"/>
  <c r="DN21" i="5"/>
  <c r="CS21" i="5"/>
  <c r="CR21" i="5"/>
  <c r="L21" i="5"/>
  <c r="O21" i="5"/>
  <c r="DN20" i="5"/>
  <c r="CS20" i="5"/>
  <c r="CR20" i="5"/>
  <c r="L20" i="5"/>
  <c r="O20" i="5"/>
  <c r="DN19" i="5"/>
  <c r="CS19" i="5"/>
  <c r="CR19" i="5"/>
  <c r="L19" i="5"/>
  <c r="O19" i="5"/>
  <c r="DN18" i="5"/>
  <c r="CS18" i="5"/>
  <c r="CR18" i="5"/>
  <c r="L18" i="5"/>
  <c r="O18" i="5"/>
  <c r="DN17" i="5"/>
  <c r="CS17" i="5"/>
  <c r="CR17" i="5"/>
  <c r="L17" i="5"/>
  <c r="O17" i="5"/>
  <c r="DN16" i="5"/>
  <c r="CS16" i="5"/>
  <c r="CR16" i="5"/>
  <c r="L16" i="5"/>
  <c r="O16" i="5"/>
  <c r="DN15" i="5"/>
  <c r="CS15" i="5"/>
  <c r="CR15" i="5"/>
  <c r="L15" i="5"/>
  <c r="O15" i="5"/>
  <c r="DN14" i="5"/>
  <c r="CS14" i="5"/>
  <c r="CR14" i="5"/>
  <c r="L14" i="5"/>
  <c r="O14" i="5"/>
  <c r="DN13" i="5"/>
  <c r="CS13" i="5"/>
  <c r="CR13" i="5"/>
  <c r="B24" i="3"/>
  <c r="B27" i="3"/>
  <c r="L13" i="5"/>
  <c r="L2" i="5"/>
  <c r="L3" i="5"/>
  <c r="L4" i="5"/>
  <c r="L5" i="5"/>
  <c r="L6" i="5"/>
  <c r="L7" i="5"/>
  <c r="L8" i="5"/>
  <c r="L9" i="5"/>
  <c r="L10" i="5"/>
  <c r="L11" i="5"/>
  <c r="L12" i="5"/>
  <c r="O13" i="5"/>
  <c r="DN12" i="5"/>
  <c r="CS12" i="5"/>
  <c r="CR12" i="5"/>
  <c r="O12" i="5"/>
  <c r="DN11" i="5"/>
  <c r="CS11" i="5"/>
  <c r="CR11" i="5"/>
  <c r="O11" i="5"/>
  <c r="DN10" i="5"/>
  <c r="CS10" i="5"/>
  <c r="CR10" i="5"/>
  <c r="O10" i="5"/>
  <c r="DN9" i="5"/>
  <c r="CS9" i="5"/>
  <c r="CR9" i="5"/>
  <c r="O9" i="5"/>
  <c r="DN8" i="5"/>
  <c r="CS8" i="5"/>
  <c r="CR8" i="5"/>
  <c r="O8" i="5"/>
  <c r="DN7" i="5"/>
  <c r="CS7" i="5"/>
  <c r="CR7" i="5"/>
  <c r="O7" i="5"/>
  <c r="DN6" i="5"/>
  <c r="CS6" i="5"/>
  <c r="CR6" i="5"/>
  <c r="O6" i="5"/>
  <c r="DN5" i="5"/>
  <c r="CS5" i="5"/>
  <c r="CR5" i="5"/>
  <c r="O5" i="5"/>
  <c r="DN4" i="5"/>
  <c r="CS4" i="5"/>
  <c r="CR4" i="5"/>
  <c r="O4" i="5"/>
  <c r="DN3" i="5"/>
  <c r="CS3" i="5"/>
  <c r="CR3" i="5"/>
  <c r="O3" i="5"/>
  <c r="DN2" i="5"/>
  <c r="CS2" i="5"/>
  <c r="CR2" i="5"/>
  <c r="O2" i="5"/>
  <c r="I30" i="7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J37" i="8"/>
  <c r="G37" i="8"/>
  <c r="G36" i="8"/>
  <c r="CE2" i="5"/>
  <c r="CE3" i="5"/>
  <c r="CE4" i="5"/>
  <c r="CE5" i="5"/>
  <c r="CE6" i="5"/>
  <c r="CE7" i="5"/>
  <c r="CE8" i="5"/>
  <c r="CE9" i="5"/>
  <c r="CE10" i="5"/>
  <c r="CE11" i="5"/>
  <c r="CE12" i="5"/>
  <c r="CE13" i="5"/>
  <c r="CE14" i="5"/>
  <c r="CE15" i="5"/>
  <c r="CE16" i="5"/>
  <c r="CE17" i="5"/>
  <c r="CE18" i="5"/>
  <c r="CE19" i="5"/>
  <c r="CE20" i="5"/>
  <c r="CE21" i="5"/>
  <c r="CE22" i="5"/>
  <c r="CE23" i="5"/>
  <c r="CE24" i="5"/>
  <c r="CE25" i="5"/>
  <c r="CE26" i="5"/>
  <c r="CE27" i="5"/>
  <c r="CE28" i="5"/>
  <c r="CE29" i="5"/>
  <c r="CE30" i="5"/>
  <c r="CE31" i="5"/>
  <c r="CE32" i="5"/>
  <c r="CE33" i="5"/>
  <c r="CE34" i="5"/>
  <c r="CE35" i="5"/>
  <c r="CE36" i="5"/>
  <c r="CE37" i="5"/>
  <c r="CE38" i="5"/>
  <c r="CE39" i="5"/>
  <c r="CE40" i="5"/>
  <c r="CE41" i="5"/>
  <c r="CE42" i="5"/>
  <c r="CE43" i="5"/>
  <c r="CE44" i="5"/>
  <c r="CE45" i="5"/>
  <c r="CE46" i="5"/>
  <c r="CE47" i="5"/>
  <c r="CE48" i="5"/>
  <c r="CE49" i="5"/>
  <c r="CE50" i="5"/>
  <c r="CE51" i="5"/>
  <c r="CE52" i="5"/>
  <c r="CE53" i="5"/>
  <c r="CE54" i="5"/>
  <c r="CE55" i="5"/>
  <c r="CE56" i="5"/>
  <c r="CE57" i="5"/>
  <c r="CE58" i="5"/>
  <c r="CE59" i="5"/>
  <c r="CE60" i="5"/>
  <c r="CE61" i="5"/>
  <c r="CE62" i="5"/>
  <c r="CE63" i="5"/>
  <c r="CE64" i="5"/>
  <c r="CE65" i="5"/>
  <c r="CE66" i="5"/>
  <c r="CE67" i="5"/>
  <c r="CE68" i="5"/>
  <c r="CE69" i="5"/>
  <c r="CE70" i="5"/>
  <c r="CE71" i="5"/>
  <c r="CE72" i="5"/>
  <c r="CE73" i="5"/>
  <c r="CE74" i="5"/>
  <c r="CE75" i="5"/>
  <c r="CE76" i="5"/>
  <c r="CE77" i="5"/>
  <c r="CE78" i="5"/>
  <c r="CE79" i="5"/>
  <c r="CE80" i="5"/>
  <c r="CE81" i="5"/>
  <c r="CE82" i="5"/>
  <c r="CE83" i="5"/>
  <c r="CE84" i="5"/>
  <c r="CE85" i="5"/>
  <c r="CE86" i="5"/>
  <c r="CE87" i="5"/>
  <c r="CE88" i="5"/>
  <c r="CE89" i="5"/>
  <c r="CE90" i="5"/>
  <c r="CE91" i="5"/>
  <c r="CE92" i="5"/>
  <c r="CE93" i="5"/>
  <c r="CE94" i="5"/>
  <c r="CE95" i="5"/>
  <c r="CE96" i="5"/>
  <c r="CE97" i="5"/>
  <c r="CE98" i="5"/>
  <c r="CE99" i="5"/>
  <c r="CE100" i="5"/>
  <c r="CE101" i="5"/>
  <c r="CE102" i="5"/>
  <c r="CE103" i="5"/>
  <c r="CE104" i="5"/>
  <c r="CE105" i="5"/>
  <c r="CE106" i="5"/>
  <c r="CE107" i="5"/>
  <c r="CE108" i="5"/>
  <c r="CE109" i="5"/>
  <c r="CE110" i="5"/>
  <c r="CE111" i="5"/>
  <c r="CE112" i="5"/>
  <c r="CE113" i="5"/>
  <c r="CE114" i="5"/>
  <c r="CE115" i="5"/>
  <c r="CE116" i="5"/>
  <c r="CE117" i="5"/>
  <c r="CE118" i="5"/>
  <c r="CE119" i="5"/>
  <c r="CE120" i="5"/>
  <c r="CE121" i="5"/>
  <c r="CE122" i="5"/>
  <c r="CE123" i="5"/>
  <c r="CE124" i="5"/>
  <c r="CE125" i="5"/>
  <c r="CE126" i="5"/>
  <c r="CE127" i="5"/>
  <c r="CE128" i="5"/>
  <c r="CE129" i="5"/>
  <c r="CE130" i="5"/>
  <c r="CE131" i="5"/>
  <c r="CE132" i="5"/>
  <c r="CE133" i="5"/>
  <c r="CE134" i="5"/>
  <c r="CE135" i="5"/>
  <c r="CE136" i="5"/>
  <c r="CE137" i="5"/>
  <c r="CE138" i="5"/>
  <c r="CE139" i="5"/>
  <c r="CE140" i="5"/>
  <c r="CE141" i="5"/>
  <c r="CE142" i="5"/>
  <c r="CE143" i="5"/>
  <c r="CE144" i="5"/>
  <c r="CE145" i="5"/>
  <c r="CE146" i="5"/>
  <c r="CE147" i="5"/>
  <c r="CE148" i="5"/>
  <c r="CE149" i="5"/>
  <c r="CE150" i="5"/>
  <c r="CE151" i="5"/>
  <c r="CE152" i="5"/>
  <c r="CE153" i="5"/>
  <c r="CE154" i="5"/>
  <c r="CE155" i="5"/>
  <c r="CE156" i="5"/>
  <c r="CE157" i="5"/>
  <c r="CE158" i="5"/>
  <c r="CE159" i="5"/>
  <c r="CE160" i="5"/>
  <c r="CE161" i="5"/>
  <c r="CE162" i="5"/>
  <c r="CE163" i="5"/>
  <c r="CE164" i="5"/>
  <c r="CE165" i="5"/>
  <c r="CE166" i="5"/>
  <c r="CE167" i="5"/>
  <c r="CE168" i="5"/>
  <c r="CE169" i="5"/>
  <c r="CE170" i="5"/>
  <c r="CE171" i="5"/>
  <c r="CE172" i="5"/>
  <c r="CE173" i="5"/>
  <c r="CE174" i="5"/>
  <c r="CE175" i="5"/>
  <c r="CE176" i="5"/>
  <c r="CE177" i="5"/>
  <c r="CE178" i="5"/>
  <c r="CE179" i="5"/>
  <c r="CE180" i="5"/>
  <c r="CE181" i="5"/>
  <c r="CE182" i="5"/>
  <c r="CE183" i="5"/>
  <c r="CE184" i="5"/>
  <c r="CE185" i="5"/>
  <c r="CE186" i="5"/>
  <c r="CE187" i="5"/>
  <c r="CE188" i="5"/>
  <c r="CE189" i="5"/>
  <c r="CE190" i="5"/>
  <c r="CE191" i="5"/>
  <c r="CE192" i="5"/>
  <c r="CE193" i="5"/>
  <c r="CE194" i="5"/>
  <c r="CE195" i="5"/>
  <c r="CE196" i="5"/>
  <c r="CE197" i="5"/>
  <c r="CE198" i="5"/>
  <c r="CE199" i="5"/>
  <c r="CE200" i="5"/>
  <c r="CE201" i="5"/>
  <c r="J35" i="8"/>
  <c r="G35" i="8"/>
  <c r="CG2" i="5"/>
  <c r="CG3" i="5"/>
  <c r="CG4" i="5"/>
  <c r="CG5" i="5"/>
  <c r="CG6" i="5"/>
  <c r="CG7" i="5"/>
  <c r="CG8" i="5"/>
  <c r="CG9" i="5"/>
  <c r="CG10" i="5"/>
  <c r="CG11" i="5"/>
  <c r="CG12" i="5"/>
  <c r="CG13" i="5"/>
  <c r="CG14" i="5"/>
  <c r="CG15" i="5"/>
  <c r="CG16" i="5"/>
  <c r="CG17" i="5"/>
  <c r="CG18" i="5"/>
  <c r="CG19" i="5"/>
  <c r="CG20" i="5"/>
  <c r="CG21" i="5"/>
  <c r="CG22" i="5"/>
  <c r="CG23" i="5"/>
  <c r="CG24" i="5"/>
  <c r="CG25" i="5"/>
  <c r="CG26" i="5"/>
  <c r="CG27" i="5"/>
  <c r="CG28" i="5"/>
  <c r="CG29" i="5"/>
  <c r="CG30" i="5"/>
  <c r="CG31" i="5"/>
  <c r="CG32" i="5"/>
  <c r="CG33" i="5"/>
  <c r="CG34" i="5"/>
  <c r="CG35" i="5"/>
  <c r="CG36" i="5"/>
  <c r="CG37" i="5"/>
  <c r="CG38" i="5"/>
  <c r="CG39" i="5"/>
  <c r="CG40" i="5"/>
  <c r="CG41" i="5"/>
  <c r="CG42" i="5"/>
  <c r="CG43" i="5"/>
  <c r="CG44" i="5"/>
  <c r="CG45" i="5"/>
  <c r="CG46" i="5"/>
  <c r="CG47" i="5"/>
  <c r="CG48" i="5"/>
  <c r="CG49" i="5"/>
  <c r="CG50" i="5"/>
  <c r="CG51" i="5"/>
  <c r="CG52" i="5"/>
  <c r="CG53" i="5"/>
  <c r="CG54" i="5"/>
  <c r="CG55" i="5"/>
  <c r="CG56" i="5"/>
  <c r="CG57" i="5"/>
  <c r="CG58" i="5"/>
  <c r="CG59" i="5"/>
  <c r="CG60" i="5"/>
  <c r="CG61" i="5"/>
  <c r="CG62" i="5"/>
  <c r="CG63" i="5"/>
  <c r="CG64" i="5"/>
  <c r="CG65" i="5"/>
  <c r="CG66" i="5"/>
  <c r="CG67" i="5"/>
  <c r="CG68" i="5"/>
  <c r="CG69" i="5"/>
  <c r="CG70" i="5"/>
  <c r="CG71" i="5"/>
  <c r="CG72" i="5"/>
  <c r="CG73" i="5"/>
  <c r="CG74" i="5"/>
  <c r="CG75" i="5"/>
  <c r="CG76" i="5"/>
  <c r="CG77" i="5"/>
  <c r="CG78" i="5"/>
  <c r="CG79" i="5"/>
  <c r="CG80" i="5"/>
  <c r="CG81" i="5"/>
  <c r="CG82" i="5"/>
  <c r="CG83" i="5"/>
  <c r="CG84" i="5"/>
  <c r="CG85" i="5"/>
  <c r="CG86" i="5"/>
  <c r="CG87" i="5"/>
  <c r="CG88" i="5"/>
  <c r="CG89" i="5"/>
  <c r="CG90" i="5"/>
  <c r="CG91" i="5"/>
  <c r="CG92" i="5"/>
  <c r="CG93" i="5"/>
  <c r="CG94" i="5"/>
  <c r="CG95" i="5"/>
  <c r="CG96" i="5"/>
  <c r="CG97" i="5"/>
  <c r="CG98" i="5"/>
  <c r="CG99" i="5"/>
  <c r="CG100" i="5"/>
  <c r="CG101" i="5"/>
  <c r="CG102" i="5"/>
  <c r="CG103" i="5"/>
  <c r="CG104" i="5"/>
  <c r="CG105" i="5"/>
  <c r="CG106" i="5"/>
  <c r="CG107" i="5"/>
  <c r="CG108" i="5"/>
  <c r="CG109" i="5"/>
  <c r="CG110" i="5"/>
  <c r="CG111" i="5"/>
  <c r="CG112" i="5"/>
  <c r="CG113" i="5"/>
  <c r="CG114" i="5"/>
  <c r="CG115" i="5"/>
  <c r="CG116" i="5"/>
  <c r="CG117" i="5"/>
  <c r="CG118" i="5"/>
  <c r="CG119" i="5"/>
  <c r="CG120" i="5"/>
  <c r="CG121" i="5"/>
  <c r="CG122" i="5"/>
  <c r="CG123" i="5"/>
  <c r="CG124" i="5"/>
  <c r="CG125" i="5"/>
  <c r="CG126" i="5"/>
  <c r="CG127" i="5"/>
  <c r="CG128" i="5"/>
  <c r="CG129" i="5"/>
  <c r="CG130" i="5"/>
  <c r="CG131" i="5"/>
  <c r="CG132" i="5"/>
  <c r="CG133" i="5"/>
  <c r="CG134" i="5"/>
  <c r="CG135" i="5"/>
  <c r="CG136" i="5"/>
  <c r="CG137" i="5"/>
  <c r="CG138" i="5"/>
  <c r="CG139" i="5"/>
  <c r="CG140" i="5"/>
  <c r="CG141" i="5"/>
  <c r="CG142" i="5"/>
  <c r="CG143" i="5"/>
  <c r="CG144" i="5"/>
  <c r="CG145" i="5"/>
  <c r="CG146" i="5"/>
  <c r="CG147" i="5"/>
  <c r="CG148" i="5"/>
  <c r="CG149" i="5"/>
  <c r="CG150" i="5"/>
  <c r="CG151" i="5"/>
  <c r="CG152" i="5"/>
  <c r="CG153" i="5"/>
  <c r="CG154" i="5"/>
  <c r="CG155" i="5"/>
  <c r="CG156" i="5"/>
  <c r="CG157" i="5"/>
  <c r="CG158" i="5"/>
  <c r="CG159" i="5"/>
  <c r="CG160" i="5"/>
  <c r="CG161" i="5"/>
  <c r="CG162" i="5"/>
  <c r="CG163" i="5"/>
  <c r="CG164" i="5"/>
  <c r="CG165" i="5"/>
  <c r="CG166" i="5"/>
  <c r="CG167" i="5"/>
  <c r="CG168" i="5"/>
  <c r="CG169" i="5"/>
  <c r="CG170" i="5"/>
  <c r="CG171" i="5"/>
  <c r="CG172" i="5"/>
  <c r="CG173" i="5"/>
  <c r="CG174" i="5"/>
  <c r="CG175" i="5"/>
  <c r="CG176" i="5"/>
  <c r="CG177" i="5"/>
  <c r="CG178" i="5"/>
  <c r="CG179" i="5"/>
  <c r="CG180" i="5"/>
  <c r="CG181" i="5"/>
  <c r="CG182" i="5"/>
  <c r="CG183" i="5"/>
  <c r="CG184" i="5"/>
  <c r="CG185" i="5"/>
  <c r="CG186" i="5"/>
  <c r="CG187" i="5"/>
  <c r="CG188" i="5"/>
  <c r="CG189" i="5"/>
  <c r="CG190" i="5"/>
  <c r="CG191" i="5"/>
  <c r="CG192" i="5"/>
  <c r="CG193" i="5"/>
  <c r="CG194" i="5"/>
  <c r="CG195" i="5"/>
  <c r="CG196" i="5"/>
  <c r="CG197" i="5"/>
  <c r="CG198" i="5"/>
  <c r="CG199" i="5"/>
  <c r="CG200" i="5"/>
  <c r="CG201" i="5"/>
  <c r="J34" i="8"/>
  <c r="G34" i="8"/>
  <c r="G33" i="8"/>
  <c r="G32" i="8"/>
  <c r="G31" i="8"/>
  <c r="CF2" i="5"/>
  <c r="CF3" i="5"/>
  <c r="CF4" i="5"/>
  <c r="CF5" i="5"/>
  <c r="CF6" i="5"/>
  <c r="CF7" i="5"/>
  <c r="CF8" i="5"/>
  <c r="CF9" i="5"/>
  <c r="CF10" i="5"/>
  <c r="CF11" i="5"/>
  <c r="CF12" i="5"/>
  <c r="CF13" i="5"/>
  <c r="CF14" i="5"/>
  <c r="CF15" i="5"/>
  <c r="CF16" i="5"/>
  <c r="CF17" i="5"/>
  <c r="CF18" i="5"/>
  <c r="CF19" i="5"/>
  <c r="CF20" i="5"/>
  <c r="CF21" i="5"/>
  <c r="CF22" i="5"/>
  <c r="CF23" i="5"/>
  <c r="CF24" i="5"/>
  <c r="CF25" i="5"/>
  <c r="CF26" i="5"/>
  <c r="CF27" i="5"/>
  <c r="CF28" i="5"/>
  <c r="CF29" i="5"/>
  <c r="CF30" i="5"/>
  <c r="CF31" i="5"/>
  <c r="CF32" i="5"/>
  <c r="CF33" i="5"/>
  <c r="CF34" i="5"/>
  <c r="CF35" i="5"/>
  <c r="CF36" i="5"/>
  <c r="CF37" i="5"/>
  <c r="CF38" i="5"/>
  <c r="CF39" i="5"/>
  <c r="CF40" i="5"/>
  <c r="CF41" i="5"/>
  <c r="CF42" i="5"/>
  <c r="CF43" i="5"/>
  <c r="CF44" i="5"/>
  <c r="CF45" i="5"/>
  <c r="CF46" i="5"/>
  <c r="CF47" i="5"/>
  <c r="CF48" i="5"/>
  <c r="CF49" i="5"/>
  <c r="CF50" i="5"/>
  <c r="CF51" i="5"/>
  <c r="CF52" i="5"/>
  <c r="CF53" i="5"/>
  <c r="CF54" i="5"/>
  <c r="CF55" i="5"/>
  <c r="CF56" i="5"/>
  <c r="CF57" i="5"/>
  <c r="CF58" i="5"/>
  <c r="CF59" i="5"/>
  <c r="CF60" i="5"/>
  <c r="CF61" i="5"/>
  <c r="CF62" i="5"/>
  <c r="CF63" i="5"/>
  <c r="CF64" i="5"/>
  <c r="CF65" i="5"/>
  <c r="CF66" i="5"/>
  <c r="CF67" i="5"/>
  <c r="CF68" i="5"/>
  <c r="CF69" i="5"/>
  <c r="CF70" i="5"/>
  <c r="CF71" i="5"/>
  <c r="CF72" i="5"/>
  <c r="CF73" i="5"/>
  <c r="CF74" i="5"/>
  <c r="CF75" i="5"/>
  <c r="CF76" i="5"/>
  <c r="CF77" i="5"/>
  <c r="CF78" i="5"/>
  <c r="CF79" i="5"/>
  <c r="CF80" i="5"/>
  <c r="CF81" i="5"/>
  <c r="CF82" i="5"/>
  <c r="CF83" i="5"/>
  <c r="CF84" i="5"/>
  <c r="CF85" i="5"/>
  <c r="CF86" i="5"/>
  <c r="CF87" i="5"/>
  <c r="CF88" i="5"/>
  <c r="CF89" i="5"/>
  <c r="CF90" i="5"/>
  <c r="CF91" i="5"/>
  <c r="CF92" i="5"/>
  <c r="CF93" i="5"/>
  <c r="CF94" i="5"/>
  <c r="CF95" i="5"/>
  <c r="CF96" i="5"/>
  <c r="CF97" i="5"/>
  <c r="CF98" i="5"/>
  <c r="CF99" i="5"/>
  <c r="CF100" i="5"/>
  <c r="CF101" i="5"/>
  <c r="CF102" i="5"/>
  <c r="CF103" i="5"/>
  <c r="CF104" i="5"/>
  <c r="CF105" i="5"/>
  <c r="CF106" i="5"/>
  <c r="CF107" i="5"/>
  <c r="CF108" i="5"/>
  <c r="CF109" i="5"/>
  <c r="CF110" i="5"/>
  <c r="CF111" i="5"/>
  <c r="CF112" i="5"/>
  <c r="CF113" i="5"/>
  <c r="CF114" i="5"/>
  <c r="CF115" i="5"/>
  <c r="CF116" i="5"/>
  <c r="CF117" i="5"/>
  <c r="CF118" i="5"/>
  <c r="CF119" i="5"/>
  <c r="CF120" i="5"/>
  <c r="CF121" i="5"/>
  <c r="CF122" i="5"/>
  <c r="CF123" i="5"/>
  <c r="CF124" i="5"/>
  <c r="CF125" i="5"/>
  <c r="CF126" i="5"/>
  <c r="CF127" i="5"/>
  <c r="CF128" i="5"/>
  <c r="CF129" i="5"/>
  <c r="CF130" i="5"/>
  <c r="CF131" i="5"/>
  <c r="CF132" i="5"/>
  <c r="CF133" i="5"/>
  <c r="CF134" i="5"/>
  <c r="CF135" i="5"/>
  <c r="CF136" i="5"/>
  <c r="CF137" i="5"/>
  <c r="CF138" i="5"/>
  <c r="CF139" i="5"/>
  <c r="CF140" i="5"/>
  <c r="CF141" i="5"/>
  <c r="CF142" i="5"/>
  <c r="CF143" i="5"/>
  <c r="CF144" i="5"/>
  <c r="CF145" i="5"/>
  <c r="CF146" i="5"/>
  <c r="CF147" i="5"/>
  <c r="CF148" i="5"/>
  <c r="CF149" i="5"/>
  <c r="CF150" i="5"/>
  <c r="CF151" i="5"/>
  <c r="CF152" i="5"/>
  <c r="CF153" i="5"/>
  <c r="CF154" i="5"/>
  <c r="CF155" i="5"/>
  <c r="CF156" i="5"/>
  <c r="CF157" i="5"/>
  <c r="CF158" i="5"/>
  <c r="CF159" i="5"/>
  <c r="CF160" i="5"/>
  <c r="CF161" i="5"/>
  <c r="CF162" i="5"/>
  <c r="CF163" i="5"/>
  <c r="CF164" i="5"/>
  <c r="CF165" i="5"/>
  <c r="CF166" i="5"/>
  <c r="CF167" i="5"/>
  <c r="CF168" i="5"/>
  <c r="CF169" i="5"/>
  <c r="CF170" i="5"/>
  <c r="CF171" i="5"/>
  <c r="CF172" i="5"/>
  <c r="CF173" i="5"/>
  <c r="CF174" i="5"/>
  <c r="CF175" i="5"/>
  <c r="CF176" i="5"/>
  <c r="CF177" i="5"/>
  <c r="CF178" i="5"/>
  <c r="CF179" i="5"/>
  <c r="CF180" i="5"/>
  <c r="CF181" i="5"/>
  <c r="CF182" i="5"/>
  <c r="CF183" i="5"/>
  <c r="CF184" i="5"/>
  <c r="CF185" i="5"/>
  <c r="CF186" i="5"/>
  <c r="CF187" i="5"/>
  <c r="CF188" i="5"/>
  <c r="CF189" i="5"/>
  <c r="CF190" i="5"/>
  <c r="CF191" i="5"/>
  <c r="CF192" i="5"/>
  <c r="CF193" i="5"/>
  <c r="CF194" i="5"/>
  <c r="CF195" i="5"/>
  <c r="CF196" i="5"/>
  <c r="CF197" i="5"/>
  <c r="CF198" i="5"/>
  <c r="CF199" i="5"/>
  <c r="CF200" i="5"/>
  <c r="CF201" i="5"/>
  <c r="N30" i="8"/>
  <c r="K30" i="8"/>
  <c r="G30" i="8"/>
  <c r="K29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2" i="8"/>
  <c r="B10" i="3"/>
  <c r="P2" i="5"/>
  <c r="P3" i="5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3" i="5"/>
  <c r="P104" i="5"/>
  <c r="P105" i="5"/>
  <c r="P106" i="5"/>
  <c r="P107" i="5"/>
  <c r="P108" i="5"/>
  <c r="P109" i="5"/>
  <c r="P110" i="5"/>
  <c r="P111" i="5"/>
  <c r="P112" i="5"/>
  <c r="P113" i="5"/>
  <c r="P114" i="5"/>
  <c r="P115" i="5"/>
  <c r="P116" i="5"/>
  <c r="P117" i="5"/>
  <c r="P118" i="5"/>
  <c r="P119" i="5"/>
  <c r="P120" i="5"/>
  <c r="P121" i="5"/>
  <c r="P122" i="5"/>
  <c r="P123" i="5"/>
  <c r="P124" i="5"/>
  <c r="P125" i="5"/>
  <c r="P126" i="5"/>
  <c r="P127" i="5"/>
  <c r="P128" i="5"/>
  <c r="P129" i="5"/>
  <c r="P130" i="5"/>
  <c r="P131" i="5"/>
  <c r="P132" i="5"/>
  <c r="P133" i="5"/>
  <c r="P134" i="5"/>
  <c r="P135" i="5"/>
  <c r="P136" i="5"/>
  <c r="P137" i="5"/>
  <c r="P138" i="5"/>
  <c r="P139" i="5"/>
  <c r="P140" i="5"/>
  <c r="P141" i="5"/>
  <c r="P142" i="5"/>
  <c r="P143" i="5"/>
  <c r="P144" i="5"/>
  <c r="P145" i="5"/>
  <c r="P146" i="5"/>
  <c r="P147" i="5"/>
  <c r="P148" i="5"/>
  <c r="P149" i="5"/>
  <c r="P150" i="5"/>
  <c r="P151" i="5"/>
  <c r="P152" i="5"/>
  <c r="P153" i="5"/>
  <c r="P154" i="5"/>
  <c r="P155" i="5"/>
  <c r="P156" i="5"/>
  <c r="P157" i="5"/>
  <c r="P158" i="5"/>
  <c r="P159" i="5"/>
  <c r="P160" i="5"/>
  <c r="P161" i="5"/>
  <c r="P162" i="5"/>
  <c r="P163" i="5"/>
  <c r="P164" i="5"/>
  <c r="P165" i="5"/>
  <c r="P166" i="5"/>
  <c r="P167" i="5"/>
  <c r="P168" i="5"/>
  <c r="P169" i="5"/>
  <c r="P170" i="5"/>
  <c r="P171" i="5"/>
  <c r="P172" i="5"/>
  <c r="P173" i="5"/>
  <c r="P174" i="5"/>
  <c r="P175" i="5"/>
  <c r="P176" i="5"/>
  <c r="P177" i="5"/>
  <c r="P178" i="5"/>
  <c r="P179" i="5"/>
  <c r="P180" i="5"/>
  <c r="P181" i="5"/>
  <c r="P182" i="5"/>
  <c r="P183" i="5"/>
  <c r="P184" i="5"/>
  <c r="P185" i="5"/>
  <c r="P186" i="5"/>
  <c r="P187" i="5"/>
  <c r="P188" i="5"/>
  <c r="P189" i="5"/>
  <c r="P190" i="5"/>
  <c r="P191" i="5"/>
  <c r="P192" i="5"/>
  <c r="P193" i="5"/>
  <c r="P194" i="5"/>
  <c r="P195" i="5"/>
  <c r="P196" i="5"/>
  <c r="P197" i="5"/>
  <c r="P198" i="5"/>
  <c r="P199" i="5"/>
  <c r="P200" i="5"/>
  <c r="P201" i="5"/>
  <c r="B11" i="3"/>
  <c r="J1" i="3"/>
  <c r="BK2" i="5"/>
  <c r="AT3" i="5"/>
  <c r="BK3" i="5"/>
  <c r="AT4" i="5"/>
  <c r="BK4" i="5"/>
  <c r="AT5" i="5"/>
  <c r="BK5" i="5"/>
  <c r="BK6" i="5"/>
  <c r="AQ7" i="5"/>
  <c r="AT7" i="5"/>
  <c r="BK7" i="5"/>
  <c r="AQ8" i="5"/>
  <c r="AT8" i="5"/>
  <c r="BK8" i="5"/>
  <c r="AQ9" i="5"/>
  <c r="AT9" i="5"/>
  <c r="BK9" i="5"/>
  <c r="AQ10" i="5"/>
  <c r="AT10" i="5"/>
  <c r="BK10" i="5"/>
  <c r="AQ11" i="5"/>
  <c r="AT11" i="5"/>
  <c r="BK11" i="5"/>
  <c r="AQ12" i="5"/>
  <c r="AT12" i="5"/>
  <c r="BK12" i="5"/>
  <c r="AQ13" i="5"/>
  <c r="AT13" i="5"/>
  <c r="BK13" i="5"/>
  <c r="AQ14" i="5"/>
  <c r="AT14" i="5"/>
  <c r="BK14" i="5"/>
  <c r="AQ15" i="5"/>
  <c r="AT15" i="5"/>
  <c r="BK15" i="5"/>
  <c r="AQ16" i="5"/>
  <c r="AT16" i="5"/>
  <c r="BK16" i="5"/>
  <c r="AQ17" i="5"/>
  <c r="AT17" i="5"/>
  <c r="BK17" i="5"/>
  <c r="AQ18" i="5"/>
  <c r="AT18" i="5"/>
  <c r="BK18" i="5"/>
  <c r="AQ19" i="5"/>
  <c r="AT19" i="5"/>
  <c r="BK19" i="5"/>
  <c r="AQ20" i="5"/>
  <c r="AT20" i="5"/>
  <c r="BK20" i="5"/>
  <c r="AQ21" i="5"/>
  <c r="AT21" i="5"/>
  <c r="BK21" i="5"/>
  <c r="AQ22" i="5"/>
  <c r="AT22" i="5"/>
  <c r="BK22" i="5"/>
  <c r="AQ23" i="5"/>
  <c r="AT23" i="5"/>
  <c r="BK23" i="5"/>
  <c r="AQ24" i="5"/>
  <c r="AT24" i="5"/>
  <c r="BK24" i="5"/>
  <c r="AQ25" i="5"/>
  <c r="AT25" i="5"/>
  <c r="BK25" i="5"/>
  <c r="AQ26" i="5"/>
  <c r="AT26" i="5"/>
  <c r="BK26" i="5"/>
  <c r="AQ27" i="5"/>
  <c r="AT27" i="5"/>
  <c r="BK27" i="5"/>
  <c r="AQ28" i="5"/>
  <c r="AT28" i="5"/>
  <c r="BK28" i="5"/>
  <c r="AQ29" i="5"/>
  <c r="AT29" i="5"/>
  <c r="BK29" i="5"/>
  <c r="AQ30" i="5"/>
  <c r="AT30" i="5"/>
  <c r="BK30" i="5"/>
  <c r="AQ31" i="5"/>
  <c r="AT31" i="5"/>
  <c r="BK31" i="5"/>
  <c r="AQ32" i="5"/>
  <c r="AT32" i="5"/>
  <c r="BK32" i="5"/>
  <c r="AQ33" i="5"/>
  <c r="AT33" i="5"/>
  <c r="BK33" i="5"/>
  <c r="AQ34" i="5"/>
  <c r="AT34" i="5"/>
  <c r="BK34" i="5"/>
  <c r="AQ35" i="5"/>
  <c r="AT35" i="5"/>
  <c r="BK35" i="5"/>
  <c r="AQ36" i="5"/>
  <c r="AT36" i="5"/>
  <c r="BK36" i="5"/>
  <c r="AQ37" i="5"/>
  <c r="AT37" i="5"/>
  <c r="BK37" i="5"/>
  <c r="AQ38" i="5"/>
  <c r="AT38" i="5"/>
  <c r="BK38" i="5"/>
  <c r="AQ39" i="5"/>
  <c r="AT39" i="5"/>
  <c r="BK39" i="5"/>
  <c r="AQ40" i="5"/>
  <c r="AT40" i="5"/>
  <c r="BK40" i="5"/>
  <c r="AQ41" i="5"/>
  <c r="AT41" i="5"/>
  <c r="BK41" i="5"/>
  <c r="AQ42" i="5"/>
  <c r="AT42" i="5"/>
  <c r="BK42" i="5"/>
  <c r="AQ43" i="5"/>
  <c r="AT43" i="5"/>
  <c r="BK43" i="5"/>
  <c r="AQ44" i="5"/>
  <c r="AT44" i="5"/>
  <c r="BK44" i="5"/>
  <c r="AQ45" i="5"/>
  <c r="AT45" i="5"/>
  <c r="BK45" i="5"/>
  <c r="AQ46" i="5"/>
  <c r="AT46" i="5"/>
  <c r="BK46" i="5"/>
  <c r="AQ47" i="5"/>
  <c r="AT47" i="5"/>
  <c r="BK47" i="5"/>
  <c r="AQ48" i="5"/>
  <c r="AT48" i="5"/>
  <c r="BK48" i="5"/>
  <c r="AQ49" i="5"/>
  <c r="AT49" i="5"/>
  <c r="BK49" i="5"/>
  <c r="AQ50" i="5"/>
  <c r="AT50" i="5"/>
  <c r="BK50" i="5"/>
  <c r="AQ51" i="5"/>
  <c r="AT51" i="5"/>
  <c r="BK51" i="5"/>
  <c r="AQ52" i="5"/>
  <c r="AT52" i="5"/>
  <c r="BK52" i="5"/>
  <c r="AQ53" i="5"/>
  <c r="AT53" i="5"/>
  <c r="BK53" i="5"/>
  <c r="AQ54" i="5"/>
  <c r="AT54" i="5"/>
  <c r="BK54" i="5"/>
  <c r="AQ55" i="5"/>
  <c r="AT55" i="5"/>
  <c r="BK55" i="5"/>
  <c r="AQ56" i="5"/>
  <c r="AT56" i="5"/>
  <c r="BK56" i="5"/>
  <c r="AQ57" i="5"/>
  <c r="AT57" i="5"/>
  <c r="BK57" i="5"/>
  <c r="AQ58" i="5"/>
  <c r="AT58" i="5"/>
  <c r="BK58" i="5"/>
  <c r="AQ59" i="5"/>
  <c r="AT59" i="5"/>
  <c r="BK59" i="5"/>
  <c r="AQ60" i="5"/>
  <c r="AT60" i="5"/>
  <c r="BK60" i="5"/>
  <c r="AQ61" i="5"/>
  <c r="AT61" i="5"/>
  <c r="BK61" i="5"/>
  <c r="AQ62" i="5"/>
  <c r="AT62" i="5"/>
  <c r="BK62" i="5"/>
  <c r="AQ63" i="5"/>
  <c r="AT63" i="5"/>
  <c r="BK63" i="5"/>
  <c r="AQ64" i="5"/>
  <c r="AT64" i="5"/>
  <c r="BK64" i="5"/>
  <c r="AQ65" i="5"/>
  <c r="AT65" i="5"/>
  <c r="BK65" i="5"/>
  <c r="AQ66" i="5"/>
  <c r="AT66" i="5"/>
  <c r="BK66" i="5"/>
  <c r="AQ67" i="5"/>
  <c r="AT67" i="5"/>
  <c r="BK67" i="5"/>
  <c r="AQ68" i="5"/>
  <c r="AT68" i="5"/>
  <c r="BK68" i="5"/>
  <c r="AQ69" i="5"/>
  <c r="AT69" i="5"/>
  <c r="BK69" i="5"/>
  <c r="AQ70" i="5"/>
  <c r="AT70" i="5"/>
  <c r="BK70" i="5"/>
  <c r="AQ71" i="5"/>
  <c r="AT71" i="5"/>
  <c r="BK71" i="5"/>
  <c r="AQ72" i="5"/>
  <c r="AT72" i="5"/>
  <c r="BK72" i="5"/>
  <c r="AQ73" i="5"/>
  <c r="AT73" i="5"/>
  <c r="BK73" i="5"/>
  <c r="AQ74" i="5"/>
  <c r="AT74" i="5"/>
  <c r="BK74" i="5"/>
  <c r="AQ75" i="5"/>
  <c r="AT75" i="5"/>
  <c r="BK75" i="5"/>
  <c r="AQ76" i="5"/>
  <c r="AT76" i="5"/>
  <c r="BK76" i="5"/>
  <c r="AQ77" i="5"/>
  <c r="AT77" i="5"/>
  <c r="BK77" i="5"/>
  <c r="AQ78" i="5"/>
  <c r="AT78" i="5"/>
  <c r="BK78" i="5"/>
  <c r="AQ79" i="5"/>
  <c r="AT79" i="5"/>
  <c r="BK79" i="5"/>
  <c r="AQ80" i="5"/>
  <c r="AT80" i="5"/>
  <c r="BK80" i="5"/>
  <c r="AQ81" i="5"/>
  <c r="AT81" i="5"/>
  <c r="BK81" i="5"/>
  <c r="AQ82" i="5"/>
  <c r="AT82" i="5"/>
  <c r="BK82" i="5"/>
  <c r="AQ83" i="5"/>
  <c r="AT83" i="5"/>
  <c r="BK83" i="5"/>
  <c r="AQ84" i="5"/>
  <c r="AT84" i="5"/>
  <c r="BK84" i="5"/>
  <c r="AQ85" i="5"/>
  <c r="AT85" i="5"/>
  <c r="BK85" i="5"/>
  <c r="AQ86" i="5"/>
  <c r="AT86" i="5"/>
  <c r="BK86" i="5"/>
  <c r="AQ87" i="5"/>
  <c r="AT87" i="5"/>
  <c r="BK87" i="5"/>
  <c r="AQ88" i="5"/>
  <c r="AT88" i="5"/>
  <c r="BK88" i="5"/>
  <c r="AQ89" i="5"/>
  <c r="AT89" i="5"/>
  <c r="BK89" i="5"/>
  <c r="AQ90" i="5"/>
  <c r="AT90" i="5"/>
  <c r="BK90" i="5"/>
  <c r="AQ91" i="5"/>
  <c r="AT91" i="5"/>
  <c r="BK91" i="5"/>
  <c r="AQ92" i="5"/>
  <c r="AT92" i="5"/>
  <c r="BK92" i="5"/>
  <c r="AQ93" i="5"/>
  <c r="AT93" i="5"/>
  <c r="BK93" i="5"/>
  <c r="AQ94" i="5"/>
  <c r="AT94" i="5"/>
  <c r="BK94" i="5"/>
  <c r="AQ95" i="5"/>
  <c r="AT95" i="5"/>
  <c r="BK95" i="5"/>
  <c r="AQ96" i="5"/>
  <c r="AT96" i="5"/>
  <c r="BK96" i="5"/>
  <c r="AQ97" i="5"/>
  <c r="AT97" i="5"/>
  <c r="BK97" i="5"/>
  <c r="AQ98" i="5"/>
  <c r="AT98" i="5"/>
  <c r="BK98" i="5"/>
  <c r="AQ99" i="5"/>
  <c r="AT99" i="5"/>
  <c r="BK99" i="5"/>
  <c r="AQ100" i="5"/>
  <c r="AT100" i="5"/>
  <c r="BK100" i="5"/>
  <c r="AQ101" i="5"/>
  <c r="AT101" i="5"/>
  <c r="BK101" i="5"/>
  <c r="AQ102" i="5"/>
  <c r="AT102" i="5"/>
  <c r="BK102" i="5"/>
  <c r="AQ103" i="5"/>
  <c r="AT103" i="5"/>
  <c r="BK103" i="5"/>
  <c r="AQ104" i="5"/>
  <c r="AT104" i="5"/>
  <c r="BK104" i="5"/>
  <c r="AQ105" i="5"/>
  <c r="AT105" i="5"/>
  <c r="BK105" i="5"/>
  <c r="AQ106" i="5"/>
  <c r="AT106" i="5"/>
  <c r="BK106" i="5"/>
  <c r="AQ107" i="5"/>
  <c r="AT107" i="5"/>
  <c r="BK107" i="5"/>
  <c r="AQ108" i="5"/>
  <c r="AT108" i="5"/>
  <c r="BK108" i="5"/>
  <c r="AQ109" i="5"/>
  <c r="AT109" i="5"/>
  <c r="BK109" i="5"/>
  <c r="AQ110" i="5"/>
  <c r="AT110" i="5"/>
  <c r="BK110" i="5"/>
  <c r="AQ111" i="5"/>
  <c r="AT111" i="5"/>
  <c r="BK111" i="5"/>
  <c r="AQ112" i="5"/>
  <c r="AT112" i="5"/>
  <c r="BK112" i="5"/>
  <c r="AQ113" i="5"/>
  <c r="AT113" i="5"/>
  <c r="BK113" i="5"/>
  <c r="AQ114" i="5"/>
  <c r="AT114" i="5"/>
  <c r="BK114" i="5"/>
  <c r="AQ115" i="5"/>
  <c r="AT115" i="5"/>
  <c r="BK115" i="5"/>
  <c r="AQ116" i="5"/>
  <c r="AT116" i="5"/>
  <c r="BK116" i="5"/>
  <c r="AQ117" i="5"/>
  <c r="AT117" i="5"/>
  <c r="BK117" i="5"/>
  <c r="AQ118" i="5"/>
  <c r="AT118" i="5"/>
  <c r="BK118" i="5"/>
  <c r="AQ119" i="5"/>
  <c r="AT119" i="5"/>
  <c r="BK119" i="5"/>
  <c r="AQ120" i="5"/>
  <c r="AT120" i="5"/>
  <c r="BK120" i="5"/>
  <c r="AQ121" i="5"/>
  <c r="AT121" i="5"/>
  <c r="BK121" i="5"/>
  <c r="AQ122" i="5"/>
  <c r="AT122" i="5"/>
  <c r="BK122" i="5"/>
  <c r="AQ123" i="5"/>
  <c r="AT123" i="5"/>
  <c r="BK123" i="5"/>
  <c r="AQ124" i="5"/>
  <c r="AT124" i="5"/>
  <c r="BK124" i="5"/>
  <c r="AQ125" i="5"/>
  <c r="AT125" i="5"/>
  <c r="BK125" i="5"/>
  <c r="AQ126" i="5"/>
  <c r="AT126" i="5"/>
  <c r="BK126" i="5"/>
  <c r="AQ127" i="5"/>
  <c r="AT127" i="5"/>
  <c r="BK127" i="5"/>
  <c r="AQ128" i="5"/>
  <c r="AT128" i="5"/>
  <c r="BK128" i="5"/>
  <c r="AQ129" i="5"/>
  <c r="AT129" i="5"/>
  <c r="BK129" i="5"/>
  <c r="AQ130" i="5"/>
  <c r="AT130" i="5"/>
  <c r="BK130" i="5"/>
  <c r="AQ131" i="5"/>
  <c r="AT131" i="5"/>
  <c r="BK131" i="5"/>
  <c r="AQ132" i="5"/>
  <c r="AT132" i="5"/>
  <c r="BK132" i="5"/>
  <c r="AQ133" i="5"/>
  <c r="AT133" i="5"/>
  <c r="BK133" i="5"/>
  <c r="AQ134" i="5"/>
  <c r="AT134" i="5"/>
  <c r="BK134" i="5"/>
  <c r="AQ135" i="5"/>
  <c r="AT135" i="5"/>
  <c r="BK135" i="5"/>
  <c r="AQ136" i="5"/>
  <c r="AT136" i="5"/>
  <c r="BK136" i="5"/>
  <c r="AQ137" i="5"/>
  <c r="AT137" i="5"/>
  <c r="BK137" i="5"/>
  <c r="AQ138" i="5"/>
  <c r="AT138" i="5"/>
  <c r="BK138" i="5"/>
  <c r="AQ139" i="5"/>
  <c r="AT139" i="5"/>
  <c r="BK139" i="5"/>
  <c r="AQ140" i="5"/>
  <c r="AT140" i="5"/>
  <c r="BK140" i="5"/>
  <c r="AQ141" i="5"/>
  <c r="AT141" i="5"/>
  <c r="BK141" i="5"/>
  <c r="AQ142" i="5"/>
  <c r="AT142" i="5"/>
  <c r="BK142" i="5"/>
  <c r="AQ143" i="5"/>
  <c r="AT143" i="5"/>
  <c r="BK143" i="5"/>
  <c r="AQ144" i="5"/>
  <c r="AT144" i="5"/>
  <c r="BK144" i="5"/>
  <c r="AQ145" i="5"/>
  <c r="AT145" i="5"/>
  <c r="BK145" i="5"/>
  <c r="AQ146" i="5"/>
  <c r="AT146" i="5"/>
  <c r="BK146" i="5"/>
  <c r="AQ147" i="5"/>
  <c r="AT147" i="5"/>
  <c r="BK147" i="5"/>
  <c r="AQ148" i="5"/>
  <c r="AT148" i="5"/>
  <c r="BK148" i="5"/>
  <c r="AQ149" i="5"/>
  <c r="AT149" i="5"/>
  <c r="BK149" i="5"/>
  <c r="AQ150" i="5"/>
  <c r="AT150" i="5"/>
  <c r="BK150" i="5"/>
  <c r="AQ151" i="5"/>
  <c r="AT151" i="5"/>
  <c r="BK151" i="5"/>
  <c r="AQ152" i="5"/>
  <c r="AT152" i="5"/>
  <c r="BK152" i="5"/>
  <c r="AQ153" i="5"/>
  <c r="AT153" i="5"/>
  <c r="BK153" i="5"/>
  <c r="AQ154" i="5"/>
  <c r="AT154" i="5"/>
  <c r="BK154" i="5"/>
  <c r="AQ155" i="5"/>
  <c r="AT155" i="5"/>
  <c r="BK155" i="5"/>
  <c r="AQ156" i="5"/>
  <c r="AT156" i="5"/>
  <c r="BK156" i="5"/>
  <c r="AQ157" i="5"/>
  <c r="AT157" i="5"/>
  <c r="BK157" i="5"/>
  <c r="AQ158" i="5"/>
  <c r="AT158" i="5"/>
  <c r="BK158" i="5"/>
  <c r="AQ159" i="5"/>
  <c r="AT159" i="5"/>
  <c r="BK159" i="5"/>
  <c r="AQ160" i="5"/>
  <c r="AT160" i="5"/>
  <c r="BK160" i="5"/>
  <c r="AQ161" i="5"/>
  <c r="AT161" i="5"/>
  <c r="BK161" i="5"/>
  <c r="AQ162" i="5"/>
  <c r="AT162" i="5"/>
  <c r="BK162" i="5"/>
  <c r="AQ163" i="5"/>
  <c r="AT163" i="5"/>
  <c r="BK163" i="5"/>
  <c r="AQ164" i="5"/>
  <c r="AT164" i="5"/>
  <c r="BK164" i="5"/>
  <c r="AQ165" i="5"/>
  <c r="AT165" i="5"/>
  <c r="BK165" i="5"/>
  <c r="AQ166" i="5"/>
  <c r="AT166" i="5"/>
  <c r="BK166" i="5"/>
  <c r="AQ167" i="5"/>
  <c r="AT167" i="5"/>
  <c r="BK167" i="5"/>
  <c r="AQ168" i="5"/>
  <c r="AT168" i="5"/>
  <c r="BK168" i="5"/>
  <c r="AQ169" i="5"/>
  <c r="AT169" i="5"/>
  <c r="BK169" i="5"/>
  <c r="AQ170" i="5"/>
  <c r="AT170" i="5"/>
  <c r="BK170" i="5"/>
  <c r="AQ171" i="5"/>
  <c r="AT171" i="5"/>
  <c r="BK171" i="5"/>
  <c r="AQ172" i="5"/>
  <c r="AT172" i="5"/>
  <c r="BK172" i="5"/>
  <c r="AQ173" i="5"/>
  <c r="AT173" i="5"/>
  <c r="BK173" i="5"/>
  <c r="AQ174" i="5"/>
  <c r="AT174" i="5"/>
  <c r="BK174" i="5"/>
  <c r="AQ175" i="5"/>
  <c r="AT175" i="5"/>
  <c r="BK175" i="5"/>
  <c r="AQ176" i="5"/>
  <c r="AT176" i="5"/>
  <c r="BK176" i="5"/>
  <c r="AQ177" i="5"/>
  <c r="AT177" i="5"/>
  <c r="BK177" i="5"/>
  <c r="AQ178" i="5"/>
  <c r="AT178" i="5"/>
  <c r="BK178" i="5"/>
  <c r="AQ179" i="5"/>
  <c r="AT179" i="5"/>
  <c r="BK179" i="5"/>
  <c r="AQ180" i="5"/>
  <c r="AT180" i="5"/>
  <c r="BK180" i="5"/>
  <c r="AQ181" i="5"/>
  <c r="AT181" i="5"/>
  <c r="BK181" i="5"/>
  <c r="AQ182" i="5"/>
  <c r="AT182" i="5"/>
  <c r="BK182" i="5"/>
  <c r="AQ183" i="5"/>
  <c r="AT183" i="5"/>
  <c r="BK183" i="5"/>
  <c r="AQ184" i="5"/>
  <c r="AT184" i="5"/>
  <c r="BK184" i="5"/>
  <c r="AQ185" i="5"/>
  <c r="AT185" i="5"/>
  <c r="BK185" i="5"/>
  <c r="AQ186" i="5"/>
  <c r="AT186" i="5"/>
  <c r="BK186" i="5"/>
  <c r="AQ187" i="5"/>
  <c r="AT187" i="5"/>
  <c r="BK187" i="5"/>
  <c r="AQ188" i="5"/>
  <c r="AT188" i="5"/>
  <c r="BK188" i="5"/>
  <c r="AQ189" i="5"/>
  <c r="AT189" i="5"/>
  <c r="BK189" i="5"/>
  <c r="AQ190" i="5"/>
  <c r="AT190" i="5"/>
  <c r="BK190" i="5"/>
  <c r="AQ191" i="5"/>
  <c r="AT191" i="5"/>
  <c r="BK191" i="5"/>
  <c r="AQ192" i="5"/>
  <c r="AT192" i="5"/>
  <c r="BK192" i="5"/>
  <c r="AQ193" i="5"/>
  <c r="AT193" i="5"/>
  <c r="BK193" i="5"/>
  <c r="AQ194" i="5"/>
  <c r="AT194" i="5"/>
  <c r="BK194" i="5"/>
  <c r="AQ195" i="5"/>
  <c r="AT195" i="5"/>
  <c r="BK195" i="5"/>
  <c r="AQ196" i="5"/>
  <c r="AT196" i="5"/>
  <c r="BK196" i="5"/>
  <c r="AQ197" i="5"/>
  <c r="AT197" i="5"/>
  <c r="BK197" i="5"/>
  <c r="AQ198" i="5"/>
  <c r="AT198" i="5"/>
  <c r="BK198" i="5"/>
  <c r="AQ199" i="5"/>
  <c r="AT199" i="5"/>
  <c r="BK199" i="5"/>
  <c r="AQ200" i="5"/>
  <c r="AT200" i="5"/>
  <c r="BK200" i="5"/>
  <c r="AQ201" i="5"/>
  <c r="AT201" i="5"/>
  <c r="BK201" i="5"/>
  <c r="B20" i="6"/>
  <c r="B19" i="6"/>
  <c r="B23" i="6"/>
  <c r="B15" i="6"/>
  <c r="C21" i="6"/>
  <c r="D21" i="6"/>
  <c r="B16" i="6"/>
  <c r="C20" i="6"/>
  <c r="D20" i="6"/>
  <c r="C19" i="6"/>
  <c r="D19" i="6"/>
  <c r="J32" i="8"/>
  <c r="BG3" i="5"/>
  <c r="BH3" i="5"/>
  <c r="BG4" i="5"/>
  <c r="BH4" i="5"/>
  <c r="BG5" i="5"/>
  <c r="BH5" i="5"/>
  <c r="AZ6" i="5"/>
  <c r="AZ2" i="5"/>
  <c r="AB2" i="5"/>
  <c r="AJ2" i="5"/>
  <c r="AB3" i="5"/>
  <c r="AJ3" i="5"/>
  <c r="AB4" i="5"/>
  <c r="AJ4" i="5"/>
  <c r="AB5" i="5"/>
  <c r="AJ5" i="5"/>
  <c r="AB6" i="5"/>
  <c r="AJ6" i="5"/>
  <c r="AB7" i="5"/>
  <c r="AJ7" i="5"/>
  <c r="AB8" i="5"/>
  <c r="AJ8" i="5"/>
  <c r="AB9" i="5"/>
  <c r="AJ9" i="5"/>
  <c r="AB10" i="5"/>
  <c r="AJ10" i="5"/>
  <c r="AB11" i="5"/>
  <c r="AJ11" i="5"/>
  <c r="AB12" i="5"/>
  <c r="AJ12" i="5"/>
  <c r="AB13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149" i="5"/>
  <c r="AJ150" i="5"/>
  <c r="AJ151" i="5"/>
  <c r="AJ152" i="5"/>
  <c r="AJ153" i="5"/>
  <c r="AJ154" i="5"/>
  <c r="AJ155" i="5"/>
  <c r="AJ156" i="5"/>
  <c r="AJ157" i="5"/>
  <c r="AJ158" i="5"/>
  <c r="AJ159" i="5"/>
  <c r="AJ160" i="5"/>
  <c r="AJ161" i="5"/>
  <c r="AJ162" i="5"/>
  <c r="AJ163" i="5"/>
  <c r="AJ164" i="5"/>
  <c r="AJ165" i="5"/>
  <c r="AJ166" i="5"/>
  <c r="AJ167" i="5"/>
  <c r="AJ168" i="5"/>
  <c r="AJ169" i="5"/>
  <c r="AJ170" i="5"/>
  <c r="AJ171" i="5"/>
  <c r="AJ172" i="5"/>
  <c r="AJ173" i="5"/>
  <c r="AJ174" i="5"/>
  <c r="AJ175" i="5"/>
  <c r="AJ176" i="5"/>
  <c r="AJ177" i="5"/>
  <c r="AJ178" i="5"/>
  <c r="AJ179" i="5"/>
  <c r="AJ180" i="5"/>
  <c r="AJ181" i="5"/>
  <c r="AJ182" i="5"/>
  <c r="AJ183" i="5"/>
  <c r="AJ184" i="5"/>
  <c r="AJ185" i="5"/>
  <c r="AJ186" i="5"/>
  <c r="AJ187" i="5"/>
  <c r="AJ188" i="5"/>
  <c r="AJ189" i="5"/>
  <c r="AJ190" i="5"/>
  <c r="AJ191" i="5"/>
  <c r="AJ192" i="5"/>
  <c r="AJ193" i="5"/>
  <c r="AJ194" i="5"/>
  <c r="AJ195" i="5"/>
  <c r="AJ196" i="5"/>
  <c r="AJ197" i="5"/>
  <c r="AJ198" i="5"/>
  <c r="AJ199" i="5"/>
  <c r="AJ200" i="5"/>
  <c r="AJ201" i="5"/>
  <c r="BA6" i="5"/>
  <c r="BG6" i="5"/>
  <c r="BH6" i="5"/>
  <c r="BG7" i="5"/>
  <c r="BH7" i="5"/>
  <c r="BG8" i="5"/>
  <c r="BH8" i="5"/>
  <c r="BG9" i="5"/>
  <c r="BH9" i="5"/>
  <c r="BG10" i="5"/>
  <c r="BH10" i="5"/>
  <c r="BG11" i="5"/>
  <c r="BH11" i="5"/>
  <c r="BG12" i="5"/>
  <c r="BH12" i="5"/>
  <c r="BG13" i="5"/>
  <c r="BH13" i="5"/>
  <c r="BG14" i="5"/>
  <c r="BH14" i="5"/>
  <c r="BG15" i="5"/>
  <c r="BH15" i="5"/>
  <c r="BG16" i="5"/>
  <c r="BH16" i="5"/>
  <c r="BG17" i="5"/>
  <c r="BH17" i="5"/>
  <c r="BG18" i="5"/>
  <c r="BH18" i="5"/>
  <c r="BG19" i="5"/>
  <c r="BH19" i="5"/>
  <c r="BG20" i="5"/>
  <c r="BH20" i="5"/>
  <c r="BG21" i="5"/>
  <c r="BH21" i="5"/>
  <c r="BG22" i="5"/>
  <c r="BH22" i="5"/>
  <c r="BG23" i="5"/>
  <c r="BH23" i="5"/>
  <c r="BG24" i="5"/>
  <c r="BH24" i="5"/>
  <c r="BG25" i="5"/>
  <c r="BH25" i="5"/>
  <c r="BG26" i="5"/>
  <c r="BH26" i="5"/>
  <c r="BG27" i="5"/>
  <c r="BH27" i="5"/>
  <c r="BG28" i="5"/>
  <c r="BH28" i="5"/>
  <c r="BG29" i="5"/>
  <c r="BH29" i="5"/>
  <c r="BG30" i="5"/>
  <c r="BH30" i="5"/>
  <c r="BG31" i="5"/>
  <c r="BH31" i="5"/>
  <c r="BG32" i="5"/>
  <c r="BH32" i="5"/>
  <c r="BG33" i="5"/>
  <c r="BH33" i="5"/>
  <c r="BG34" i="5"/>
  <c r="BH34" i="5"/>
  <c r="BG35" i="5"/>
  <c r="BH35" i="5"/>
  <c r="BG36" i="5"/>
  <c r="BH36" i="5"/>
  <c r="BG37" i="5"/>
  <c r="BH37" i="5"/>
  <c r="BG38" i="5"/>
  <c r="BH38" i="5"/>
  <c r="BG39" i="5"/>
  <c r="BH39" i="5"/>
  <c r="BG40" i="5"/>
  <c r="BH40" i="5"/>
  <c r="BG41" i="5"/>
  <c r="BH41" i="5"/>
  <c r="BG42" i="5"/>
  <c r="BH42" i="5"/>
  <c r="BG43" i="5"/>
  <c r="BH43" i="5"/>
  <c r="BG44" i="5"/>
  <c r="BH44" i="5"/>
  <c r="BG45" i="5"/>
  <c r="BH45" i="5"/>
  <c r="BG46" i="5"/>
  <c r="BH46" i="5"/>
  <c r="BG47" i="5"/>
  <c r="BH47" i="5"/>
  <c r="BG48" i="5"/>
  <c r="BH48" i="5"/>
  <c r="BG49" i="5"/>
  <c r="BH49" i="5"/>
  <c r="BG50" i="5"/>
  <c r="BH50" i="5"/>
  <c r="BG51" i="5"/>
  <c r="BH51" i="5"/>
  <c r="BG52" i="5"/>
  <c r="BH52" i="5"/>
  <c r="BG53" i="5"/>
  <c r="BH53" i="5"/>
  <c r="BG54" i="5"/>
  <c r="BH54" i="5"/>
  <c r="BG55" i="5"/>
  <c r="BH55" i="5"/>
  <c r="BG56" i="5"/>
  <c r="BH56" i="5"/>
  <c r="BG57" i="5"/>
  <c r="BH57" i="5"/>
  <c r="BG58" i="5"/>
  <c r="BH58" i="5"/>
  <c r="BG59" i="5"/>
  <c r="BH59" i="5"/>
  <c r="BG60" i="5"/>
  <c r="BH60" i="5"/>
  <c r="BG61" i="5"/>
  <c r="BH61" i="5"/>
  <c r="BG62" i="5"/>
  <c r="BH62" i="5"/>
  <c r="BG63" i="5"/>
  <c r="BH63" i="5"/>
  <c r="BG64" i="5"/>
  <c r="BH64" i="5"/>
  <c r="BG65" i="5"/>
  <c r="BH65" i="5"/>
  <c r="BG66" i="5"/>
  <c r="BH66" i="5"/>
  <c r="BG67" i="5"/>
  <c r="BH67" i="5"/>
  <c r="BG68" i="5"/>
  <c r="BH68" i="5"/>
  <c r="BG69" i="5"/>
  <c r="BH69" i="5"/>
  <c r="BG70" i="5"/>
  <c r="BH70" i="5"/>
  <c r="BG71" i="5"/>
  <c r="BH71" i="5"/>
  <c r="BG72" i="5"/>
  <c r="BH72" i="5"/>
  <c r="BG73" i="5"/>
  <c r="BH73" i="5"/>
  <c r="BG74" i="5"/>
  <c r="BH74" i="5"/>
  <c r="BG75" i="5"/>
  <c r="BH75" i="5"/>
  <c r="BG76" i="5"/>
  <c r="BH76" i="5"/>
  <c r="BG77" i="5"/>
  <c r="BH77" i="5"/>
  <c r="BG78" i="5"/>
  <c r="BH78" i="5"/>
  <c r="BG79" i="5"/>
  <c r="BH79" i="5"/>
  <c r="BG80" i="5"/>
  <c r="BH80" i="5"/>
  <c r="BG81" i="5"/>
  <c r="BH81" i="5"/>
  <c r="BG82" i="5"/>
  <c r="BH82" i="5"/>
  <c r="BG83" i="5"/>
  <c r="BH83" i="5"/>
  <c r="BG84" i="5"/>
  <c r="BH84" i="5"/>
  <c r="BG85" i="5"/>
  <c r="BH85" i="5"/>
  <c r="BG86" i="5"/>
  <c r="BH86" i="5"/>
  <c r="BG87" i="5"/>
  <c r="BH87" i="5"/>
  <c r="BG88" i="5"/>
  <c r="BH88" i="5"/>
  <c r="BG89" i="5"/>
  <c r="BH89" i="5"/>
  <c r="BG90" i="5"/>
  <c r="BH90" i="5"/>
  <c r="BG91" i="5"/>
  <c r="BH91" i="5"/>
  <c r="BG92" i="5"/>
  <c r="BH92" i="5"/>
  <c r="BG93" i="5"/>
  <c r="BH93" i="5"/>
  <c r="BG94" i="5"/>
  <c r="BH94" i="5"/>
  <c r="BG95" i="5"/>
  <c r="BH95" i="5"/>
  <c r="BG96" i="5"/>
  <c r="BH96" i="5"/>
  <c r="BG97" i="5"/>
  <c r="BH97" i="5"/>
  <c r="BG98" i="5"/>
  <c r="BH98" i="5"/>
  <c r="BG99" i="5"/>
  <c r="BH99" i="5"/>
  <c r="BG100" i="5"/>
  <c r="BH100" i="5"/>
  <c r="BG101" i="5"/>
  <c r="BH101" i="5"/>
  <c r="BG102" i="5"/>
  <c r="BH102" i="5"/>
  <c r="BG103" i="5"/>
  <c r="BH103" i="5"/>
  <c r="BG104" i="5"/>
  <c r="BH104" i="5"/>
  <c r="BG105" i="5"/>
  <c r="BH105" i="5"/>
  <c r="BG106" i="5"/>
  <c r="BH106" i="5"/>
  <c r="BG107" i="5"/>
  <c r="BH107" i="5"/>
  <c r="BG108" i="5"/>
  <c r="BH108" i="5"/>
  <c r="BG109" i="5"/>
  <c r="BH109" i="5"/>
  <c r="BG110" i="5"/>
  <c r="BH110" i="5"/>
  <c r="BG111" i="5"/>
  <c r="BH111" i="5"/>
  <c r="BG112" i="5"/>
  <c r="BH112" i="5"/>
  <c r="BG113" i="5"/>
  <c r="BH113" i="5"/>
  <c r="BG114" i="5"/>
  <c r="BH114" i="5"/>
  <c r="BG115" i="5"/>
  <c r="BH115" i="5"/>
  <c r="BG116" i="5"/>
  <c r="BH116" i="5"/>
  <c r="BG117" i="5"/>
  <c r="BH117" i="5"/>
  <c r="BG118" i="5"/>
  <c r="BH118" i="5"/>
  <c r="BG119" i="5"/>
  <c r="BH119" i="5"/>
  <c r="BG120" i="5"/>
  <c r="BH120" i="5"/>
  <c r="BG121" i="5"/>
  <c r="BH121" i="5"/>
  <c r="BG122" i="5"/>
  <c r="BH122" i="5"/>
  <c r="BG123" i="5"/>
  <c r="BH123" i="5"/>
  <c r="BG124" i="5"/>
  <c r="BH124" i="5"/>
  <c r="BG125" i="5"/>
  <c r="BH125" i="5"/>
  <c r="BG126" i="5"/>
  <c r="BH126" i="5"/>
  <c r="BG127" i="5"/>
  <c r="BH127" i="5"/>
  <c r="BG128" i="5"/>
  <c r="BH128" i="5"/>
  <c r="BG129" i="5"/>
  <c r="BH129" i="5"/>
  <c r="BG130" i="5"/>
  <c r="BH130" i="5"/>
  <c r="BG131" i="5"/>
  <c r="BH131" i="5"/>
  <c r="BG132" i="5"/>
  <c r="BH132" i="5"/>
  <c r="BG133" i="5"/>
  <c r="BH133" i="5"/>
  <c r="BG134" i="5"/>
  <c r="BH134" i="5"/>
  <c r="BG135" i="5"/>
  <c r="BH135" i="5"/>
  <c r="BG136" i="5"/>
  <c r="BH136" i="5"/>
  <c r="BG137" i="5"/>
  <c r="BH137" i="5"/>
  <c r="BG138" i="5"/>
  <c r="BH138" i="5"/>
  <c r="BG139" i="5"/>
  <c r="BH139" i="5"/>
  <c r="BG140" i="5"/>
  <c r="BH140" i="5"/>
  <c r="BG141" i="5"/>
  <c r="BH141" i="5"/>
  <c r="BG142" i="5"/>
  <c r="BH142" i="5"/>
  <c r="BG143" i="5"/>
  <c r="BH143" i="5"/>
  <c r="BG144" i="5"/>
  <c r="BH144" i="5"/>
  <c r="BG145" i="5"/>
  <c r="BH145" i="5"/>
  <c r="BG146" i="5"/>
  <c r="BH146" i="5"/>
  <c r="BG147" i="5"/>
  <c r="BH147" i="5"/>
  <c r="BG148" i="5"/>
  <c r="BH148" i="5"/>
  <c r="BG149" i="5"/>
  <c r="BH149" i="5"/>
  <c r="BG150" i="5"/>
  <c r="BH150" i="5"/>
  <c r="BG151" i="5"/>
  <c r="BH151" i="5"/>
  <c r="BG152" i="5"/>
  <c r="BH152" i="5"/>
  <c r="BG153" i="5"/>
  <c r="BH153" i="5"/>
  <c r="BG154" i="5"/>
  <c r="BH154" i="5"/>
  <c r="BG155" i="5"/>
  <c r="BH155" i="5"/>
  <c r="BG156" i="5"/>
  <c r="BH156" i="5"/>
  <c r="BG157" i="5"/>
  <c r="BH157" i="5"/>
  <c r="BG158" i="5"/>
  <c r="BH158" i="5"/>
  <c r="BG159" i="5"/>
  <c r="BH159" i="5"/>
  <c r="BG160" i="5"/>
  <c r="BH160" i="5"/>
  <c r="BG161" i="5"/>
  <c r="BH161" i="5"/>
  <c r="BG162" i="5"/>
  <c r="BH162" i="5"/>
  <c r="BG163" i="5"/>
  <c r="BH163" i="5"/>
  <c r="BG164" i="5"/>
  <c r="BH164" i="5"/>
  <c r="BG165" i="5"/>
  <c r="BH165" i="5"/>
  <c r="BG166" i="5"/>
  <c r="BH166" i="5"/>
  <c r="BG167" i="5"/>
  <c r="BH167" i="5"/>
  <c r="BG168" i="5"/>
  <c r="BH168" i="5"/>
  <c r="BG169" i="5"/>
  <c r="BH169" i="5"/>
  <c r="BG170" i="5"/>
  <c r="BH170" i="5"/>
  <c r="BG171" i="5"/>
  <c r="BH171" i="5"/>
  <c r="BG172" i="5"/>
  <c r="BH172" i="5"/>
  <c r="BG173" i="5"/>
  <c r="BH173" i="5"/>
  <c r="BG174" i="5"/>
  <c r="BH174" i="5"/>
  <c r="BG175" i="5"/>
  <c r="BH175" i="5"/>
  <c r="BG176" i="5"/>
  <c r="BH176" i="5"/>
  <c r="BG177" i="5"/>
  <c r="BH177" i="5"/>
  <c r="BG178" i="5"/>
  <c r="BH178" i="5"/>
  <c r="BG179" i="5"/>
  <c r="BH179" i="5"/>
  <c r="BG180" i="5"/>
  <c r="BH180" i="5"/>
  <c r="BG181" i="5"/>
  <c r="BH181" i="5"/>
  <c r="BG182" i="5"/>
  <c r="BH182" i="5"/>
  <c r="BG183" i="5"/>
  <c r="BH183" i="5"/>
  <c r="BG184" i="5"/>
  <c r="BH184" i="5"/>
  <c r="BG185" i="5"/>
  <c r="BH185" i="5"/>
  <c r="BG186" i="5"/>
  <c r="BH186" i="5"/>
  <c r="BG187" i="5"/>
  <c r="BH187" i="5"/>
  <c r="BG188" i="5"/>
  <c r="BH188" i="5"/>
  <c r="BG189" i="5"/>
  <c r="BH189" i="5"/>
  <c r="BG190" i="5"/>
  <c r="BH190" i="5"/>
  <c r="BG191" i="5"/>
  <c r="BH191" i="5"/>
  <c r="BG192" i="5"/>
  <c r="BH192" i="5"/>
  <c r="BG193" i="5"/>
  <c r="BH193" i="5"/>
  <c r="BG194" i="5"/>
  <c r="BH194" i="5"/>
  <c r="BG195" i="5"/>
  <c r="BH195" i="5"/>
  <c r="BG196" i="5"/>
  <c r="BH196" i="5"/>
  <c r="BG197" i="5"/>
  <c r="BH197" i="5"/>
  <c r="BG198" i="5"/>
  <c r="BH198" i="5"/>
  <c r="BG199" i="5"/>
  <c r="BH199" i="5"/>
  <c r="BG200" i="5"/>
  <c r="BH200" i="5"/>
  <c r="BG201" i="5"/>
  <c r="BH201" i="5"/>
  <c r="BC3" i="5"/>
  <c r="BD3" i="5"/>
  <c r="BC4" i="5"/>
  <c r="BD4" i="5"/>
  <c r="BC5" i="5"/>
  <c r="BD5" i="5"/>
  <c r="BC6" i="5"/>
  <c r="BD6" i="5"/>
  <c r="BC7" i="5"/>
  <c r="BD7" i="5"/>
  <c r="BC8" i="5"/>
  <c r="BD8" i="5"/>
  <c r="BC9" i="5"/>
  <c r="BD9" i="5"/>
  <c r="BC10" i="5"/>
  <c r="BD10" i="5"/>
  <c r="BC11" i="5"/>
  <c r="BD11" i="5"/>
  <c r="BC12" i="5"/>
  <c r="BD12" i="5"/>
  <c r="BC13" i="5"/>
  <c r="BD13" i="5"/>
  <c r="BC14" i="5"/>
  <c r="BD14" i="5"/>
  <c r="BC15" i="5"/>
  <c r="BD15" i="5"/>
  <c r="BC16" i="5"/>
  <c r="BD16" i="5"/>
  <c r="BC17" i="5"/>
  <c r="BD17" i="5"/>
  <c r="BC18" i="5"/>
  <c r="BD18" i="5"/>
  <c r="BC19" i="5"/>
  <c r="BD19" i="5"/>
  <c r="BC20" i="5"/>
  <c r="BD20" i="5"/>
  <c r="BC21" i="5"/>
  <c r="BD21" i="5"/>
  <c r="BC22" i="5"/>
  <c r="BD22" i="5"/>
  <c r="BC23" i="5"/>
  <c r="BD23" i="5"/>
  <c r="BC24" i="5"/>
  <c r="BD24" i="5"/>
  <c r="BC25" i="5"/>
  <c r="BD25" i="5"/>
  <c r="BC26" i="5"/>
  <c r="BD26" i="5"/>
  <c r="BC27" i="5"/>
  <c r="BD27" i="5"/>
  <c r="BC28" i="5"/>
  <c r="BD28" i="5"/>
  <c r="BC29" i="5"/>
  <c r="BD29" i="5"/>
  <c r="BC30" i="5"/>
  <c r="BD30" i="5"/>
  <c r="BC31" i="5"/>
  <c r="BD31" i="5"/>
  <c r="BC32" i="5"/>
  <c r="BD32" i="5"/>
  <c r="BC33" i="5"/>
  <c r="BD33" i="5"/>
  <c r="BC34" i="5"/>
  <c r="BD34" i="5"/>
  <c r="BC35" i="5"/>
  <c r="BD35" i="5"/>
  <c r="BC36" i="5"/>
  <c r="BD36" i="5"/>
  <c r="BC37" i="5"/>
  <c r="BD37" i="5"/>
  <c r="BC38" i="5"/>
  <c r="BD38" i="5"/>
  <c r="BC39" i="5"/>
  <c r="BD39" i="5"/>
  <c r="BC40" i="5"/>
  <c r="BD40" i="5"/>
  <c r="BC41" i="5"/>
  <c r="BD41" i="5"/>
  <c r="BC42" i="5"/>
  <c r="BD42" i="5"/>
  <c r="BC43" i="5"/>
  <c r="BD43" i="5"/>
  <c r="BC44" i="5"/>
  <c r="BD44" i="5"/>
  <c r="BC45" i="5"/>
  <c r="BD45" i="5"/>
  <c r="BC46" i="5"/>
  <c r="BD46" i="5"/>
  <c r="BC47" i="5"/>
  <c r="BD47" i="5"/>
  <c r="BC48" i="5"/>
  <c r="BD48" i="5"/>
  <c r="BC49" i="5"/>
  <c r="BD49" i="5"/>
  <c r="BC50" i="5"/>
  <c r="BD50" i="5"/>
  <c r="BC51" i="5"/>
  <c r="BD51" i="5"/>
  <c r="BC52" i="5"/>
  <c r="BD52" i="5"/>
  <c r="BC53" i="5"/>
  <c r="BD53" i="5"/>
  <c r="BC54" i="5"/>
  <c r="BD54" i="5"/>
  <c r="BC55" i="5"/>
  <c r="BD55" i="5"/>
  <c r="BC56" i="5"/>
  <c r="BD56" i="5"/>
  <c r="BC57" i="5"/>
  <c r="BD57" i="5"/>
  <c r="BC58" i="5"/>
  <c r="BD58" i="5"/>
  <c r="BC59" i="5"/>
  <c r="BD59" i="5"/>
  <c r="BC60" i="5"/>
  <c r="BD60" i="5"/>
  <c r="BC61" i="5"/>
  <c r="BD61" i="5"/>
  <c r="BC62" i="5"/>
  <c r="BD62" i="5"/>
  <c r="BC63" i="5"/>
  <c r="BD63" i="5"/>
  <c r="BC64" i="5"/>
  <c r="BD64" i="5"/>
  <c r="BC65" i="5"/>
  <c r="BD65" i="5"/>
  <c r="BC66" i="5"/>
  <c r="BD66" i="5"/>
  <c r="BC67" i="5"/>
  <c r="BD67" i="5"/>
  <c r="BC68" i="5"/>
  <c r="BD68" i="5"/>
  <c r="BC69" i="5"/>
  <c r="BD69" i="5"/>
  <c r="BC70" i="5"/>
  <c r="BD70" i="5"/>
  <c r="BC71" i="5"/>
  <c r="BD71" i="5"/>
  <c r="BC72" i="5"/>
  <c r="BD72" i="5"/>
  <c r="BC73" i="5"/>
  <c r="BD73" i="5"/>
  <c r="BC74" i="5"/>
  <c r="BD74" i="5"/>
  <c r="BC75" i="5"/>
  <c r="BD75" i="5"/>
  <c r="BC76" i="5"/>
  <c r="BD76" i="5"/>
  <c r="BC77" i="5"/>
  <c r="BD77" i="5"/>
  <c r="BC78" i="5"/>
  <c r="BD78" i="5"/>
  <c r="BC79" i="5"/>
  <c r="BD79" i="5"/>
  <c r="BC80" i="5"/>
  <c r="BD80" i="5"/>
  <c r="BC81" i="5"/>
  <c r="BD81" i="5"/>
  <c r="BC82" i="5"/>
  <c r="BD82" i="5"/>
  <c r="BC83" i="5"/>
  <c r="BD83" i="5"/>
  <c r="BC84" i="5"/>
  <c r="BD84" i="5"/>
  <c r="BC85" i="5"/>
  <c r="BD85" i="5"/>
  <c r="BC86" i="5"/>
  <c r="BD86" i="5"/>
  <c r="BC87" i="5"/>
  <c r="BD87" i="5"/>
  <c r="BC88" i="5"/>
  <c r="BD88" i="5"/>
  <c r="BC89" i="5"/>
  <c r="BD89" i="5"/>
  <c r="BC90" i="5"/>
  <c r="BD90" i="5"/>
  <c r="BC91" i="5"/>
  <c r="BD91" i="5"/>
  <c r="BC92" i="5"/>
  <c r="BD92" i="5"/>
  <c r="BC93" i="5"/>
  <c r="BD93" i="5"/>
  <c r="BC94" i="5"/>
  <c r="BD94" i="5"/>
  <c r="BC95" i="5"/>
  <c r="BD95" i="5"/>
  <c r="BC96" i="5"/>
  <c r="BD96" i="5"/>
  <c r="BC97" i="5"/>
  <c r="BD97" i="5"/>
  <c r="BC98" i="5"/>
  <c r="BD98" i="5"/>
  <c r="BC99" i="5"/>
  <c r="BD99" i="5"/>
  <c r="BC100" i="5"/>
  <c r="BD100" i="5"/>
  <c r="BC101" i="5"/>
  <c r="BD101" i="5"/>
  <c r="BC102" i="5"/>
  <c r="BD102" i="5"/>
  <c r="BC103" i="5"/>
  <c r="BD103" i="5"/>
  <c r="BC104" i="5"/>
  <c r="BD104" i="5"/>
  <c r="BC105" i="5"/>
  <c r="BD105" i="5"/>
  <c r="BC106" i="5"/>
  <c r="BD106" i="5"/>
  <c r="BC107" i="5"/>
  <c r="BD107" i="5"/>
  <c r="BC108" i="5"/>
  <c r="BD108" i="5"/>
  <c r="BC109" i="5"/>
  <c r="BD109" i="5"/>
  <c r="BC110" i="5"/>
  <c r="BD110" i="5"/>
  <c r="BC111" i="5"/>
  <c r="BD111" i="5"/>
  <c r="BC112" i="5"/>
  <c r="BD112" i="5"/>
  <c r="BC113" i="5"/>
  <c r="BD113" i="5"/>
  <c r="BC114" i="5"/>
  <c r="BD114" i="5"/>
  <c r="BC115" i="5"/>
  <c r="BD115" i="5"/>
  <c r="BC116" i="5"/>
  <c r="BD116" i="5"/>
  <c r="BC117" i="5"/>
  <c r="BD117" i="5"/>
  <c r="BC118" i="5"/>
  <c r="BD118" i="5"/>
  <c r="BC119" i="5"/>
  <c r="BD119" i="5"/>
  <c r="BC120" i="5"/>
  <c r="BD120" i="5"/>
  <c r="BC121" i="5"/>
  <c r="BD121" i="5"/>
  <c r="BC122" i="5"/>
  <c r="BD122" i="5"/>
  <c r="BC123" i="5"/>
  <c r="BD123" i="5"/>
  <c r="BC124" i="5"/>
  <c r="BD124" i="5"/>
  <c r="BC125" i="5"/>
  <c r="BD125" i="5"/>
  <c r="BC126" i="5"/>
  <c r="BD126" i="5"/>
  <c r="BC127" i="5"/>
  <c r="BD127" i="5"/>
  <c r="BC128" i="5"/>
  <c r="BD128" i="5"/>
  <c r="BC129" i="5"/>
  <c r="BD129" i="5"/>
  <c r="BC130" i="5"/>
  <c r="BD130" i="5"/>
  <c r="BC131" i="5"/>
  <c r="BD131" i="5"/>
  <c r="BC132" i="5"/>
  <c r="BD132" i="5"/>
  <c r="BC133" i="5"/>
  <c r="BD133" i="5"/>
  <c r="BC134" i="5"/>
  <c r="BD134" i="5"/>
  <c r="BC135" i="5"/>
  <c r="BD135" i="5"/>
  <c r="BC136" i="5"/>
  <c r="BD136" i="5"/>
  <c r="BC137" i="5"/>
  <c r="BD137" i="5"/>
  <c r="BC138" i="5"/>
  <c r="BD138" i="5"/>
  <c r="BC139" i="5"/>
  <c r="BD139" i="5"/>
  <c r="BC140" i="5"/>
  <c r="BD140" i="5"/>
  <c r="BC141" i="5"/>
  <c r="BD141" i="5"/>
  <c r="BC142" i="5"/>
  <c r="BD142" i="5"/>
  <c r="BC143" i="5"/>
  <c r="BD143" i="5"/>
  <c r="BC144" i="5"/>
  <c r="BD144" i="5"/>
  <c r="BC145" i="5"/>
  <c r="BD145" i="5"/>
  <c r="BC146" i="5"/>
  <c r="BD146" i="5"/>
  <c r="BC147" i="5"/>
  <c r="BD147" i="5"/>
  <c r="BC148" i="5"/>
  <c r="BD148" i="5"/>
  <c r="BC149" i="5"/>
  <c r="BD149" i="5"/>
  <c r="BC150" i="5"/>
  <c r="BD150" i="5"/>
  <c r="BC151" i="5"/>
  <c r="BD151" i="5"/>
  <c r="BC152" i="5"/>
  <c r="BD152" i="5"/>
  <c r="BC153" i="5"/>
  <c r="BD153" i="5"/>
  <c r="BC154" i="5"/>
  <c r="BD154" i="5"/>
  <c r="BC155" i="5"/>
  <c r="BD155" i="5"/>
  <c r="BC156" i="5"/>
  <c r="BD156" i="5"/>
  <c r="BC157" i="5"/>
  <c r="BD157" i="5"/>
  <c r="BC158" i="5"/>
  <c r="BD158" i="5"/>
  <c r="BC159" i="5"/>
  <c r="BD159" i="5"/>
  <c r="BC160" i="5"/>
  <c r="BD160" i="5"/>
  <c r="BC161" i="5"/>
  <c r="BD161" i="5"/>
  <c r="BC162" i="5"/>
  <c r="BD162" i="5"/>
  <c r="BC163" i="5"/>
  <c r="BD163" i="5"/>
  <c r="BC164" i="5"/>
  <c r="BD164" i="5"/>
  <c r="BC165" i="5"/>
  <c r="BD165" i="5"/>
  <c r="BC166" i="5"/>
  <c r="BD166" i="5"/>
  <c r="BC167" i="5"/>
  <c r="BD167" i="5"/>
  <c r="BC168" i="5"/>
  <c r="BD168" i="5"/>
  <c r="BC169" i="5"/>
  <c r="BD169" i="5"/>
  <c r="BC170" i="5"/>
  <c r="BD170" i="5"/>
  <c r="BC171" i="5"/>
  <c r="BD171" i="5"/>
  <c r="BC172" i="5"/>
  <c r="BD172" i="5"/>
  <c r="BC173" i="5"/>
  <c r="BD173" i="5"/>
  <c r="BC174" i="5"/>
  <c r="BD174" i="5"/>
  <c r="BC175" i="5"/>
  <c r="BD175" i="5"/>
  <c r="BC176" i="5"/>
  <c r="BD176" i="5"/>
  <c r="BC177" i="5"/>
  <c r="BD177" i="5"/>
  <c r="BC178" i="5"/>
  <c r="BD178" i="5"/>
  <c r="BC179" i="5"/>
  <c r="BD179" i="5"/>
  <c r="BC180" i="5"/>
  <c r="BD180" i="5"/>
  <c r="BC181" i="5"/>
  <c r="BD181" i="5"/>
  <c r="BC182" i="5"/>
  <c r="BD182" i="5"/>
  <c r="BC183" i="5"/>
  <c r="BD183" i="5"/>
  <c r="BC184" i="5"/>
  <c r="BD184" i="5"/>
  <c r="BC185" i="5"/>
  <c r="BD185" i="5"/>
  <c r="BC186" i="5"/>
  <c r="BD186" i="5"/>
  <c r="BC187" i="5"/>
  <c r="BD187" i="5"/>
  <c r="BC188" i="5"/>
  <c r="BD188" i="5"/>
  <c r="BC189" i="5"/>
  <c r="BD189" i="5"/>
  <c r="BC190" i="5"/>
  <c r="BD190" i="5"/>
  <c r="BC191" i="5"/>
  <c r="BD191" i="5"/>
  <c r="BC192" i="5"/>
  <c r="BD192" i="5"/>
  <c r="BC193" i="5"/>
  <c r="BD193" i="5"/>
  <c r="BC194" i="5"/>
  <c r="BD194" i="5"/>
  <c r="BC195" i="5"/>
  <c r="BD195" i="5"/>
  <c r="BC196" i="5"/>
  <c r="BD196" i="5"/>
  <c r="BC197" i="5"/>
  <c r="BD197" i="5"/>
  <c r="BC198" i="5"/>
  <c r="BD198" i="5"/>
  <c r="BC199" i="5"/>
  <c r="BD199" i="5"/>
  <c r="BC200" i="5"/>
  <c r="BD200" i="5"/>
  <c r="BC201" i="5"/>
  <c r="BD201" i="5"/>
  <c r="BA2" i="5"/>
  <c r="BD2" i="5"/>
  <c r="BC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4" i="5"/>
  <c r="G3" i="5"/>
  <c r="G2" i="5"/>
  <c r="H2" i="5"/>
  <c r="H3" i="5"/>
  <c r="AH25" i="5"/>
  <c r="M25" i="5"/>
  <c r="AI25" i="5"/>
  <c r="N25" i="5"/>
  <c r="AH49" i="5"/>
  <c r="M49" i="5"/>
  <c r="AI49" i="5"/>
  <c r="N49" i="5"/>
  <c r="AH73" i="5"/>
  <c r="M73" i="5"/>
  <c r="AI73" i="5"/>
  <c r="N73" i="5"/>
  <c r="AH97" i="5"/>
  <c r="AI97" i="5"/>
  <c r="M97" i="5"/>
  <c r="N97" i="5"/>
  <c r="AH121" i="5"/>
  <c r="AI121" i="5"/>
  <c r="M121" i="5"/>
  <c r="N121" i="5"/>
  <c r="AH145" i="5"/>
  <c r="AI145" i="5"/>
  <c r="N145" i="5"/>
  <c r="M145" i="5"/>
  <c r="AH169" i="5"/>
  <c r="AI169" i="5"/>
  <c r="N169" i="5"/>
  <c r="M169" i="5"/>
  <c r="AH193" i="5"/>
  <c r="AI193" i="5"/>
  <c r="N193" i="5"/>
  <c r="M193" i="5"/>
  <c r="AH16" i="5"/>
  <c r="M16" i="5"/>
  <c r="AI16" i="5"/>
  <c r="N16" i="5"/>
  <c r="AH32" i="5"/>
  <c r="M32" i="5"/>
  <c r="AI32" i="5"/>
  <c r="N32" i="5"/>
  <c r="AH56" i="5"/>
  <c r="M56" i="5"/>
  <c r="AI56" i="5"/>
  <c r="N56" i="5"/>
  <c r="AH72" i="5"/>
  <c r="M72" i="5"/>
  <c r="AI72" i="5"/>
  <c r="N72" i="5"/>
  <c r="AH88" i="5"/>
  <c r="AI88" i="5"/>
  <c r="M88" i="5"/>
  <c r="N88" i="5"/>
  <c r="AH104" i="5"/>
  <c r="AI104" i="5"/>
  <c r="M104" i="5"/>
  <c r="N104" i="5"/>
  <c r="AH112" i="5"/>
  <c r="AI112" i="5"/>
  <c r="M112" i="5"/>
  <c r="N112" i="5"/>
  <c r="AH128" i="5"/>
  <c r="AI128" i="5"/>
  <c r="M128" i="5"/>
  <c r="N128" i="5"/>
  <c r="AH136" i="5"/>
  <c r="AI136" i="5"/>
  <c r="M136" i="5"/>
  <c r="N136" i="5"/>
  <c r="AH144" i="5"/>
  <c r="AI144" i="5"/>
  <c r="M144" i="5"/>
  <c r="N144" i="5"/>
  <c r="AH152" i="5"/>
  <c r="AI152" i="5"/>
  <c r="M152" i="5"/>
  <c r="N152" i="5"/>
  <c r="AH160" i="5"/>
  <c r="AI160" i="5"/>
  <c r="M160" i="5"/>
  <c r="N160" i="5"/>
  <c r="AH168" i="5"/>
  <c r="AI168" i="5"/>
  <c r="M168" i="5"/>
  <c r="N168" i="5"/>
  <c r="AH176" i="5"/>
  <c r="AI176" i="5"/>
  <c r="M176" i="5"/>
  <c r="N176" i="5"/>
  <c r="AH184" i="5"/>
  <c r="AI184" i="5"/>
  <c r="M184" i="5"/>
  <c r="N184" i="5"/>
  <c r="AH192" i="5"/>
  <c r="AI192" i="5"/>
  <c r="M192" i="5"/>
  <c r="N192" i="5"/>
  <c r="AH200" i="5"/>
  <c r="AI200" i="5"/>
  <c r="M200" i="5"/>
  <c r="N200" i="5"/>
  <c r="AH19" i="5"/>
  <c r="M19" i="5"/>
  <c r="AI19" i="5"/>
  <c r="N19" i="5"/>
  <c r="AH51" i="5"/>
  <c r="M51" i="5"/>
  <c r="AI51" i="5"/>
  <c r="N51" i="5"/>
  <c r="AH75" i="5"/>
  <c r="M75" i="5"/>
  <c r="AI75" i="5"/>
  <c r="N75" i="5"/>
  <c r="AH99" i="5"/>
  <c r="AI99" i="5"/>
  <c r="N99" i="5"/>
  <c r="M99" i="5"/>
  <c r="AH123" i="5"/>
  <c r="AI123" i="5"/>
  <c r="N123" i="5"/>
  <c r="M123" i="5"/>
  <c r="AH147" i="5"/>
  <c r="AI147" i="5"/>
  <c r="N147" i="5"/>
  <c r="M147" i="5"/>
  <c r="AH163" i="5"/>
  <c r="AI163" i="5"/>
  <c r="N163" i="5"/>
  <c r="M163" i="5"/>
  <c r="AH179" i="5"/>
  <c r="AI179" i="5"/>
  <c r="M179" i="5"/>
  <c r="N179" i="5"/>
  <c r="AH195" i="5"/>
  <c r="AI195" i="5"/>
  <c r="N195" i="5"/>
  <c r="M195" i="5"/>
  <c r="AH18" i="5"/>
  <c r="M18" i="5"/>
  <c r="AI18" i="5"/>
  <c r="N18" i="5"/>
  <c r="AH26" i="5"/>
  <c r="M26" i="5"/>
  <c r="AI26" i="5"/>
  <c r="N26" i="5"/>
  <c r="AH34" i="5"/>
  <c r="M34" i="5"/>
  <c r="AI34" i="5"/>
  <c r="N34" i="5"/>
  <c r="AH42" i="5"/>
  <c r="M42" i="5"/>
  <c r="AI42" i="5"/>
  <c r="N42" i="5"/>
  <c r="AH50" i="5"/>
  <c r="M50" i="5"/>
  <c r="AI50" i="5"/>
  <c r="N50" i="5"/>
  <c r="AH58" i="5"/>
  <c r="M58" i="5"/>
  <c r="AI58" i="5"/>
  <c r="N58" i="5"/>
  <c r="AH66" i="5"/>
  <c r="M66" i="5"/>
  <c r="AI66" i="5"/>
  <c r="N66" i="5"/>
  <c r="AH74" i="5"/>
  <c r="M74" i="5"/>
  <c r="AI74" i="5"/>
  <c r="N74" i="5"/>
  <c r="AH82" i="5"/>
  <c r="M82" i="5"/>
  <c r="AI82" i="5"/>
  <c r="N82" i="5"/>
  <c r="AH90" i="5"/>
  <c r="M90" i="5"/>
  <c r="AI90" i="5"/>
  <c r="N90" i="5"/>
  <c r="AH98" i="5"/>
  <c r="M98" i="5"/>
  <c r="AI98" i="5"/>
  <c r="N98" i="5"/>
  <c r="AH106" i="5"/>
  <c r="M106" i="5"/>
  <c r="AI106" i="5"/>
  <c r="N106" i="5"/>
  <c r="AH114" i="5"/>
  <c r="M114" i="5"/>
  <c r="AI114" i="5"/>
  <c r="N114" i="5"/>
  <c r="AH122" i="5"/>
  <c r="M122" i="5"/>
  <c r="AI122" i="5"/>
  <c r="N122" i="5"/>
  <c r="AH130" i="5"/>
  <c r="M130" i="5"/>
  <c r="AI130" i="5"/>
  <c r="N130" i="5"/>
  <c r="AH138" i="5"/>
  <c r="M138" i="5"/>
  <c r="AI138" i="5"/>
  <c r="N138" i="5"/>
  <c r="AH146" i="5"/>
  <c r="M146" i="5"/>
  <c r="AI146" i="5"/>
  <c r="N146" i="5"/>
  <c r="AH154" i="5"/>
  <c r="M154" i="5"/>
  <c r="AI154" i="5"/>
  <c r="N154" i="5"/>
  <c r="AH162" i="5"/>
  <c r="M162" i="5"/>
  <c r="AI162" i="5"/>
  <c r="N162" i="5"/>
  <c r="AH170" i="5"/>
  <c r="M170" i="5"/>
  <c r="AI170" i="5"/>
  <c r="N170" i="5"/>
  <c r="AH178" i="5"/>
  <c r="M178" i="5"/>
  <c r="AI178" i="5"/>
  <c r="N178" i="5"/>
  <c r="AH186" i="5"/>
  <c r="M186" i="5"/>
  <c r="AI186" i="5"/>
  <c r="N186" i="5"/>
  <c r="AH194" i="5"/>
  <c r="M194" i="5"/>
  <c r="AI194" i="5"/>
  <c r="N194" i="5"/>
  <c r="AH197" i="5"/>
  <c r="AI197" i="5"/>
  <c r="N197" i="5"/>
  <c r="M197" i="5"/>
  <c r="AH33" i="5"/>
  <c r="M33" i="5"/>
  <c r="AI33" i="5"/>
  <c r="N33" i="5"/>
  <c r="AH57" i="5"/>
  <c r="M57" i="5"/>
  <c r="AI57" i="5"/>
  <c r="N57" i="5"/>
  <c r="AH81" i="5"/>
  <c r="M81" i="5"/>
  <c r="AI81" i="5"/>
  <c r="N81" i="5"/>
  <c r="AH105" i="5"/>
  <c r="AI105" i="5"/>
  <c r="M105" i="5"/>
  <c r="N105" i="5"/>
  <c r="AH129" i="5"/>
  <c r="AI129" i="5"/>
  <c r="M129" i="5"/>
  <c r="N129" i="5"/>
  <c r="AH153" i="5"/>
  <c r="AI153" i="5"/>
  <c r="N153" i="5"/>
  <c r="M153" i="5"/>
  <c r="AH177" i="5"/>
  <c r="AI177" i="5"/>
  <c r="N177" i="5"/>
  <c r="M177" i="5"/>
  <c r="AH40" i="5"/>
  <c r="M40" i="5"/>
  <c r="AI40" i="5"/>
  <c r="N40" i="5"/>
  <c r="AH35" i="5"/>
  <c r="M35" i="5"/>
  <c r="AI35" i="5"/>
  <c r="N35" i="5"/>
  <c r="AH59" i="5"/>
  <c r="M59" i="5"/>
  <c r="AI59" i="5"/>
  <c r="N59" i="5"/>
  <c r="AH83" i="5"/>
  <c r="AI83" i="5"/>
  <c r="M83" i="5"/>
  <c r="N83" i="5"/>
  <c r="AH107" i="5"/>
  <c r="AI107" i="5"/>
  <c r="N107" i="5"/>
  <c r="M107" i="5"/>
  <c r="AH131" i="5"/>
  <c r="AI131" i="5"/>
  <c r="N131" i="5"/>
  <c r="M131" i="5"/>
  <c r="AH187" i="5"/>
  <c r="AI187" i="5"/>
  <c r="N187" i="5"/>
  <c r="M187" i="5"/>
  <c r="AH29" i="5"/>
  <c r="M29" i="5"/>
  <c r="AI29" i="5"/>
  <c r="N29" i="5"/>
  <c r="AH45" i="5"/>
  <c r="M45" i="5"/>
  <c r="AI45" i="5"/>
  <c r="N45" i="5"/>
  <c r="AH61" i="5"/>
  <c r="M61" i="5"/>
  <c r="AI61" i="5"/>
  <c r="N61" i="5"/>
  <c r="AH77" i="5"/>
  <c r="M77" i="5"/>
  <c r="AI77" i="5"/>
  <c r="N77" i="5"/>
  <c r="AH93" i="5"/>
  <c r="AI93" i="5"/>
  <c r="N93" i="5"/>
  <c r="M93" i="5"/>
  <c r="AH109" i="5"/>
  <c r="AI109" i="5"/>
  <c r="N109" i="5"/>
  <c r="M109" i="5"/>
  <c r="AH125" i="5"/>
  <c r="AI125" i="5"/>
  <c r="N125" i="5"/>
  <c r="M125" i="5"/>
  <c r="AH141" i="5"/>
  <c r="AI141" i="5"/>
  <c r="N141" i="5"/>
  <c r="M141" i="5"/>
  <c r="AH157" i="5"/>
  <c r="AI157" i="5"/>
  <c r="M157" i="5"/>
  <c r="N157" i="5"/>
  <c r="AH173" i="5"/>
  <c r="AI173" i="5"/>
  <c r="M173" i="5"/>
  <c r="N173" i="5"/>
  <c r="AH189" i="5"/>
  <c r="AI189" i="5"/>
  <c r="N189" i="5"/>
  <c r="M189" i="5"/>
  <c r="AH28" i="5"/>
  <c r="M28" i="5"/>
  <c r="AI28" i="5"/>
  <c r="N28" i="5"/>
  <c r="AH44" i="5"/>
  <c r="M44" i="5"/>
  <c r="AI44" i="5"/>
  <c r="N44" i="5"/>
  <c r="AH60" i="5"/>
  <c r="M60" i="5"/>
  <c r="AI60" i="5"/>
  <c r="N60" i="5"/>
  <c r="AH76" i="5"/>
  <c r="M76" i="5"/>
  <c r="AI76" i="5"/>
  <c r="N76" i="5"/>
  <c r="AH92" i="5"/>
  <c r="M92" i="5"/>
  <c r="N92" i="5"/>
  <c r="AI92" i="5"/>
  <c r="AH108" i="5"/>
  <c r="M108" i="5"/>
  <c r="N108" i="5"/>
  <c r="AI108" i="5"/>
  <c r="AH124" i="5"/>
  <c r="M124" i="5"/>
  <c r="N124" i="5"/>
  <c r="AI124" i="5"/>
  <c r="AH140" i="5"/>
  <c r="M140" i="5"/>
  <c r="N140" i="5"/>
  <c r="AI140" i="5"/>
  <c r="AH156" i="5"/>
  <c r="M156" i="5"/>
  <c r="N156" i="5"/>
  <c r="AI156" i="5"/>
  <c r="AH172" i="5"/>
  <c r="M172" i="5"/>
  <c r="N172" i="5"/>
  <c r="AI172" i="5"/>
  <c r="AH180" i="5"/>
  <c r="M180" i="5"/>
  <c r="N180" i="5"/>
  <c r="AI180" i="5"/>
  <c r="AH196" i="5"/>
  <c r="M196" i="5"/>
  <c r="N196" i="5"/>
  <c r="AI196" i="5"/>
  <c r="AH201" i="5"/>
  <c r="AI201" i="5"/>
  <c r="N201" i="5"/>
  <c r="M201" i="5"/>
  <c r="AH17" i="5"/>
  <c r="M17" i="5"/>
  <c r="AI17" i="5"/>
  <c r="N17" i="5"/>
  <c r="AH41" i="5"/>
  <c r="M41" i="5"/>
  <c r="AI41" i="5"/>
  <c r="N41" i="5"/>
  <c r="AH65" i="5"/>
  <c r="M65" i="5"/>
  <c r="AI65" i="5"/>
  <c r="N65" i="5"/>
  <c r="AH89" i="5"/>
  <c r="AI89" i="5"/>
  <c r="N89" i="5"/>
  <c r="M89" i="5"/>
  <c r="AH113" i="5"/>
  <c r="AI113" i="5"/>
  <c r="M113" i="5"/>
  <c r="N113" i="5"/>
  <c r="AH137" i="5"/>
  <c r="AI137" i="5"/>
  <c r="N137" i="5"/>
  <c r="M137" i="5"/>
  <c r="AH161" i="5"/>
  <c r="AI161" i="5"/>
  <c r="N161" i="5"/>
  <c r="M161" i="5"/>
  <c r="AH185" i="5"/>
  <c r="AI185" i="5"/>
  <c r="M185" i="5"/>
  <c r="N185" i="5"/>
  <c r="AH24" i="5"/>
  <c r="M24" i="5"/>
  <c r="AI24" i="5"/>
  <c r="N24" i="5"/>
  <c r="AH48" i="5"/>
  <c r="M48" i="5"/>
  <c r="AI48" i="5"/>
  <c r="N48" i="5"/>
  <c r="AH64" i="5"/>
  <c r="M64" i="5"/>
  <c r="AI64" i="5"/>
  <c r="N64" i="5"/>
  <c r="AH80" i="5"/>
  <c r="M80" i="5"/>
  <c r="AI80" i="5"/>
  <c r="N80" i="5"/>
  <c r="AH96" i="5"/>
  <c r="AI96" i="5"/>
  <c r="M96" i="5"/>
  <c r="N96" i="5"/>
  <c r="AH120" i="5"/>
  <c r="AI120" i="5"/>
  <c r="M120" i="5"/>
  <c r="N120" i="5"/>
  <c r="AH27" i="5"/>
  <c r="M27" i="5"/>
  <c r="AI27" i="5"/>
  <c r="N27" i="5"/>
  <c r="AH43" i="5"/>
  <c r="M43" i="5"/>
  <c r="AI43" i="5"/>
  <c r="N43" i="5"/>
  <c r="AH67" i="5"/>
  <c r="M67" i="5"/>
  <c r="AI67" i="5"/>
  <c r="N67" i="5"/>
  <c r="AH91" i="5"/>
  <c r="AI91" i="5"/>
  <c r="M91" i="5"/>
  <c r="N91" i="5"/>
  <c r="AH115" i="5"/>
  <c r="AI115" i="5"/>
  <c r="N115" i="5"/>
  <c r="M115" i="5"/>
  <c r="AH139" i="5"/>
  <c r="AI139" i="5"/>
  <c r="N139" i="5"/>
  <c r="M139" i="5"/>
  <c r="AH155" i="5"/>
  <c r="AI155" i="5"/>
  <c r="N155" i="5"/>
  <c r="M155" i="5"/>
  <c r="AH171" i="5"/>
  <c r="AI171" i="5"/>
  <c r="N171" i="5"/>
  <c r="M171" i="5"/>
  <c r="AH21" i="5"/>
  <c r="M21" i="5"/>
  <c r="AI21" i="5"/>
  <c r="N21" i="5"/>
  <c r="AH37" i="5"/>
  <c r="M37" i="5"/>
  <c r="AI37" i="5"/>
  <c r="N37" i="5"/>
  <c r="AH53" i="5"/>
  <c r="M53" i="5"/>
  <c r="AI53" i="5"/>
  <c r="N53" i="5"/>
  <c r="AH69" i="5"/>
  <c r="M69" i="5"/>
  <c r="AI69" i="5"/>
  <c r="N69" i="5"/>
  <c r="AH85" i="5"/>
  <c r="AI85" i="5"/>
  <c r="N85" i="5"/>
  <c r="M85" i="5"/>
  <c r="AH101" i="5"/>
  <c r="AI101" i="5"/>
  <c r="N101" i="5"/>
  <c r="M101" i="5"/>
  <c r="AH117" i="5"/>
  <c r="AI117" i="5"/>
  <c r="N117" i="5"/>
  <c r="M117" i="5"/>
  <c r="AH133" i="5"/>
  <c r="AI133" i="5"/>
  <c r="N133" i="5"/>
  <c r="M133" i="5"/>
  <c r="AH149" i="5"/>
  <c r="AI149" i="5"/>
  <c r="N149" i="5"/>
  <c r="M149" i="5"/>
  <c r="AH165" i="5"/>
  <c r="AI165" i="5"/>
  <c r="M165" i="5"/>
  <c r="N165" i="5"/>
  <c r="AH181" i="5"/>
  <c r="AI181" i="5"/>
  <c r="N181" i="5"/>
  <c r="M181" i="5"/>
  <c r="AH199" i="5"/>
  <c r="AI199" i="5"/>
  <c r="M199" i="5"/>
  <c r="N199" i="5"/>
  <c r="AH20" i="5"/>
  <c r="M20" i="5"/>
  <c r="AI20" i="5"/>
  <c r="N20" i="5"/>
  <c r="AH36" i="5"/>
  <c r="M36" i="5"/>
  <c r="AI36" i="5"/>
  <c r="N36" i="5"/>
  <c r="AH52" i="5"/>
  <c r="M52" i="5"/>
  <c r="AI52" i="5"/>
  <c r="N52" i="5"/>
  <c r="AH68" i="5"/>
  <c r="M68" i="5"/>
  <c r="AI68" i="5"/>
  <c r="N68" i="5"/>
  <c r="AH84" i="5"/>
  <c r="M84" i="5"/>
  <c r="N84" i="5"/>
  <c r="AI84" i="5"/>
  <c r="AH100" i="5"/>
  <c r="M100" i="5"/>
  <c r="N100" i="5"/>
  <c r="AI100" i="5"/>
  <c r="AH116" i="5"/>
  <c r="M116" i="5"/>
  <c r="N116" i="5"/>
  <c r="AI116" i="5"/>
  <c r="AH132" i="5"/>
  <c r="M132" i="5"/>
  <c r="N132" i="5"/>
  <c r="AI132" i="5"/>
  <c r="AH148" i="5"/>
  <c r="M148" i="5"/>
  <c r="N148" i="5"/>
  <c r="AI148" i="5"/>
  <c r="AH164" i="5"/>
  <c r="M164" i="5"/>
  <c r="N164" i="5"/>
  <c r="AI164" i="5"/>
  <c r="AH188" i="5"/>
  <c r="M188" i="5"/>
  <c r="N188" i="5"/>
  <c r="AI188" i="5"/>
  <c r="AH15" i="5"/>
  <c r="M15" i="5"/>
  <c r="AI15" i="5"/>
  <c r="N15" i="5"/>
  <c r="AH23" i="5"/>
  <c r="M23" i="5"/>
  <c r="AI23" i="5"/>
  <c r="N23" i="5"/>
  <c r="AH31" i="5"/>
  <c r="M31" i="5"/>
  <c r="AI31" i="5"/>
  <c r="N31" i="5"/>
  <c r="AH39" i="5"/>
  <c r="M39" i="5"/>
  <c r="AI39" i="5"/>
  <c r="N39" i="5"/>
  <c r="AH47" i="5"/>
  <c r="M47" i="5"/>
  <c r="AI47" i="5"/>
  <c r="N47" i="5"/>
  <c r="AH55" i="5"/>
  <c r="M55" i="5"/>
  <c r="AI55" i="5"/>
  <c r="N55" i="5"/>
  <c r="AH63" i="5"/>
  <c r="M63" i="5"/>
  <c r="AI63" i="5"/>
  <c r="N63" i="5"/>
  <c r="AH71" i="5"/>
  <c r="M71" i="5"/>
  <c r="AI71" i="5"/>
  <c r="N71" i="5"/>
  <c r="AH79" i="5"/>
  <c r="M79" i="5"/>
  <c r="AI79" i="5"/>
  <c r="N79" i="5"/>
  <c r="AH87" i="5"/>
  <c r="AI87" i="5"/>
  <c r="N87" i="5"/>
  <c r="M87" i="5"/>
  <c r="AH95" i="5"/>
  <c r="AI95" i="5"/>
  <c r="N95" i="5"/>
  <c r="M95" i="5"/>
  <c r="AH103" i="5"/>
  <c r="AI103" i="5"/>
  <c r="N103" i="5"/>
  <c r="M103" i="5"/>
  <c r="AH111" i="5"/>
  <c r="AI111" i="5"/>
  <c r="N111" i="5"/>
  <c r="M111" i="5"/>
  <c r="AH119" i="5"/>
  <c r="AI119" i="5"/>
  <c r="N119" i="5"/>
  <c r="M119" i="5"/>
  <c r="AH127" i="5"/>
  <c r="AI127" i="5"/>
  <c r="N127" i="5"/>
  <c r="M127" i="5"/>
  <c r="AH135" i="5"/>
  <c r="AI135" i="5"/>
  <c r="M135" i="5"/>
  <c r="N135" i="5"/>
  <c r="AH143" i="5"/>
  <c r="AI143" i="5"/>
  <c r="M143" i="5"/>
  <c r="N143" i="5"/>
  <c r="AH151" i="5"/>
  <c r="AI151" i="5"/>
  <c r="M151" i="5"/>
  <c r="N151" i="5"/>
  <c r="AH159" i="5"/>
  <c r="AI159" i="5"/>
  <c r="N159" i="5"/>
  <c r="M159" i="5"/>
  <c r="AH167" i="5"/>
  <c r="AI167" i="5"/>
  <c r="N167" i="5"/>
  <c r="M167" i="5"/>
  <c r="AH175" i="5"/>
  <c r="AI175" i="5"/>
  <c r="N175" i="5"/>
  <c r="M175" i="5"/>
  <c r="AH183" i="5"/>
  <c r="AI183" i="5"/>
  <c r="N183" i="5"/>
  <c r="M183" i="5"/>
  <c r="AH191" i="5"/>
  <c r="AI191" i="5"/>
  <c r="M191" i="5"/>
  <c r="N191" i="5"/>
  <c r="AH14" i="5"/>
  <c r="M14" i="5"/>
  <c r="AI14" i="5"/>
  <c r="N14" i="5"/>
  <c r="AH22" i="5"/>
  <c r="M22" i="5"/>
  <c r="N22" i="5"/>
  <c r="AI22" i="5"/>
  <c r="AH30" i="5"/>
  <c r="M30" i="5"/>
  <c r="AI30" i="5"/>
  <c r="N30" i="5"/>
  <c r="AH38" i="5"/>
  <c r="M38" i="5"/>
  <c r="N38" i="5"/>
  <c r="AI38" i="5"/>
  <c r="AH46" i="5"/>
  <c r="M46" i="5"/>
  <c r="AI46" i="5"/>
  <c r="N46" i="5"/>
  <c r="AH54" i="5"/>
  <c r="M54" i="5"/>
  <c r="AI54" i="5"/>
  <c r="N54" i="5"/>
  <c r="AH62" i="5"/>
  <c r="M62" i="5"/>
  <c r="N62" i="5"/>
  <c r="AI62" i="5"/>
  <c r="AH70" i="5"/>
  <c r="M70" i="5"/>
  <c r="AI70" i="5"/>
  <c r="N70" i="5"/>
  <c r="AH78" i="5"/>
  <c r="M78" i="5"/>
  <c r="AI78" i="5"/>
  <c r="N78" i="5"/>
  <c r="AH86" i="5"/>
  <c r="M86" i="5"/>
  <c r="N86" i="5"/>
  <c r="AI86" i="5"/>
  <c r="AH94" i="5"/>
  <c r="M94" i="5"/>
  <c r="N94" i="5"/>
  <c r="AI94" i="5"/>
  <c r="AH102" i="5"/>
  <c r="M102" i="5"/>
  <c r="AI102" i="5"/>
  <c r="N102" i="5"/>
  <c r="AH110" i="5"/>
  <c r="M110" i="5"/>
  <c r="N110" i="5"/>
  <c r="AI110" i="5"/>
  <c r="AH118" i="5"/>
  <c r="M118" i="5"/>
  <c r="AI118" i="5"/>
  <c r="N118" i="5"/>
  <c r="AH126" i="5"/>
  <c r="M126" i="5"/>
  <c r="N126" i="5"/>
  <c r="AI126" i="5"/>
  <c r="AH134" i="5"/>
  <c r="M134" i="5"/>
  <c r="AI134" i="5"/>
  <c r="N134" i="5"/>
  <c r="AH142" i="5"/>
  <c r="M142" i="5"/>
  <c r="N142" i="5"/>
  <c r="AI142" i="5"/>
  <c r="AH150" i="5"/>
  <c r="M150" i="5"/>
  <c r="N150" i="5"/>
  <c r="AI150" i="5"/>
  <c r="AH158" i="5"/>
  <c r="M158" i="5"/>
  <c r="AI158" i="5"/>
  <c r="N158" i="5"/>
  <c r="AH166" i="5"/>
  <c r="M166" i="5"/>
  <c r="N166" i="5"/>
  <c r="AI166" i="5"/>
  <c r="AH174" i="5"/>
  <c r="M174" i="5"/>
  <c r="AI174" i="5"/>
  <c r="N174" i="5"/>
  <c r="AH182" i="5"/>
  <c r="M182" i="5"/>
  <c r="N182" i="5"/>
  <c r="AI182" i="5"/>
  <c r="AH190" i="5"/>
  <c r="M190" i="5"/>
  <c r="N190" i="5"/>
  <c r="AI190" i="5"/>
  <c r="AH198" i="5"/>
  <c r="M198" i="5"/>
  <c r="AI198" i="5"/>
  <c r="N198" i="5"/>
  <c r="CQ15" i="5"/>
  <c r="CQ23" i="5"/>
  <c r="CQ31" i="5"/>
  <c r="CQ39" i="5"/>
  <c r="CQ47" i="5"/>
  <c r="CQ55" i="5"/>
  <c r="CQ63" i="5"/>
  <c r="CQ71" i="5"/>
  <c r="CQ79" i="5"/>
  <c r="CQ87" i="5"/>
  <c r="CQ95" i="5"/>
  <c r="CQ103" i="5"/>
  <c r="CQ111" i="5"/>
  <c r="CQ119" i="5"/>
  <c r="CQ127" i="5"/>
  <c r="CQ135" i="5"/>
  <c r="CQ143" i="5"/>
  <c r="CQ151" i="5"/>
  <c r="CQ159" i="5"/>
  <c r="CQ167" i="5"/>
  <c r="CQ175" i="5"/>
  <c r="CQ183" i="5"/>
  <c r="CQ191" i="5"/>
  <c r="CQ14" i="5"/>
  <c r="CQ22" i="5"/>
  <c r="CQ30" i="5"/>
  <c r="CQ38" i="5"/>
  <c r="CQ46" i="5"/>
  <c r="CQ54" i="5"/>
  <c r="CQ62" i="5"/>
  <c r="CQ70" i="5"/>
  <c r="CQ78" i="5"/>
  <c r="CQ86" i="5"/>
  <c r="CQ94" i="5"/>
  <c r="CQ102" i="5"/>
  <c r="CQ110" i="5"/>
  <c r="CQ118" i="5"/>
  <c r="CQ126" i="5"/>
  <c r="CQ134" i="5"/>
  <c r="CQ142" i="5"/>
  <c r="CQ150" i="5"/>
  <c r="CQ158" i="5"/>
  <c r="CQ166" i="5"/>
  <c r="CQ174" i="5"/>
  <c r="CQ182" i="5"/>
  <c r="CQ190" i="5"/>
  <c r="CQ198" i="5"/>
  <c r="CQ17" i="5"/>
  <c r="CQ25" i="5"/>
  <c r="CQ33" i="5"/>
  <c r="CQ41" i="5"/>
  <c r="CQ49" i="5"/>
  <c r="CQ57" i="5"/>
  <c r="CQ65" i="5"/>
  <c r="CQ73" i="5"/>
  <c r="CQ81" i="5"/>
  <c r="CQ89" i="5"/>
  <c r="CQ97" i="5"/>
  <c r="CQ105" i="5"/>
  <c r="CQ113" i="5"/>
  <c r="CQ121" i="5"/>
  <c r="CQ129" i="5"/>
  <c r="CQ137" i="5"/>
  <c r="CQ145" i="5"/>
  <c r="CQ153" i="5"/>
  <c r="CQ161" i="5"/>
  <c r="CQ169" i="5"/>
  <c r="CQ177" i="5"/>
  <c r="CQ185" i="5"/>
  <c r="CQ193" i="5"/>
  <c r="CQ16" i="5"/>
  <c r="CQ24" i="5"/>
  <c r="CQ32" i="5"/>
  <c r="CQ40" i="5"/>
  <c r="CQ48" i="5"/>
  <c r="CQ56" i="5"/>
  <c r="CQ64" i="5"/>
  <c r="CQ72" i="5"/>
  <c r="CQ80" i="5"/>
  <c r="CQ88" i="5"/>
  <c r="CQ96" i="5"/>
  <c r="CQ104" i="5"/>
  <c r="CQ112" i="5"/>
  <c r="CQ120" i="5"/>
  <c r="CQ128" i="5"/>
  <c r="CQ136" i="5"/>
  <c r="CQ144" i="5"/>
  <c r="CQ152" i="5"/>
  <c r="CQ160" i="5"/>
  <c r="CQ168" i="5"/>
  <c r="CQ176" i="5"/>
  <c r="CQ184" i="5"/>
  <c r="CQ192" i="5"/>
  <c r="CQ200" i="5"/>
  <c r="CQ19" i="5"/>
  <c r="CQ27" i="5"/>
  <c r="CQ35" i="5"/>
  <c r="CQ43" i="5"/>
  <c r="CQ51" i="5"/>
  <c r="CQ59" i="5"/>
  <c r="CQ67" i="5"/>
  <c r="CQ75" i="5"/>
  <c r="CQ83" i="5"/>
  <c r="CQ91" i="5"/>
  <c r="CQ99" i="5"/>
  <c r="CQ107" i="5"/>
  <c r="CQ115" i="5"/>
  <c r="CQ123" i="5"/>
  <c r="CQ131" i="5"/>
  <c r="CQ139" i="5"/>
  <c r="CQ147" i="5"/>
  <c r="CQ155" i="5"/>
  <c r="CQ163" i="5"/>
  <c r="CQ171" i="5"/>
  <c r="CQ179" i="5"/>
  <c r="CQ187" i="5"/>
  <c r="CQ195" i="5"/>
  <c r="CQ18" i="5"/>
  <c r="CQ26" i="5"/>
  <c r="CQ34" i="5"/>
  <c r="CQ42" i="5"/>
  <c r="CQ50" i="5"/>
  <c r="CQ58" i="5"/>
  <c r="CQ66" i="5"/>
  <c r="CQ74" i="5"/>
  <c r="CQ82" i="5"/>
  <c r="CQ90" i="5"/>
  <c r="CQ98" i="5"/>
  <c r="CQ106" i="5"/>
  <c r="CQ114" i="5"/>
  <c r="CQ122" i="5"/>
  <c r="CQ130" i="5"/>
  <c r="CQ138" i="5"/>
  <c r="CQ146" i="5"/>
  <c r="CQ154" i="5"/>
  <c r="CQ162" i="5"/>
  <c r="CQ170" i="5"/>
  <c r="CQ178" i="5"/>
  <c r="CQ186" i="5"/>
  <c r="CQ194" i="5"/>
  <c r="CQ197" i="5"/>
  <c r="CQ21" i="5"/>
  <c r="CQ29" i="5"/>
  <c r="CQ37" i="5"/>
  <c r="CQ45" i="5"/>
  <c r="CQ53" i="5"/>
  <c r="CQ61" i="5"/>
  <c r="CQ69" i="5"/>
  <c r="CQ77" i="5"/>
  <c r="CQ85" i="5"/>
  <c r="CQ93" i="5"/>
  <c r="CQ101" i="5"/>
  <c r="CQ109" i="5"/>
  <c r="CQ117" i="5"/>
  <c r="CQ125" i="5"/>
  <c r="CQ133" i="5"/>
  <c r="CQ141" i="5"/>
  <c r="CQ149" i="5"/>
  <c r="CQ157" i="5"/>
  <c r="CQ165" i="5"/>
  <c r="CQ173" i="5"/>
  <c r="CQ181" i="5"/>
  <c r="CQ189" i="5"/>
  <c r="CQ199" i="5"/>
  <c r="CQ20" i="5"/>
  <c r="CQ28" i="5"/>
  <c r="CQ36" i="5"/>
  <c r="CQ44" i="5"/>
  <c r="CQ52" i="5"/>
  <c r="CQ60" i="5"/>
  <c r="CQ68" i="5"/>
  <c r="CQ76" i="5"/>
  <c r="CQ84" i="5"/>
  <c r="CQ92" i="5"/>
  <c r="CQ100" i="5"/>
  <c r="CQ108" i="5"/>
  <c r="CQ116" i="5"/>
  <c r="CQ124" i="5"/>
  <c r="CQ132" i="5"/>
  <c r="CQ140" i="5"/>
  <c r="CQ148" i="5"/>
  <c r="CQ156" i="5"/>
  <c r="CQ164" i="5"/>
  <c r="CQ172" i="5"/>
  <c r="CQ180" i="5"/>
  <c r="CQ188" i="5"/>
  <c r="CQ196" i="5"/>
  <c r="CQ201" i="5"/>
  <c r="H4" i="5"/>
  <c r="H11" i="5"/>
  <c r="H19" i="5"/>
  <c r="H27" i="5"/>
  <c r="H35" i="5"/>
  <c r="H43" i="5"/>
  <c r="H51" i="5"/>
  <c r="H59" i="5"/>
  <c r="H67" i="5"/>
  <c r="H75" i="5"/>
  <c r="H83" i="5"/>
  <c r="H91" i="5"/>
  <c r="H99" i="5"/>
  <c r="H107" i="5"/>
  <c r="H147" i="5"/>
  <c r="H163" i="5"/>
  <c r="H179" i="5"/>
  <c r="H187" i="5"/>
  <c r="H195" i="5"/>
  <c r="H10" i="5"/>
  <c r="H18" i="5"/>
  <c r="H26" i="5"/>
  <c r="H34" i="5"/>
  <c r="H42" i="5"/>
  <c r="H50" i="5"/>
  <c r="H58" i="5"/>
  <c r="H66" i="5"/>
  <c r="H74" i="5"/>
  <c r="H82" i="5"/>
  <c r="H90" i="5"/>
  <c r="H98" i="5"/>
  <c r="H106" i="5"/>
  <c r="H114" i="5"/>
  <c r="H122" i="5"/>
  <c r="H130" i="5"/>
  <c r="H138" i="5"/>
  <c r="H146" i="5"/>
  <c r="H154" i="5"/>
  <c r="H162" i="5"/>
  <c r="H170" i="5"/>
  <c r="H178" i="5"/>
  <c r="H186" i="5"/>
  <c r="H194" i="5"/>
  <c r="H197" i="5"/>
  <c r="H5" i="5"/>
  <c r="H13" i="5"/>
  <c r="H21" i="5"/>
  <c r="H29" i="5"/>
  <c r="H37" i="5"/>
  <c r="H45" i="5"/>
  <c r="H53" i="5"/>
  <c r="H61" i="5"/>
  <c r="H69" i="5"/>
  <c r="H77" i="5"/>
  <c r="H85" i="5"/>
  <c r="H93" i="5"/>
  <c r="H189" i="5"/>
  <c r="H199" i="5"/>
  <c r="H12" i="5"/>
  <c r="H20" i="5"/>
  <c r="H28" i="5"/>
  <c r="H36" i="5"/>
  <c r="H44" i="5"/>
  <c r="H52" i="5"/>
  <c r="H60" i="5"/>
  <c r="H68" i="5"/>
  <c r="H76" i="5"/>
  <c r="H84" i="5"/>
  <c r="H92" i="5"/>
  <c r="H100" i="5"/>
  <c r="H108" i="5"/>
  <c r="H116" i="5"/>
  <c r="H124" i="5"/>
  <c r="H132" i="5"/>
  <c r="H140" i="5"/>
  <c r="H148" i="5"/>
  <c r="H156" i="5"/>
  <c r="H164" i="5"/>
  <c r="H172" i="5"/>
  <c r="H180" i="5"/>
  <c r="H188" i="5"/>
  <c r="H196" i="5"/>
  <c r="H201" i="5"/>
  <c r="H7" i="5"/>
  <c r="H15" i="5"/>
  <c r="H23" i="5"/>
  <c r="H31" i="5"/>
  <c r="H39" i="5"/>
  <c r="H47" i="5"/>
  <c r="H55" i="5"/>
  <c r="H63" i="5"/>
  <c r="H71" i="5"/>
  <c r="H79" i="5"/>
  <c r="H87" i="5"/>
  <c r="H95" i="5"/>
  <c r="H103" i="5"/>
  <c r="H119" i="5"/>
  <c r="H127" i="5"/>
  <c r="H135" i="5"/>
  <c r="H143" i="5"/>
  <c r="H151" i="5"/>
  <c r="H159" i="5"/>
  <c r="H167" i="5"/>
  <c r="H175" i="5"/>
  <c r="H183" i="5"/>
  <c r="H191" i="5"/>
  <c r="H6" i="5"/>
  <c r="H14" i="5"/>
  <c r="H22" i="5"/>
  <c r="H30" i="5"/>
  <c r="H38" i="5"/>
  <c r="H46" i="5"/>
  <c r="H54" i="5"/>
  <c r="H62" i="5"/>
  <c r="H70" i="5"/>
  <c r="H78" i="5"/>
  <c r="H86" i="5"/>
  <c r="H94" i="5"/>
  <c r="H102" i="5"/>
  <c r="H110" i="5"/>
  <c r="H118" i="5"/>
  <c r="H126" i="5"/>
  <c r="H134" i="5"/>
  <c r="H142" i="5"/>
  <c r="H150" i="5"/>
  <c r="H158" i="5"/>
  <c r="H166" i="5"/>
  <c r="H174" i="5"/>
  <c r="H182" i="5"/>
  <c r="H190" i="5"/>
  <c r="H198" i="5"/>
  <c r="H9" i="5"/>
  <c r="H17" i="5"/>
  <c r="H25" i="5"/>
  <c r="H33" i="5"/>
  <c r="H41" i="5"/>
  <c r="H49" i="5"/>
  <c r="H57" i="5"/>
  <c r="H65" i="5"/>
  <c r="H73" i="5"/>
  <c r="H81" i="5"/>
  <c r="H89" i="5"/>
  <c r="H97" i="5"/>
  <c r="H105" i="5"/>
  <c r="H113" i="5"/>
  <c r="H121" i="5"/>
  <c r="H129" i="5"/>
  <c r="H137" i="5"/>
  <c r="H145" i="5"/>
  <c r="H153" i="5"/>
  <c r="H161" i="5"/>
  <c r="H169" i="5"/>
  <c r="H177" i="5"/>
  <c r="H185" i="5"/>
  <c r="H193" i="5"/>
  <c r="H8" i="5"/>
  <c r="H16" i="5"/>
  <c r="H24" i="5"/>
  <c r="H32" i="5"/>
  <c r="H40" i="5"/>
  <c r="H48" i="5"/>
  <c r="H56" i="5"/>
  <c r="H64" i="5"/>
  <c r="H72" i="5"/>
  <c r="H80" i="5"/>
  <c r="H88" i="5"/>
  <c r="H96" i="5"/>
  <c r="H104" i="5"/>
  <c r="H112" i="5"/>
  <c r="H120" i="5"/>
  <c r="H128" i="5"/>
  <c r="H136" i="5"/>
  <c r="H144" i="5"/>
  <c r="H152" i="5"/>
  <c r="H160" i="5"/>
  <c r="H168" i="5"/>
  <c r="H176" i="5"/>
  <c r="H184" i="5"/>
  <c r="H192" i="5"/>
  <c r="H200" i="5"/>
  <c r="H111" i="5"/>
  <c r="H115" i="5"/>
  <c r="H123" i="5"/>
  <c r="H131" i="5"/>
  <c r="H139" i="5"/>
  <c r="H155" i="5"/>
  <c r="H171" i="5"/>
  <c r="H101" i="5"/>
  <c r="H109" i="5"/>
  <c r="H117" i="5"/>
  <c r="H125" i="5"/>
  <c r="H133" i="5"/>
  <c r="H141" i="5"/>
  <c r="H149" i="5"/>
  <c r="H157" i="5"/>
  <c r="H165" i="5"/>
  <c r="H173" i="5"/>
  <c r="H181" i="5"/>
  <c r="E2" i="5"/>
  <c r="AG2" i="7"/>
  <c r="A2" i="1"/>
  <c r="N2" i="5"/>
  <c r="M2" i="5"/>
  <c r="AI2" i="5"/>
  <c r="AN2" i="5"/>
  <c r="AH2" i="5"/>
  <c r="CY2" i="5"/>
  <c r="V2" i="7"/>
  <c r="AR2" i="7"/>
  <c r="D2" i="8"/>
  <c r="AA2" i="5"/>
  <c r="AM2" i="5"/>
  <c r="CX2" i="5"/>
  <c r="D2" i="7"/>
  <c r="T2" i="5"/>
  <c r="S2" i="5"/>
  <c r="AL2" i="5"/>
  <c r="BB2" i="5"/>
  <c r="D2" i="5"/>
  <c r="BB60" i="5"/>
  <c r="AR60" i="5"/>
  <c r="AS60" i="5"/>
  <c r="BN60" i="5"/>
  <c r="AP60" i="5"/>
  <c r="AM46" i="5"/>
  <c r="E46" i="5"/>
  <c r="AR46" i="7"/>
  <c r="Z46" i="5"/>
  <c r="AG46" i="5"/>
  <c r="CX46" i="5"/>
  <c r="BX46" i="5"/>
  <c r="BW46" i="5"/>
  <c r="AL46" i="5"/>
  <c r="AD46" i="5"/>
  <c r="AN46" i="5"/>
  <c r="D46" i="8"/>
  <c r="R46" i="5"/>
  <c r="AA46" i="5"/>
  <c r="AB46" i="5"/>
  <c r="AG46" i="7"/>
  <c r="D46" i="7"/>
  <c r="J46" i="5"/>
  <c r="V46" i="7"/>
  <c r="E3" i="5"/>
  <c r="AA3" i="5"/>
  <c r="B14" i="6"/>
  <c r="A3" i="1"/>
  <c r="J34" i="5"/>
  <c r="AB34" i="5"/>
  <c r="AD34" i="5"/>
  <c r="E34" i="5"/>
  <c r="D34" i="7"/>
  <c r="BW34" i="5"/>
  <c r="R34" i="5"/>
  <c r="AL110" i="5"/>
  <c r="F110" i="7"/>
  <c r="AM110" i="5"/>
  <c r="AD110" i="5"/>
  <c r="BW110" i="5"/>
  <c r="T110" i="5"/>
  <c r="BX110" i="5"/>
  <c r="AN110" i="5"/>
  <c r="V110" i="7"/>
  <c r="AA110" i="5"/>
  <c r="E110" i="5"/>
  <c r="D110" i="7"/>
  <c r="EZ110" i="5"/>
  <c r="EP110" i="5"/>
  <c r="CY110" i="5"/>
  <c r="R110" i="5"/>
  <c r="AH110" i="7"/>
  <c r="EK110" i="5"/>
  <c r="S110" i="5"/>
  <c r="D110" i="8"/>
  <c r="EN110" i="5"/>
  <c r="EH110" i="5"/>
  <c r="CX110" i="5"/>
  <c r="AB110" i="5"/>
  <c r="FA110" i="5"/>
  <c r="AG110" i="5"/>
  <c r="FL110" i="5"/>
  <c r="AG110" i="7"/>
  <c r="AI110" i="7"/>
  <c r="Z110" i="5"/>
  <c r="EG110" i="5"/>
  <c r="EX110" i="5"/>
  <c r="EO110" i="5"/>
  <c r="EL110" i="5"/>
  <c r="FM110" i="5"/>
  <c r="EY110" i="5"/>
  <c r="EM110" i="5"/>
  <c r="J110" i="5"/>
  <c r="CT110" i="5"/>
  <c r="AR110" i="7"/>
  <c r="FT110" i="5"/>
  <c r="A110" i="1"/>
  <c r="D110" i="5"/>
  <c r="B110" i="5"/>
  <c r="C110" i="5"/>
  <c r="AT110" i="7"/>
  <c r="FK110" i="5"/>
  <c r="AG135" i="5"/>
  <c r="R135" i="5"/>
  <c r="EM135" i="5"/>
  <c r="AL135" i="5"/>
  <c r="AG135" i="7"/>
  <c r="AD135" i="5"/>
  <c r="EL135" i="5"/>
  <c r="EN135" i="5"/>
  <c r="EO135" i="5"/>
  <c r="EY135" i="5"/>
  <c r="F135" i="7"/>
  <c r="AB135" i="5"/>
  <c r="D135" i="7"/>
  <c r="FL135" i="5"/>
  <c r="CY135" i="5"/>
  <c r="AN135" i="5"/>
  <c r="CT135" i="5"/>
  <c r="T135" i="5"/>
  <c r="BW135" i="5"/>
  <c r="AM135" i="5"/>
  <c r="EZ135" i="5"/>
  <c r="EK135" i="5"/>
  <c r="D135" i="8"/>
  <c r="J135" i="5"/>
  <c r="AA135" i="5"/>
  <c r="BX135" i="5"/>
  <c r="CX135" i="5"/>
  <c r="A135" i="1"/>
  <c r="D135" i="5"/>
  <c r="EH135" i="5"/>
  <c r="FM135" i="5"/>
  <c r="EG135" i="5"/>
  <c r="AI135" i="7"/>
  <c r="V135" i="7"/>
  <c r="Z135" i="5"/>
  <c r="AR135" i="7"/>
  <c r="E135" i="5"/>
  <c r="FA135" i="5"/>
  <c r="S135" i="5"/>
  <c r="EX135" i="5"/>
  <c r="EP135" i="5"/>
  <c r="AH135" i="7"/>
  <c r="B135" i="5"/>
  <c r="C135" i="5"/>
  <c r="AT135" i="7"/>
  <c r="FK135" i="5"/>
  <c r="FT135" i="5"/>
  <c r="AR92" i="7"/>
  <c r="EP92" i="5"/>
  <c r="AG92" i="7"/>
  <c r="CX92" i="5"/>
  <c r="S92" i="5"/>
  <c r="AH92" i="7"/>
  <c r="EK92" i="5"/>
  <c r="F92" i="7"/>
  <c r="R92" i="5"/>
  <c r="EH92" i="5"/>
  <c r="AI92" i="7"/>
  <c r="AB92" i="5"/>
  <c r="D92" i="7"/>
  <c r="EX92" i="5"/>
  <c r="FL92" i="5"/>
  <c r="AM92" i="5"/>
  <c r="FM92" i="5"/>
  <c r="EG92" i="5"/>
  <c r="E92" i="5"/>
  <c r="AG92" i="5"/>
  <c r="B92" i="5"/>
  <c r="C92" i="5"/>
  <c r="AN92" i="5"/>
  <c r="BX92" i="5"/>
  <c r="AD92" i="5"/>
  <c r="BW92" i="5"/>
  <c r="EM92" i="5"/>
  <c r="EL92" i="5"/>
  <c r="FA92" i="5"/>
  <c r="AA92" i="5"/>
  <c r="EO92" i="5"/>
  <c r="Z92" i="5"/>
  <c r="V92" i="7"/>
  <c r="EZ92" i="5"/>
  <c r="D92" i="8"/>
  <c r="J92" i="5"/>
  <c r="EY92" i="5"/>
  <c r="AL92" i="5"/>
  <c r="CY92" i="5"/>
  <c r="T92" i="5"/>
  <c r="CT92" i="5"/>
  <c r="EN92" i="5"/>
  <c r="A92" i="1"/>
  <c r="D92" i="5"/>
  <c r="AT92" i="7"/>
  <c r="FK92" i="5"/>
  <c r="FT92" i="5"/>
  <c r="AH103" i="7"/>
  <c r="EX103" i="5"/>
  <c r="EG103" i="5"/>
  <c r="EL103" i="5"/>
  <c r="AM103" i="5"/>
  <c r="EK103" i="5"/>
  <c r="EN103" i="5"/>
  <c r="BW103" i="5"/>
  <c r="EZ103" i="5"/>
  <c r="EY103" i="5"/>
  <c r="AB103" i="5"/>
  <c r="Z103" i="5"/>
  <c r="J103" i="5"/>
  <c r="AG103" i="5"/>
  <c r="AG103" i="7"/>
  <c r="D103" i="8"/>
  <c r="FM103" i="5"/>
  <c r="AA103" i="5"/>
  <c r="AT103" i="7"/>
  <c r="FK103" i="5"/>
  <c r="B103" i="5"/>
  <c r="C103" i="5"/>
  <c r="A103" i="1"/>
  <c r="D103" i="5"/>
  <c r="EP103" i="5"/>
  <c r="R103" i="5"/>
  <c r="S103" i="5"/>
  <c r="CX103" i="5"/>
  <c r="AL103" i="5"/>
  <c r="AR103" i="7"/>
  <c r="FA103" i="5"/>
  <c r="EO103" i="5"/>
  <c r="AI103" i="7"/>
  <c r="CT103" i="5"/>
  <c r="V103" i="7"/>
  <c r="EH103" i="5"/>
  <c r="E103" i="5"/>
  <c r="T103" i="5"/>
  <c r="F103" i="7"/>
  <c r="AN103" i="5"/>
  <c r="EM103" i="5"/>
  <c r="BX103" i="5"/>
  <c r="CY103" i="5"/>
  <c r="D103" i="7"/>
  <c r="FL103" i="5"/>
  <c r="AD103" i="5"/>
  <c r="FT103" i="5"/>
  <c r="D194" i="8"/>
  <c r="D194" i="7"/>
  <c r="EG194" i="5"/>
  <c r="EO194" i="5"/>
  <c r="Z194" i="5"/>
  <c r="E194" i="5"/>
  <c r="R194" i="5"/>
  <c r="B194" i="5"/>
  <c r="C194" i="5"/>
  <c r="V194" i="7"/>
  <c r="CT194" i="5"/>
  <c r="AN194" i="5"/>
  <c r="EN194" i="5"/>
  <c r="EY194" i="5"/>
  <c r="CY194" i="5"/>
  <c r="AD194" i="5"/>
  <c r="AM194" i="5"/>
  <c r="EH194" i="5"/>
  <c r="EX194" i="5"/>
  <c r="FM194" i="5"/>
  <c r="A194" i="1"/>
  <c r="D194" i="5"/>
  <c r="AB194" i="5"/>
  <c r="EK194" i="5"/>
  <c r="EL194" i="5"/>
  <c r="T194" i="5"/>
  <c r="FA194" i="5"/>
  <c r="EM194" i="5"/>
  <c r="EZ194" i="5"/>
  <c r="CX194" i="5"/>
  <c r="BX194" i="5"/>
  <c r="AG194" i="7"/>
  <c r="AA194" i="5"/>
  <c r="BW194" i="5"/>
  <c r="AR194" i="7"/>
  <c r="S194" i="5"/>
  <c r="J194" i="5"/>
  <c r="AG194" i="5"/>
  <c r="EP194" i="5"/>
  <c r="FL194" i="5"/>
  <c r="AI194" i="7"/>
  <c r="AL194" i="5"/>
  <c r="AH194" i="7"/>
  <c r="F194" i="7"/>
  <c r="AT194" i="7"/>
  <c r="FK194" i="5"/>
  <c r="FT194" i="5"/>
  <c r="AD16" i="5"/>
  <c r="CX16" i="5"/>
  <c r="J16" i="5"/>
  <c r="BX16" i="5"/>
  <c r="R16" i="5"/>
  <c r="F16" i="7"/>
  <c r="CY16" i="5"/>
  <c r="E16" i="5"/>
  <c r="AA16" i="5"/>
  <c r="D16" i="7"/>
  <c r="AB16" i="5"/>
  <c r="BW16" i="5"/>
  <c r="V16" i="7"/>
  <c r="BX33" i="5"/>
  <c r="J33" i="5"/>
  <c r="E33" i="5"/>
  <c r="D33" i="8"/>
  <c r="R33" i="5"/>
  <c r="AD33" i="5"/>
  <c r="AB33" i="5"/>
  <c r="AL33" i="5"/>
  <c r="BW33" i="5"/>
  <c r="EG68" i="5"/>
  <c r="AH68" i="7"/>
  <c r="Z68" i="5"/>
  <c r="D68" i="8"/>
  <c r="EX68" i="5"/>
  <c r="EL68" i="5"/>
  <c r="EN68" i="5"/>
  <c r="AG68" i="7"/>
  <c r="F68" i="7"/>
  <c r="FA68" i="5"/>
  <c r="AG68" i="5"/>
  <c r="FL68" i="5"/>
  <c r="BX68" i="5"/>
  <c r="AA68" i="5"/>
  <c r="D68" i="7"/>
  <c r="EY68" i="5"/>
  <c r="AR68" i="7"/>
  <c r="EO68" i="5"/>
  <c r="R68" i="5"/>
  <c r="EM68" i="5"/>
  <c r="AI68" i="7"/>
  <c r="AT68" i="7"/>
  <c r="FK68" i="5"/>
  <c r="EK68" i="5"/>
  <c r="CT68" i="5"/>
  <c r="FM68" i="5"/>
  <c r="AN68" i="5"/>
  <c r="AM68" i="5"/>
  <c r="AL68" i="5"/>
  <c r="CY68" i="5"/>
  <c r="CX68" i="5"/>
  <c r="S68" i="5"/>
  <c r="EH68" i="5"/>
  <c r="J68" i="5"/>
  <c r="EP68" i="5"/>
  <c r="T68" i="5"/>
  <c r="V68" i="7"/>
  <c r="E68" i="5"/>
  <c r="AB68" i="5"/>
  <c r="AD68" i="5"/>
  <c r="BW68" i="5"/>
  <c r="EZ68" i="5"/>
  <c r="FT68" i="5"/>
  <c r="A68" i="1"/>
  <c r="D68" i="5"/>
  <c r="B68" i="5"/>
  <c r="C68" i="5"/>
  <c r="EN170" i="5"/>
  <c r="F170" i="7"/>
  <c r="Z170" i="5"/>
  <c r="EK170" i="5"/>
  <c r="EZ170" i="5"/>
  <c r="AM170" i="5"/>
  <c r="AB170" i="5"/>
  <c r="T170" i="5"/>
  <c r="AG170" i="5"/>
  <c r="R170" i="5"/>
  <c r="AA170" i="5"/>
  <c r="AD170" i="5"/>
  <c r="AI170" i="7"/>
  <c r="EO170" i="5"/>
  <c r="CX170" i="5"/>
  <c r="EY170" i="5"/>
  <c r="E170" i="5"/>
  <c r="EL170" i="5"/>
  <c r="FL170" i="5"/>
  <c r="BX170" i="5"/>
  <c r="BW170" i="5"/>
  <c r="CY170" i="5"/>
  <c r="AG170" i="7"/>
  <c r="D170" i="8"/>
  <c r="CT170" i="5"/>
  <c r="AR170" i="7"/>
  <c r="FA170" i="5"/>
  <c r="EG170" i="5"/>
  <c r="S170" i="5"/>
  <c r="EH170" i="5"/>
  <c r="FT170" i="5"/>
  <c r="A170" i="1"/>
  <c r="D170" i="5"/>
  <c r="AT170" i="7"/>
  <c r="FK170" i="5"/>
  <c r="D170" i="7"/>
  <c r="EP170" i="5"/>
  <c r="AN170" i="5"/>
  <c r="EX170" i="5"/>
  <c r="AH170" i="7"/>
  <c r="V170" i="7"/>
  <c r="J170" i="5"/>
  <c r="FM170" i="5"/>
  <c r="EM170" i="5"/>
  <c r="AL170" i="5"/>
  <c r="B170" i="5"/>
  <c r="C170" i="5"/>
  <c r="FM169" i="5"/>
  <c r="EG169" i="5"/>
  <c r="AG169" i="5"/>
  <c r="D169" i="8"/>
  <c r="EX169" i="5"/>
  <c r="Z169" i="5"/>
  <c r="E169" i="5"/>
  <c r="EK169" i="5"/>
  <c r="FA169" i="5"/>
  <c r="AH169" i="7"/>
  <c r="AG169" i="7"/>
  <c r="J169" i="5"/>
  <c r="AI169" i="7"/>
  <c r="AL169" i="5"/>
  <c r="EH169" i="5"/>
  <c r="AR169" i="7"/>
  <c r="CT169" i="5"/>
  <c r="AN169" i="5"/>
  <c r="R169" i="5"/>
  <c r="CX169" i="5"/>
  <c r="CY169" i="5"/>
  <c r="F169" i="7"/>
  <c r="V169" i="7"/>
  <c r="BW169" i="5"/>
  <c r="EN169" i="5"/>
  <c r="AD169" i="5"/>
  <c r="FL169" i="5"/>
  <c r="EP169" i="5"/>
  <c r="AA169" i="5"/>
  <c r="EZ169" i="5"/>
  <c r="A169" i="1"/>
  <c r="D169" i="5"/>
  <c r="B169" i="5"/>
  <c r="C169" i="5"/>
  <c r="FT169" i="5"/>
  <c r="EO169" i="5"/>
  <c r="AB169" i="5"/>
  <c r="D169" i="7"/>
  <c r="T169" i="5"/>
  <c r="AM169" i="5"/>
  <c r="EM169" i="5"/>
  <c r="EY169" i="5"/>
  <c r="EL169" i="5"/>
  <c r="BX169" i="5"/>
  <c r="S169" i="5"/>
  <c r="AT169" i="7"/>
  <c r="FK169" i="5"/>
  <c r="R14" i="5"/>
  <c r="BW14" i="5"/>
  <c r="AD14" i="5"/>
  <c r="AB14" i="5"/>
  <c r="CX14" i="5"/>
  <c r="E14" i="5"/>
  <c r="AG14" i="7"/>
  <c r="J14" i="5"/>
  <c r="AG122" i="7"/>
  <c r="EM122" i="5"/>
  <c r="V122" i="7"/>
  <c r="AI122" i="7"/>
  <c r="AR122" i="7"/>
  <c r="J122" i="5"/>
  <c r="AD122" i="5"/>
  <c r="Z122" i="5"/>
  <c r="EH122" i="5"/>
  <c r="S122" i="5"/>
  <c r="BW122" i="5"/>
  <c r="AL122" i="5"/>
  <c r="AA122" i="5"/>
  <c r="T122" i="5"/>
  <c r="EL122" i="5"/>
  <c r="AM122" i="5"/>
  <c r="AG122" i="5"/>
  <c r="E122" i="5"/>
  <c r="FA122" i="5"/>
  <c r="EO122" i="5"/>
  <c r="D122" i="8"/>
  <c r="AT122" i="7"/>
  <c r="FK122" i="5"/>
  <c r="B122" i="5"/>
  <c r="C122" i="5"/>
  <c r="AB122" i="5"/>
  <c r="EZ122" i="5"/>
  <c r="EP122" i="5"/>
  <c r="AH122" i="7"/>
  <c r="R122" i="5"/>
  <c r="BX122" i="5"/>
  <c r="AN122" i="5"/>
  <c r="F122" i="7"/>
  <c r="FM122" i="5"/>
  <c r="CY122" i="5"/>
  <c r="D122" i="7"/>
  <c r="EN122" i="5"/>
  <c r="EK122" i="5"/>
  <c r="EG122" i="5"/>
  <c r="EX122" i="5"/>
  <c r="FL122" i="5"/>
  <c r="CX122" i="5"/>
  <c r="EY122" i="5"/>
  <c r="FT122" i="5"/>
  <c r="A122" i="1"/>
  <c r="D122" i="5"/>
  <c r="CT122" i="5"/>
  <c r="AM177" i="5"/>
  <c r="CX177" i="5"/>
  <c r="EM177" i="5"/>
  <c r="EN177" i="5"/>
  <c r="FA177" i="5"/>
  <c r="BW177" i="5"/>
  <c r="R177" i="5"/>
  <c r="V177" i="7"/>
  <c r="AI177" i="7"/>
  <c r="EH177" i="5"/>
  <c r="FM177" i="5"/>
  <c r="FL177" i="5"/>
  <c r="AL177" i="5"/>
  <c r="F177" i="7"/>
  <c r="CT177" i="5"/>
  <c r="AR177" i="7"/>
  <c r="EO177" i="5"/>
  <c r="BX177" i="5"/>
  <c r="EL177" i="5"/>
  <c r="EY177" i="5"/>
  <c r="E177" i="5"/>
  <c r="D177" i="7"/>
  <c r="J177" i="5"/>
  <c r="CY177" i="5"/>
  <c r="AD177" i="5"/>
  <c r="AN177" i="5"/>
  <c r="EK177" i="5"/>
  <c r="T177" i="5"/>
  <c r="AB177" i="5"/>
  <c r="S177" i="5"/>
  <c r="AG177" i="5"/>
  <c r="EZ177" i="5"/>
  <c r="AT177" i="7"/>
  <c r="FK177" i="5"/>
  <c r="AH177" i="7"/>
  <c r="D177" i="8"/>
  <c r="AA177" i="5"/>
  <c r="EG177" i="5"/>
  <c r="Z177" i="5"/>
  <c r="EX177" i="5"/>
  <c r="AG177" i="7"/>
  <c r="EP177" i="5"/>
  <c r="A177" i="1"/>
  <c r="D177" i="5"/>
  <c r="B177" i="5"/>
  <c r="C177" i="5"/>
  <c r="FT177" i="5"/>
  <c r="S102" i="5"/>
  <c r="EK102" i="5"/>
  <c r="EY102" i="5"/>
  <c r="AH102" i="7"/>
  <c r="FM102" i="5"/>
  <c r="CX102" i="5"/>
  <c r="AB102" i="5"/>
  <c r="AD102" i="5"/>
  <c r="EN102" i="5"/>
  <c r="T102" i="5"/>
  <c r="R102" i="5"/>
  <c r="EM102" i="5"/>
  <c r="CT102" i="5"/>
  <c r="FA102" i="5"/>
  <c r="AN102" i="5"/>
  <c r="AR102" i="7"/>
  <c r="AL102" i="5"/>
  <c r="EG102" i="5"/>
  <c r="A102" i="1"/>
  <c r="D102" i="5"/>
  <c r="AT102" i="7"/>
  <c r="FK102" i="5"/>
  <c r="CY102" i="5"/>
  <c r="J102" i="5"/>
  <c r="V102" i="7"/>
  <c r="F102" i="7"/>
  <c r="EL102" i="5"/>
  <c r="D102" i="8"/>
  <c r="BW102" i="5"/>
  <c r="D102" i="7"/>
  <c r="EO102" i="5"/>
  <c r="EX102" i="5"/>
  <c r="EZ102" i="5"/>
  <c r="AG102" i="5"/>
  <c r="EH102" i="5"/>
  <c r="BX102" i="5"/>
  <c r="AG102" i="7"/>
  <c r="E102" i="5"/>
  <c r="FL102" i="5"/>
  <c r="EP102" i="5"/>
  <c r="AI102" i="7"/>
  <c r="AA102" i="5"/>
  <c r="AM102" i="5"/>
  <c r="Z102" i="5"/>
  <c r="B102" i="5"/>
  <c r="C102" i="5"/>
  <c r="FT102" i="5"/>
  <c r="S138" i="5"/>
  <c r="EZ138" i="5"/>
  <c r="EY138" i="5"/>
  <c r="D138" i="8"/>
  <c r="F138" i="7"/>
  <c r="AM138" i="5"/>
  <c r="AI138" i="7"/>
  <c r="EN138" i="5"/>
  <c r="CX138" i="5"/>
  <c r="FL138" i="5"/>
  <c r="EM138" i="5"/>
  <c r="J138" i="5"/>
  <c r="EX138" i="5"/>
  <c r="CT138" i="5"/>
  <c r="AR138" i="7"/>
  <c r="AH138" i="7"/>
  <c r="EK138" i="5"/>
  <c r="AN138" i="5"/>
  <c r="Z138" i="5"/>
  <c r="EH138" i="5"/>
  <c r="AG138" i="5"/>
  <c r="D138" i="7"/>
  <c r="R138" i="5"/>
  <c r="AG138" i="7"/>
  <c r="AL138" i="5"/>
  <c r="AA138" i="5"/>
  <c r="EO138" i="5"/>
  <c r="FM138" i="5"/>
  <c r="E138" i="5"/>
  <c r="AB138" i="5"/>
  <c r="BX138" i="5"/>
  <c r="B138" i="5"/>
  <c r="C138" i="5"/>
  <c r="AT138" i="7"/>
  <c r="FK138" i="5"/>
  <c r="BW138" i="5"/>
  <c r="FA138" i="5"/>
  <c r="EL138" i="5"/>
  <c r="EG138" i="5"/>
  <c r="CY138" i="5"/>
  <c r="V138" i="7"/>
  <c r="AD138" i="5"/>
  <c r="EP138" i="5"/>
  <c r="T138" i="5"/>
  <c r="A138" i="1"/>
  <c r="D138" i="5"/>
  <c r="FT138" i="5"/>
  <c r="T163" i="5"/>
  <c r="EX163" i="5"/>
  <c r="CX163" i="5"/>
  <c r="FL163" i="5"/>
  <c r="EK163" i="5"/>
  <c r="CT163" i="5"/>
  <c r="D163" i="8"/>
  <c r="FA163" i="5"/>
  <c r="R163" i="5"/>
  <c r="EH163" i="5"/>
  <c r="AG163" i="5"/>
  <c r="F163" i="7"/>
  <c r="S163" i="5"/>
  <c r="EZ163" i="5"/>
  <c r="AR163" i="7"/>
  <c r="BX163" i="5"/>
  <c r="B163" i="5"/>
  <c r="C163" i="5"/>
  <c r="AN163" i="5"/>
  <c r="AH163" i="7"/>
  <c r="EP163" i="5"/>
  <c r="EY163" i="5"/>
  <c r="AA163" i="5"/>
  <c r="AM163" i="5"/>
  <c r="J163" i="5"/>
  <c r="AL163" i="5"/>
  <c r="AG163" i="7"/>
  <c r="FM163" i="5"/>
  <c r="AI163" i="7"/>
  <c r="BW163" i="5"/>
  <c r="EG163" i="5"/>
  <c r="AB163" i="5"/>
  <c r="EL163" i="5"/>
  <c r="Z163" i="5"/>
  <c r="E163" i="5"/>
  <c r="EO163" i="5"/>
  <c r="AD163" i="5"/>
  <c r="EN163" i="5"/>
  <c r="V163" i="7"/>
  <c r="CY163" i="5"/>
  <c r="EM163" i="5"/>
  <c r="D163" i="7"/>
  <c r="AT163" i="7"/>
  <c r="FK163" i="5"/>
  <c r="A163" i="1"/>
  <c r="D163" i="5"/>
  <c r="FT163" i="5"/>
  <c r="BW18" i="5"/>
  <c r="E18" i="5"/>
  <c r="V18" i="7"/>
  <c r="J18" i="5"/>
  <c r="R18" i="5"/>
  <c r="AA18" i="5"/>
  <c r="AD18" i="5"/>
  <c r="AB18" i="5"/>
  <c r="EO89" i="5"/>
  <c r="BW89" i="5"/>
  <c r="EG89" i="5"/>
  <c r="EK89" i="5"/>
  <c r="BX89" i="5"/>
  <c r="T89" i="5"/>
  <c r="AI89" i="7"/>
  <c r="AM89" i="5"/>
  <c r="EH89" i="5"/>
  <c r="EP89" i="5"/>
  <c r="S89" i="5"/>
  <c r="J89" i="5"/>
  <c r="R89" i="5"/>
  <c r="EY89" i="5"/>
  <c r="CX89" i="5"/>
  <c r="CY89" i="5"/>
  <c r="AB89" i="5"/>
  <c r="AA89" i="5"/>
  <c r="EM89" i="5"/>
  <c r="EN89" i="5"/>
  <c r="AG89" i="7"/>
  <c r="V89" i="7"/>
  <c r="FM89" i="5"/>
  <c r="FA89" i="5"/>
  <c r="F89" i="7"/>
  <c r="D89" i="7"/>
  <c r="Z89" i="5"/>
  <c r="AH89" i="7"/>
  <c r="EX89" i="5"/>
  <c r="CT89" i="5"/>
  <c r="E89" i="5"/>
  <c r="FL89" i="5"/>
  <c r="AN89" i="5"/>
  <c r="EZ89" i="5"/>
  <c r="AR89" i="7"/>
  <c r="AG89" i="5"/>
  <c r="AD89" i="5"/>
  <c r="D89" i="8"/>
  <c r="EL89" i="5"/>
  <c r="AL89" i="5"/>
  <c r="AT89" i="7"/>
  <c r="FK89" i="5"/>
  <c r="FT89" i="5"/>
  <c r="A89" i="1"/>
  <c r="D89" i="5"/>
  <c r="B89" i="5"/>
  <c r="C89" i="5"/>
  <c r="S99" i="5"/>
  <c r="AR99" i="7"/>
  <c r="EX99" i="5"/>
  <c r="AG99" i="5"/>
  <c r="V99" i="7"/>
  <c r="CY99" i="5"/>
  <c r="BX99" i="5"/>
  <c r="AB99" i="5"/>
  <c r="EO99" i="5"/>
  <c r="AH99" i="7"/>
  <c r="CX99" i="5"/>
  <c r="EN99" i="5"/>
  <c r="D99" i="8"/>
  <c r="AM99" i="5"/>
  <c r="BW99" i="5"/>
  <c r="AI99" i="7"/>
  <c r="R99" i="5"/>
  <c r="AG99" i="7"/>
  <c r="EK99" i="5"/>
  <c r="EZ99" i="5"/>
  <c r="EL99" i="5"/>
  <c r="EY99" i="5"/>
  <c r="AD99" i="5"/>
  <c r="Z99" i="5"/>
  <c r="T99" i="5"/>
  <c r="F99" i="7"/>
  <c r="AL99" i="5"/>
  <c r="CT99" i="5"/>
  <c r="FM99" i="5"/>
  <c r="EM99" i="5"/>
  <c r="EP99" i="5"/>
  <c r="FA99" i="5"/>
  <c r="B99" i="5"/>
  <c r="C99" i="5"/>
  <c r="J99" i="5"/>
  <c r="E99" i="5"/>
  <c r="FL99" i="5"/>
  <c r="AA99" i="5"/>
  <c r="EG99" i="5"/>
  <c r="EH99" i="5"/>
  <c r="AN99" i="5"/>
  <c r="D99" i="7"/>
  <c r="A99" i="1"/>
  <c r="D99" i="5"/>
  <c r="AT99" i="7"/>
  <c r="FK99" i="5"/>
  <c r="FT99" i="5"/>
  <c r="AL180" i="5"/>
  <c r="AA180" i="5"/>
  <c r="AG180" i="7"/>
  <c r="EG180" i="5"/>
  <c r="EH180" i="5"/>
  <c r="AD180" i="5"/>
  <c r="FL180" i="5"/>
  <c r="EM180" i="5"/>
  <c r="S180" i="5"/>
  <c r="D180" i="8"/>
  <c r="AM180" i="5"/>
  <c r="J180" i="5"/>
  <c r="FM180" i="5"/>
  <c r="EX180" i="5"/>
  <c r="EN180" i="5"/>
  <c r="EK180" i="5"/>
  <c r="F180" i="7"/>
  <c r="EP180" i="5"/>
  <c r="E180" i="5"/>
  <c r="AH180" i="7"/>
  <c r="A180" i="1"/>
  <c r="D180" i="5"/>
  <c r="B180" i="5"/>
  <c r="C180" i="5"/>
  <c r="AT180" i="7"/>
  <c r="FK180" i="5"/>
  <c r="AN180" i="5"/>
  <c r="AB180" i="5"/>
  <c r="EZ180" i="5"/>
  <c r="EY180" i="5"/>
  <c r="CT180" i="5"/>
  <c r="D180" i="7"/>
  <c r="T180" i="5"/>
  <c r="EO180" i="5"/>
  <c r="FA180" i="5"/>
  <c r="R180" i="5"/>
  <c r="AR180" i="7"/>
  <c r="CX180" i="5"/>
  <c r="AI180" i="7"/>
  <c r="CY180" i="5"/>
  <c r="BX180" i="5"/>
  <c r="BW180" i="5"/>
  <c r="EL180" i="5"/>
  <c r="Z180" i="5"/>
  <c r="AG180" i="5"/>
  <c r="V180" i="7"/>
  <c r="FT180" i="5"/>
  <c r="CX176" i="5"/>
  <c r="EN176" i="5"/>
  <c r="J176" i="5"/>
  <c r="FA176" i="5"/>
  <c r="AA176" i="5"/>
  <c r="FL176" i="5"/>
  <c r="Z176" i="5"/>
  <c r="BX176" i="5"/>
  <c r="CY176" i="5"/>
  <c r="AN176" i="5"/>
  <c r="BW176" i="5"/>
  <c r="EX176" i="5"/>
  <c r="EH176" i="5"/>
  <c r="AR176" i="7"/>
  <c r="EK176" i="5"/>
  <c r="EP176" i="5"/>
  <c r="FM176" i="5"/>
  <c r="AH176" i="7"/>
  <c r="AI176" i="7"/>
  <c r="A176" i="1"/>
  <c r="D176" i="5"/>
  <c r="B176" i="5"/>
  <c r="C176" i="5"/>
  <c r="AT176" i="7"/>
  <c r="FK176" i="5"/>
  <c r="V176" i="7"/>
  <c r="D176" i="8"/>
  <c r="D176" i="7"/>
  <c r="S176" i="5"/>
  <c r="EZ176" i="5"/>
  <c r="EM176" i="5"/>
  <c r="E176" i="5"/>
  <c r="AL176" i="5"/>
  <c r="AB176" i="5"/>
  <c r="EO176" i="5"/>
  <c r="EG176" i="5"/>
  <c r="AG176" i="7"/>
  <c r="AM176" i="5"/>
  <c r="EL176" i="5"/>
  <c r="T176" i="5"/>
  <c r="AD176" i="5"/>
  <c r="R176" i="5"/>
  <c r="CT176" i="5"/>
  <c r="EY176" i="5"/>
  <c r="F176" i="7"/>
  <c r="AG176" i="5"/>
  <c r="FT176" i="5"/>
  <c r="AB201" i="5"/>
  <c r="EY201" i="5"/>
  <c r="AG201" i="7"/>
  <c r="AA201" i="5"/>
  <c r="AD201" i="5"/>
  <c r="T201" i="5"/>
  <c r="D201" i="7"/>
  <c r="EX201" i="5"/>
  <c r="EM201" i="5"/>
  <c r="EZ201" i="5"/>
  <c r="AN201" i="5"/>
  <c r="FA201" i="5"/>
  <c r="E201" i="5"/>
  <c r="EK201" i="5"/>
  <c r="AM201" i="5"/>
  <c r="EG201" i="5"/>
  <c r="R201" i="5"/>
  <c r="CX201" i="5"/>
  <c r="CT201" i="5"/>
  <c r="BW201" i="5"/>
  <c r="B201" i="5"/>
  <c r="C201" i="5"/>
  <c r="EP201" i="5"/>
  <c r="CY201" i="5"/>
  <c r="F201" i="7"/>
  <c r="EN201" i="5"/>
  <c r="EO201" i="5"/>
  <c r="EH201" i="5"/>
  <c r="FM201" i="5"/>
  <c r="J201" i="5"/>
  <c r="V201" i="7"/>
  <c r="AH201" i="7"/>
  <c r="AT201" i="7"/>
  <c r="FK201" i="5"/>
  <c r="FT201" i="5"/>
  <c r="AG201" i="5"/>
  <c r="EL201" i="5"/>
  <c r="FL201" i="5"/>
  <c r="AI201" i="7"/>
  <c r="S201" i="5"/>
  <c r="AL201" i="5"/>
  <c r="BX201" i="5"/>
  <c r="AR201" i="7"/>
  <c r="D201" i="8"/>
  <c r="Z201" i="5"/>
  <c r="A201" i="1"/>
  <c r="D201" i="5"/>
  <c r="T154" i="5"/>
  <c r="FA154" i="5"/>
  <c r="AG154" i="7"/>
  <c r="EG154" i="5"/>
  <c r="S154" i="5"/>
  <c r="EK154" i="5"/>
  <c r="D154" i="8"/>
  <c r="AI154" i="7"/>
  <c r="V154" i="7"/>
  <c r="EH154" i="5"/>
  <c r="AB154" i="5"/>
  <c r="AM154" i="5"/>
  <c r="EM154" i="5"/>
  <c r="FL154" i="5"/>
  <c r="J154" i="5"/>
  <c r="AL154" i="5"/>
  <c r="CY154" i="5"/>
  <c r="AH154" i="7"/>
  <c r="EX154" i="5"/>
  <c r="A154" i="1"/>
  <c r="D154" i="5"/>
  <c r="AT154" i="7"/>
  <c r="FK154" i="5"/>
  <c r="EN154" i="5"/>
  <c r="AN154" i="5"/>
  <c r="EZ154" i="5"/>
  <c r="Z154" i="5"/>
  <c r="EO154" i="5"/>
  <c r="E154" i="5"/>
  <c r="BX154" i="5"/>
  <c r="CX154" i="5"/>
  <c r="AR154" i="7"/>
  <c r="CT154" i="5"/>
  <c r="AA154" i="5"/>
  <c r="FM154" i="5"/>
  <c r="B154" i="5"/>
  <c r="C154" i="5"/>
  <c r="FT154" i="5"/>
  <c r="F154" i="7"/>
  <c r="AD154" i="5"/>
  <c r="D154" i="7"/>
  <c r="EP154" i="5"/>
  <c r="EL154" i="5"/>
  <c r="EY154" i="5"/>
  <c r="AG154" i="5"/>
  <c r="R154" i="5"/>
  <c r="BW154" i="5"/>
  <c r="BW120" i="5"/>
  <c r="AN120" i="5"/>
  <c r="CX120" i="5"/>
  <c r="J120" i="5"/>
  <c r="EP120" i="5"/>
  <c r="EZ120" i="5"/>
  <c r="EY120" i="5"/>
  <c r="EX120" i="5"/>
  <c r="AA120" i="5"/>
  <c r="AI120" i="7"/>
  <c r="R120" i="5"/>
  <c r="FM120" i="5"/>
  <c r="AD120" i="5"/>
  <c r="FL120" i="5"/>
  <c r="Z120" i="5"/>
  <c r="AM120" i="5"/>
  <c r="D120" i="7"/>
  <c r="AG120" i="7"/>
  <c r="AG120" i="5"/>
  <c r="EH120" i="5"/>
  <c r="EN120" i="5"/>
  <c r="AH120" i="7"/>
  <c r="E120" i="5"/>
  <c r="EL120" i="5"/>
  <c r="EG120" i="5"/>
  <c r="EM120" i="5"/>
  <c r="T120" i="5"/>
  <c r="AR120" i="7"/>
  <c r="CT120" i="5"/>
  <c r="CY120" i="5"/>
  <c r="F120" i="7"/>
  <c r="S120" i="5"/>
  <c r="B120" i="5"/>
  <c r="C120" i="5"/>
  <c r="EK120" i="5"/>
  <c r="AB120" i="5"/>
  <c r="BX120" i="5"/>
  <c r="D120" i="8"/>
  <c r="AL120" i="5"/>
  <c r="V120" i="7"/>
  <c r="FA120" i="5"/>
  <c r="EO120" i="5"/>
  <c r="AT120" i="7"/>
  <c r="FK120" i="5"/>
  <c r="FT120" i="5"/>
  <c r="A120" i="1"/>
  <c r="D120" i="5"/>
  <c r="AD52" i="5"/>
  <c r="R52" i="5"/>
  <c r="AB52" i="5"/>
  <c r="AL52" i="5"/>
  <c r="BX52" i="5"/>
  <c r="E52" i="5"/>
  <c r="AR52" i="7"/>
  <c r="J52" i="5"/>
  <c r="BW52" i="5"/>
  <c r="V52" i="7"/>
  <c r="CX52" i="5"/>
  <c r="AG52" i="7"/>
  <c r="EP77" i="5"/>
  <c r="EO77" i="5"/>
  <c r="EZ77" i="5"/>
  <c r="Z77" i="5"/>
  <c r="AA77" i="5"/>
  <c r="R77" i="5"/>
  <c r="BX77" i="5"/>
  <c r="AL77" i="5"/>
  <c r="AG77" i="5"/>
  <c r="D77" i="8"/>
  <c r="FL77" i="5"/>
  <c r="CX77" i="5"/>
  <c r="EG77" i="5"/>
  <c r="D77" i="7"/>
  <c r="AB77" i="5"/>
  <c r="J77" i="5"/>
  <c r="FM77" i="5"/>
  <c r="EH77" i="5"/>
  <c r="F77" i="7"/>
  <c r="E77" i="5"/>
  <c r="FA77" i="5"/>
  <c r="AG77" i="7"/>
  <c r="EK77" i="5"/>
  <c r="EN77" i="5"/>
  <c r="EY77" i="5"/>
  <c r="V77" i="7"/>
  <c r="CT77" i="5"/>
  <c r="T77" i="5"/>
  <c r="EL77" i="5"/>
  <c r="S77" i="5"/>
  <c r="EX77" i="5"/>
  <c r="AT77" i="7"/>
  <c r="FK77" i="5"/>
  <c r="CY77" i="5"/>
  <c r="AM77" i="5"/>
  <c r="AR77" i="7"/>
  <c r="AD77" i="5"/>
  <c r="AI77" i="7"/>
  <c r="EM77" i="5"/>
  <c r="AH77" i="7"/>
  <c r="BW77" i="5"/>
  <c r="AN77" i="5"/>
  <c r="B77" i="5"/>
  <c r="C77" i="5"/>
  <c r="A77" i="1"/>
  <c r="D77" i="5"/>
  <c r="FT77" i="5"/>
  <c r="AI62" i="7"/>
  <c r="AR62" i="7"/>
  <c r="AG62" i="5"/>
  <c r="EH62" i="5"/>
  <c r="EM62" i="5"/>
  <c r="D62" i="8"/>
  <c r="S62" i="5"/>
  <c r="T62" i="5"/>
  <c r="EX62" i="5"/>
  <c r="AL62" i="5"/>
  <c r="AG62" i="7"/>
  <c r="EP62" i="5"/>
  <c r="AM62" i="5"/>
  <c r="E62" i="5"/>
  <c r="J62" i="5"/>
  <c r="EZ62" i="5"/>
  <c r="FA62" i="5"/>
  <c r="CT62" i="5"/>
  <c r="EG62" i="5"/>
  <c r="CX62" i="5"/>
  <c r="AB62" i="5"/>
  <c r="EY62" i="5"/>
  <c r="D62" i="7"/>
  <c r="AD62" i="5"/>
  <c r="R62" i="5"/>
  <c r="Z62" i="5"/>
  <c r="AH62" i="7"/>
  <c r="AA62" i="5"/>
  <c r="V62" i="7"/>
  <c r="EN62" i="5"/>
  <c r="EL62" i="5"/>
  <c r="EK62" i="5"/>
  <c r="F62" i="7"/>
  <c r="BX62" i="5"/>
  <c r="CY62" i="5"/>
  <c r="AN62" i="5"/>
  <c r="BW62" i="5"/>
  <c r="EO62" i="5"/>
  <c r="FL62" i="5"/>
  <c r="FM62" i="5"/>
  <c r="B62" i="5"/>
  <c r="C62" i="5"/>
  <c r="A62" i="1"/>
  <c r="D62" i="5"/>
  <c r="AT62" i="7"/>
  <c r="FK62" i="5"/>
  <c r="FT62" i="5"/>
  <c r="AD43" i="5"/>
  <c r="AB43" i="5"/>
  <c r="R43" i="5"/>
  <c r="E43" i="5"/>
  <c r="AG43" i="7"/>
  <c r="J43" i="5"/>
  <c r="BW43" i="5"/>
  <c r="BX43" i="5"/>
  <c r="E15" i="5"/>
  <c r="D15" i="8"/>
  <c r="AB15" i="5"/>
  <c r="J15" i="5"/>
  <c r="BX15" i="5"/>
  <c r="BW15" i="5"/>
  <c r="D15" i="7"/>
  <c r="AD15" i="5"/>
  <c r="R15" i="5"/>
  <c r="CT156" i="5"/>
  <c r="CY156" i="5"/>
  <c r="EX156" i="5"/>
  <c r="V156" i="7"/>
  <c r="AG156" i="5"/>
  <c r="AG156" i="7"/>
  <c r="D156" i="8"/>
  <c r="EO156" i="5"/>
  <c r="EM156" i="5"/>
  <c r="EH156" i="5"/>
  <c r="EP156" i="5"/>
  <c r="EN156" i="5"/>
  <c r="J156" i="5"/>
  <c r="E156" i="5"/>
  <c r="EG156" i="5"/>
  <c r="EY156" i="5"/>
  <c r="AN156" i="5"/>
  <c r="B156" i="5"/>
  <c r="C156" i="5"/>
  <c r="FT156" i="5"/>
  <c r="A156" i="1"/>
  <c r="D156" i="5"/>
  <c r="AT156" i="7"/>
  <c r="FK156" i="5"/>
  <c r="AM156" i="5"/>
  <c r="BX156" i="5"/>
  <c r="AL156" i="5"/>
  <c r="BW156" i="5"/>
  <c r="AA156" i="5"/>
  <c r="FM156" i="5"/>
  <c r="Z156" i="5"/>
  <c r="FL156" i="5"/>
  <c r="F156" i="7"/>
  <c r="AI156" i="7"/>
  <c r="CX156" i="5"/>
  <c r="D156" i="7"/>
  <c r="EL156" i="5"/>
  <c r="R156" i="5"/>
  <c r="AH156" i="7"/>
  <c r="FA156" i="5"/>
  <c r="S156" i="5"/>
  <c r="AD156" i="5"/>
  <c r="AB156" i="5"/>
  <c r="T156" i="5"/>
  <c r="AR156" i="7"/>
  <c r="EZ156" i="5"/>
  <c r="EK156" i="5"/>
  <c r="AR186" i="7"/>
  <c r="T186" i="5"/>
  <c r="EO186" i="5"/>
  <c r="CT186" i="5"/>
  <c r="E186" i="5"/>
  <c r="AL186" i="5"/>
  <c r="EM186" i="5"/>
  <c r="J186" i="5"/>
  <c r="AG186" i="7"/>
  <c r="AI186" i="7"/>
  <c r="FM186" i="5"/>
  <c r="D186" i="8"/>
  <c r="S186" i="5"/>
  <c r="EN186" i="5"/>
  <c r="EY186" i="5"/>
  <c r="V186" i="7"/>
  <c r="EZ186" i="5"/>
  <c r="AB186" i="5"/>
  <c r="AM186" i="5"/>
  <c r="Z186" i="5"/>
  <c r="EH186" i="5"/>
  <c r="FT186" i="5"/>
  <c r="D186" i="7"/>
  <c r="AD186" i="5"/>
  <c r="AA186" i="5"/>
  <c r="EK186" i="5"/>
  <c r="BX186" i="5"/>
  <c r="BW186" i="5"/>
  <c r="CY186" i="5"/>
  <c r="CX186" i="5"/>
  <c r="FL186" i="5"/>
  <c r="EX186" i="5"/>
  <c r="EL186" i="5"/>
  <c r="AG186" i="5"/>
  <c r="F186" i="7"/>
  <c r="AH186" i="7"/>
  <c r="AN186" i="5"/>
  <c r="R186" i="5"/>
  <c r="EG186" i="5"/>
  <c r="FA186" i="5"/>
  <c r="EP186" i="5"/>
  <c r="A186" i="1"/>
  <c r="D186" i="5"/>
  <c r="B186" i="5"/>
  <c r="C186" i="5"/>
  <c r="AT186" i="7"/>
  <c r="FK186" i="5"/>
  <c r="S125" i="5"/>
  <c r="EY125" i="5"/>
  <c r="D125" i="8"/>
  <c r="AI125" i="7"/>
  <c r="AA125" i="5"/>
  <c r="FA125" i="5"/>
  <c r="EL125" i="5"/>
  <c r="EM125" i="5"/>
  <c r="CX125" i="5"/>
  <c r="AN125" i="5"/>
  <c r="AL125" i="5"/>
  <c r="Z125" i="5"/>
  <c r="AH125" i="7"/>
  <c r="AB125" i="5"/>
  <c r="EH125" i="5"/>
  <c r="E125" i="5"/>
  <c r="EK125" i="5"/>
  <c r="BW125" i="5"/>
  <c r="EG125" i="5"/>
  <c r="F125" i="7"/>
  <c r="EP125" i="5"/>
  <c r="AG125" i="7"/>
  <c r="V125" i="7"/>
  <c r="FL125" i="5"/>
  <c r="AD125" i="5"/>
  <c r="EZ125" i="5"/>
  <c r="CT125" i="5"/>
  <c r="EN125" i="5"/>
  <c r="AR125" i="7"/>
  <c r="R125" i="5"/>
  <c r="FM125" i="5"/>
  <c r="EX125" i="5"/>
  <c r="AM125" i="5"/>
  <c r="AG125" i="5"/>
  <c r="EO125" i="5"/>
  <c r="J125" i="5"/>
  <c r="BX125" i="5"/>
  <c r="D125" i="7"/>
  <c r="CY125" i="5"/>
  <c r="T125" i="5"/>
  <c r="B125" i="5"/>
  <c r="C125" i="5"/>
  <c r="A125" i="1"/>
  <c r="D125" i="5"/>
  <c r="AT125" i="7"/>
  <c r="FK125" i="5"/>
  <c r="FT125" i="5"/>
  <c r="FL133" i="5"/>
  <c r="EL133" i="5"/>
  <c r="CY133" i="5"/>
  <c r="EO133" i="5"/>
  <c r="AA133" i="5"/>
  <c r="AG133" i="7"/>
  <c r="E133" i="5"/>
  <c r="EZ133" i="5"/>
  <c r="EG133" i="5"/>
  <c r="D133" i="7"/>
  <c r="EH133" i="5"/>
  <c r="BX133" i="5"/>
  <c r="EM133" i="5"/>
  <c r="V133" i="7"/>
  <c r="EP133" i="5"/>
  <c r="AD133" i="5"/>
  <c r="FM133" i="5"/>
  <c r="S133" i="5"/>
  <c r="AI133" i="7"/>
  <c r="BW133" i="5"/>
  <c r="R133" i="5"/>
  <c r="Z133" i="5"/>
  <c r="AL133" i="5"/>
  <c r="AM133" i="5"/>
  <c r="AR133" i="7"/>
  <c r="J133" i="5"/>
  <c r="AN133" i="5"/>
  <c r="AB133" i="5"/>
  <c r="AG133" i="5"/>
  <c r="EN133" i="5"/>
  <c r="CX133" i="5"/>
  <c r="D133" i="8"/>
  <c r="EK133" i="5"/>
  <c r="FA133" i="5"/>
  <c r="T133" i="5"/>
  <c r="CT133" i="5"/>
  <c r="EX133" i="5"/>
  <c r="EY133" i="5"/>
  <c r="AH133" i="7"/>
  <c r="F133" i="7"/>
  <c r="A133" i="1"/>
  <c r="D133" i="5"/>
  <c r="AT133" i="7"/>
  <c r="FK133" i="5"/>
  <c r="FT133" i="5"/>
  <c r="B133" i="5"/>
  <c r="C133" i="5"/>
  <c r="FA165" i="5"/>
  <c r="EM165" i="5"/>
  <c r="AM165" i="5"/>
  <c r="BX165" i="5"/>
  <c r="EH165" i="5"/>
  <c r="EO165" i="5"/>
  <c r="E165" i="5"/>
  <c r="J165" i="5"/>
  <c r="T165" i="5"/>
  <c r="AA165" i="5"/>
  <c r="AG165" i="7"/>
  <c r="AH165" i="7"/>
  <c r="EY165" i="5"/>
  <c r="Z165" i="5"/>
  <c r="EP165" i="5"/>
  <c r="EZ165" i="5"/>
  <c r="BW165" i="5"/>
  <c r="AD165" i="5"/>
  <c r="D165" i="8"/>
  <c r="CT165" i="5"/>
  <c r="CX165" i="5"/>
  <c r="EK165" i="5"/>
  <c r="FL165" i="5"/>
  <c r="AG165" i="5"/>
  <c r="AB165" i="5"/>
  <c r="EX165" i="5"/>
  <c r="AR165" i="7"/>
  <c r="AI165" i="7"/>
  <c r="EN165" i="5"/>
  <c r="EG165" i="5"/>
  <c r="S165" i="5"/>
  <c r="V165" i="7"/>
  <c r="AL165" i="5"/>
  <c r="EL165" i="5"/>
  <c r="FM165" i="5"/>
  <c r="AN165" i="5"/>
  <c r="D165" i="7"/>
  <c r="F165" i="7"/>
  <c r="R165" i="5"/>
  <c r="CY165" i="5"/>
  <c r="A165" i="1"/>
  <c r="D165" i="5"/>
  <c r="FT165" i="5"/>
  <c r="B165" i="5"/>
  <c r="C165" i="5"/>
  <c r="AT165" i="7"/>
  <c r="FK165" i="5"/>
  <c r="D114" i="7"/>
  <c r="CT114" i="5"/>
  <c r="AI114" i="7"/>
  <c r="T114" i="5"/>
  <c r="D114" i="8"/>
  <c r="FA114" i="5"/>
  <c r="AL114" i="5"/>
  <c r="BW114" i="5"/>
  <c r="EH114" i="5"/>
  <c r="S114" i="5"/>
  <c r="CX114" i="5"/>
  <c r="AB114" i="5"/>
  <c r="AD114" i="5"/>
  <c r="EP114" i="5"/>
  <c r="FL114" i="5"/>
  <c r="FM114" i="5"/>
  <c r="J114" i="5"/>
  <c r="AH114" i="7"/>
  <c r="Z114" i="5"/>
  <c r="AG114" i="7"/>
  <c r="EN114" i="5"/>
  <c r="R114" i="5"/>
  <c r="EZ114" i="5"/>
  <c r="AM114" i="5"/>
  <c r="AT114" i="7"/>
  <c r="FK114" i="5"/>
  <c r="EM114" i="5"/>
  <c r="EK114" i="5"/>
  <c r="EX114" i="5"/>
  <c r="E114" i="5"/>
  <c r="V114" i="7"/>
  <c r="EO114" i="5"/>
  <c r="EY114" i="5"/>
  <c r="AR114" i="7"/>
  <c r="EG114" i="5"/>
  <c r="AG114" i="5"/>
  <c r="EL114" i="5"/>
  <c r="AN114" i="5"/>
  <c r="AA114" i="5"/>
  <c r="BX114" i="5"/>
  <c r="CY114" i="5"/>
  <c r="F114" i="7"/>
  <c r="A114" i="1"/>
  <c r="D114" i="5"/>
  <c r="B114" i="5"/>
  <c r="C114" i="5"/>
  <c r="FT114" i="5"/>
  <c r="EK196" i="5"/>
  <c r="R196" i="5"/>
  <c r="CT196" i="5"/>
  <c r="EO196" i="5"/>
  <c r="E196" i="5"/>
  <c r="EH196" i="5"/>
  <c r="J196" i="5"/>
  <c r="F196" i="7"/>
  <c r="EN196" i="5"/>
  <c r="S196" i="5"/>
  <c r="CX196" i="5"/>
  <c r="EG196" i="5"/>
  <c r="BW196" i="5"/>
  <c r="FA196" i="5"/>
  <c r="AH196" i="7"/>
  <c r="D196" i="8"/>
  <c r="AG196" i="7"/>
  <c r="AD196" i="5"/>
  <c r="D196" i="7"/>
  <c r="Z196" i="5"/>
  <c r="BX196" i="5"/>
  <c r="AG196" i="5"/>
  <c r="EX196" i="5"/>
  <c r="CY196" i="5"/>
  <c r="AB196" i="5"/>
  <c r="AR196" i="7"/>
  <c r="EZ196" i="5"/>
  <c r="EY196" i="5"/>
  <c r="AA196" i="5"/>
  <c r="AN196" i="5"/>
  <c r="AI196" i="7"/>
  <c r="FM196" i="5"/>
  <c r="EP196" i="5"/>
  <c r="V196" i="7"/>
  <c r="AM196" i="5"/>
  <c r="EL196" i="5"/>
  <c r="T196" i="5"/>
  <c r="AL196" i="5"/>
  <c r="EM196" i="5"/>
  <c r="FL196" i="5"/>
  <c r="B196" i="5"/>
  <c r="C196" i="5"/>
  <c r="AT196" i="7"/>
  <c r="FK196" i="5"/>
  <c r="FT196" i="5"/>
  <c r="A196" i="1"/>
  <c r="D196" i="5"/>
  <c r="EM200" i="5"/>
  <c r="AH200" i="7"/>
  <c r="F200" i="7"/>
  <c r="AI200" i="7"/>
  <c r="J200" i="5"/>
  <c r="EP200" i="5"/>
  <c r="BW200" i="5"/>
  <c r="AR200" i="7"/>
  <c r="EH200" i="5"/>
  <c r="EX200" i="5"/>
  <c r="R200" i="5"/>
  <c r="AG200" i="5"/>
  <c r="AA200" i="5"/>
  <c r="EO200" i="5"/>
  <c r="FA200" i="5"/>
  <c r="T200" i="5"/>
  <c r="AN200" i="5"/>
  <c r="EG200" i="5"/>
  <c r="EK200" i="5"/>
  <c r="D200" i="7"/>
  <c r="V200" i="7"/>
  <c r="EN200" i="5"/>
  <c r="AB200" i="5"/>
  <c r="E200" i="5"/>
  <c r="FL200" i="5"/>
  <c r="AD200" i="5"/>
  <c r="Z200" i="5"/>
  <c r="AL200" i="5"/>
  <c r="BX200" i="5"/>
  <c r="CT200" i="5"/>
  <c r="CY200" i="5"/>
  <c r="S200" i="5"/>
  <c r="D200" i="8"/>
  <c r="EZ200" i="5"/>
  <c r="FM200" i="5"/>
  <c r="EY200" i="5"/>
  <c r="CX200" i="5"/>
  <c r="AG200" i="7"/>
  <c r="EL200" i="5"/>
  <c r="AM200" i="5"/>
  <c r="B200" i="5"/>
  <c r="C200" i="5"/>
  <c r="FT200" i="5"/>
  <c r="AT200" i="7"/>
  <c r="FK200" i="5"/>
  <c r="A200" i="1"/>
  <c r="D200" i="5"/>
  <c r="E12" i="5"/>
  <c r="AR12" i="7"/>
  <c r="D12" i="8"/>
  <c r="AB61" i="5"/>
  <c r="EH61" i="5"/>
  <c r="D61" i="7"/>
  <c r="D61" i="8"/>
  <c r="AG61" i="7"/>
  <c r="CT61" i="5"/>
  <c r="T61" i="5"/>
  <c r="EN61" i="5"/>
  <c r="FA61" i="5"/>
  <c r="EY61" i="5"/>
  <c r="J61" i="5"/>
  <c r="EG61" i="5"/>
  <c r="AD61" i="5"/>
  <c r="CY61" i="5"/>
  <c r="R61" i="5"/>
  <c r="EX61" i="5"/>
  <c r="AL61" i="5"/>
  <c r="EO61" i="5"/>
  <c r="Z61" i="5"/>
  <c r="F61" i="7"/>
  <c r="A61" i="1"/>
  <c r="D61" i="5"/>
  <c r="FT61" i="5"/>
  <c r="FM61" i="5"/>
  <c r="AN61" i="5"/>
  <c r="E61" i="5"/>
  <c r="EP61" i="5"/>
  <c r="AH61" i="7"/>
  <c r="EM61" i="5"/>
  <c r="EK61" i="5"/>
  <c r="AR61" i="7"/>
  <c r="EL61" i="5"/>
  <c r="AG61" i="5"/>
  <c r="AI61" i="7"/>
  <c r="AM61" i="5"/>
  <c r="S61" i="5"/>
  <c r="EZ61" i="5"/>
  <c r="BX61" i="5"/>
  <c r="AA61" i="5"/>
  <c r="V61" i="7"/>
  <c r="FL61" i="5"/>
  <c r="BW61" i="5"/>
  <c r="CX61" i="5"/>
  <c r="AT61" i="7"/>
  <c r="FK61" i="5"/>
  <c r="B61" i="5"/>
  <c r="C61" i="5"/>
  <c r="EL189" i="5"/>
  <c r="AB189" i="5"/>
  <c r="EP189" i="5"/>
  <c r="FA189" i="5"/>
  <c r="BW189" i="5"/>
  <c r="R189" i="5"/>
  <c r="D189" i="7"/>
  <c r="E189" i="5"/>
  <c r="FL189" i="5"/>
  <c r="AN189" i="5"/>
  <c r="EO189" i="5"/>
  <c r="AM189" i="5"/>
  <c r="AD189" i="5"/>
  <c r="S189" i="5"/>
  <c r="FM189" i="5"/>
  <c r="CT189" i="5"/>
  <c r="EM189" i="5"/>
  <c r="EY189" i="5"/>
  <c r="CY189" i="5"/>
  <c r="F189" i="7"/>
  <c r="V189" i="7"/>
  <c r="CX189" i="5"/>
  <c r="EK189" i="5"/>
  <c r="T189" i="5"/>
  <c r="AR189" i="7"/>
  <c r="AG189" i="5"/>
  <c r="D189" i="8"/>
  <c r="EG189" i="5"/>
  <c r="EX189" i="5"/>
  <c r="AL189" i="5"/>
  <c r="J189" i="5"/>
  <c r="BX189" i="5"/>
  <c r="AG189" i="7"/>
  <c r="EZ189" i="5"/>
  <c r="Z189" i="5"/>
  <c r="AT189" i="7"/>
  <c r="FK189" i="5"/>
  <c r="EN189" i="5"/>
  <c r="AH189" i="7"/>
  <c r="AA189" i="5"/>
  <c r="EH189" i="5"/>
  <c r="AI189" i="7"/>
  <c r="A189" i="1"/>
  <c r="D189" i="5"/>
  <c r="B189" i="5"/>
  <c r="C189" i="5"/>
  <c r="FT189" i="5"/>
  <c r="EP126" i="5"/>
  <c r="D126" i="8"/>
  <c r="EO126" i="5"/>
  <c r="BW126" i="5"/>
  <c r="AG126" i="7"/>
  <c r="AD126" i="5"/>
  <c r="EH126" i="5"/>
  <c r="Z126" i="5"/>
  <c r="E126" i="5"/>
  <c r="AR126" i="7"/>
  <c r="EG126" i="5"/>
  <c r="FM126" i="5"/>
  <c r="J126" i="5"/>
  <c r="EM126" i="5"/>
  <c r="AM126" i="5"/>
  <c r="EZ126" i="5"/>
  <c r="EK126" i="5"/>
  <c r="CT126" i="5"/>
  <c r="R126" i="5"/>
  <c r="AA126" i="5"/>
  <c r="D126" i="7"/>
  <c r="S126" i="5"/>
  <c r="AH126" i="7"/>
  <c r="AN126" i="5"/>
  <c r="FA126" i="5"/>
  <c r="FL126" i="5"/>
  <c r="BX126" i="5"/>
  <c r="EX126" i="5"/>
  <c r="CX126" i="5"/>
  <c r="F126" i="7"/>
  <c r="AB126" i="5"/>
  <c r="A126" i="1"/>
  <c r="D126" i="5"/>
  <c r="CY126" i="5"/>
  <c r="AL126" i="5"/>
  <c r="AI126" i="7"/>
  <c r="EY126" i="5"/>
  <c r="AG126" i="5"/>
  <c r="EN126" i="5"/>
  <c r="T126" i="5"/>
  <c r="EL126" i="5"/>
  <c r="V126" i="7"/>
  <c r="AT126" i="7"/>
  <c r="FK126" i="5"/>
  <c r="B126" i="5"/>
  <c r="C126" i="5"/>
  <c r="FT126" i="5"/>
  <c r="EZ195" i="5"/>
  <c r="T195" i="5"/>
  <c r="AH195" i="7"/>
  <c r="FL195" i="5"/>
  <c r="CX195" i="5"/>
  <c r="AG195" i="5"/>
  <c r="AR195" i="7"/>
  <c r="CT195" i="5"/>
  <c r="EK195" i="5"/>
  <c r="AI195" i="7"/>
  <c r="EO195" i="5"/>
  <c r="AN195" i="5"/>
  <c r="EN195" i="5"/>
  <c r="S195" i="5"/>
  <c r="EP195" i="5"/>
  <c r="EG195" i="5"/>
  <c r="AG195" i="7"/>
  <c r="BW195" i="5"/>
  <c r="FA195" i="5"/>
  <c r="EY195" i="5"/>
  <c r="BX195" i="5"/>
  <c r="EH195" i="5"/>
  <c r="J195" i="5"/>
  <c r="AT195" i="7"/>
  <c r="FK195" i="5"/>
  <c r="FM195" i="5"/>
  <c r="Z195" i="5"/>
  <c r="AL195" i="5"/>
  <c r="R195" i="5"/>
  <c r="D195" i="8"/>
  <c r="EL195" i="5"/>
  <c r="AD195" i="5"/>
  <c r="V195" i="7"/>
  <c r="A195" i="1"/>
  <c r="D195" i="5"/>
  <c r="B195" i="5"/>
  <c r="C195" i="5"/>
  <c r="FT195" i="5"/>
  <c r="F195" i="7"/>
  <c r="EM195" i="5"/>
  <c r="CY195" i="5"/>
  <c r="EX195" i="5"/>
  <c r="D195" i="7"/>
  <c r="AA195" i="5"/>
  <c r="AM195" i="5"/>
  <c r="AB195" i="5"/>
  <c r="E195" i="5"/>
  <c r="CX123" i="5"/>
  <c r="EP123" i="5"/>
  <c r="EN123" i="5"/>
  <c r="S123" i="5"/>
  <c r="EO123" i="5"/>
  <c r="J123" i="5"/>
  <c r="F123" i="7"/>
  <c r="EZ123" i="5"/>
  <c r="EH123" i="5"/>
  <c r="EL123" i="5"/>
  <c r="AN123" i="5"/>
  <c r="EM123" i="5"/>
  <c r="AG123" i="5"/>
  <c r="D123" i="8"/>
  <c r="V123" i="7"/>
  <c r="T123" i="5"/>
  <c r="AL123" i="5"/>
  <c r="Z123" i="5"/>
  <c r="FL123" i="5"/>
  <c r="BW123" i="5"/>
  <c r="AT123" i="7"/>
  <c r="FK123" i="5"/>
  <c r="D123" i="7"/>
  <c r="AD123" i="5"/>
  <c r="AA123" i="5"/>
  <c r="CY123" i="5"/>
  <c r="AM123" i="5"/>
  <c r="AI123" i="7"/>
  <c r="EK123" i="5"/>
  <c r="AB123" i="5"/>
  <c r="FA123" i="5"/>
  <c r="BX123" i="5"/>
  <c r="EX123" i="5"/>
  <c r="FM123" i="5"/>
  <c r="CT123" i="5"/>
  <c r="AR123" i="7"/>
  <c r="AG123" i="7"/>
  <c r="E123" i="5"/>
  <c r="R123" i="5"/>
  <c r="EG123" i="5"/>
  <c r="AH123" i="7"/>
  <c r="EY123" i="5"/>
  <c r="B123" i="5"/>
  <c r="C123" i="5"/>
  <c r="FT123" i="5"/>
  <c r="A123" i="1"/>
  <c r="D123" i="5"/>
  <c r="D129" i="8"/>
  <c r="V129" i="7"/>
  <c r="AN129" i="5"/>
  <c r="J129" i="5"/>
  <c r="EK129" i="5"/>
  <c r="FA129" i="5"/>
  <c r="E129" i="5"/>
  <c r="F129" i="7"/>
  <c r="FM129" i="5"/>
  <c r="T129" i="5"/>
  <c r="AR129" i="7"/>
  <c r="D129" i="7"/>
  <c r="EG129" i="5"/>
  <c r="CX129" i="5"/>
  <c r="FL129" i="5"/>
  <c r="EO129" i="5"/>
  <c r="AH129" i="7"/>
  <c r="A129" i="1"/>
  <c r="D129" i="5"/>
  <c r="B129" i="5"/>
  <c r="C129" i="5"/>
  <c r="AT129" i="7"/>
  <c r="FK129" i="5"/>
  <c r="EZ129" i="5"/>
  <c r="EH129" i="5"/>
  <c r="EM129" i="5"/>
  <c r="EN129" i="5"/>
  <c r="AI129" i="7"/>
  <c r="EL129" i="5"/>
  <c r="AA129" i="5"/>
  <c r="CY129" i="5"/>
  <c r="EX129" i="5"/>
  <c r="S129" i="5"/>
  <c r="AL129" i="5"/>
  <c r="BW129" i="5"/>
  <c r="EP129" i="5"/>
  <c r="BX129" i="5"/>
  <c r="AD129" i="5"/>
  <c r="CT129" i="5"/>
  <c r="Z129" i="5"/>
  <c r="R129" i="5"/>
  <c r="AM129" i="5"/>
  <c r="AG129" i="7"/>
  <c r="AG129" i="5"/>
  <c r="AB129" i="5"/>
  <c r="EY129" i="5"/>
  <c r="FT129" i="5"/>
  <c r="AD107" i="5"/>
  <c r="AM107" i="5"/>
  <c r="D107" i="7"/>
  <c r="T107" i="5"/>
  <c r="EZ107" i="5"/>
  <c r="AA107" i="5"/>
  <c r="R107" i="5"/>
  <c r="CX107" i="5"/>
  <c r="EH107" i="5"/>
  <c r="D107" i="8"/>
  <c r="V107" i="7"/>
  <c r="AH107" i="7"/>
  <c r="F107" i="7"/>
  <c r="EP107" i="5"/>
  <c r="FL107" i="5"/>
  <c r="AB107" i="5"/>
  <c r="CT107" i="5"/>
  <c r="FM107" i="5"/>
  <c r="EN107" i="5"/>
  <c r="AT107" i="7"/>
  <c r="FK107" i="5"/>
  <c r="A107" i="1"/>
  <c r="D107" i="5"/>
  <c r="EG107" i="5"/>
  <c r="E107" i="5"/>
  <c r="EM107" i="5"/>
  <c r="AR107" i="7"/>
  <c r="EX107" i="5"/>
  <c r="CY107" i="5"/>
  <c r="EL107" i="5"/>
  <c r="BX107" i="5"/>
  <c r="AG107" i="5"/>
  <c r="EK107" i="5"/>
  <c r="AN107" i="5"/>
  <c r="FA107" i="5"/>
  <c r="AL107" i="5"/>
  <c r="Z107" i="5"/>
  <c r="BW107" i="5"/>
  <c r="EY107" i="5"/>
  <c r="J107" i="5"/>
  <c r="AI107" i="7"/>
  <c r="AG107" i="7"/>
  <c r="EO107" i="5"/>
  <c r="S107" i="5"/>
  <c r="B107" i="5"/>
  <c r="C107" i="5"/>
  <c r="FT107" i="5"/>
  <c r="AA78" i="5"/>
  <c r="Z78" i="5"/>
  <c r="EL78" i="5"/>
  <c r="E78" i="5"/>
  <c r="EG78" i="5"/>
  <c r="R78" i="5"/>
  <c r="V78" i="7"/>
  <c r="FL78" i="5"/>
  <c r="AB78" i="5"/>
  <c r="EX78" i="5"/>
  <c r="J78" i="5"/>
  <c r="CT78" i="5"/>
  <c r="AR78" i="7"/>
  <c r="FA78" i="5"/>
  <c r="S78" i="5"/>
  <c r="D78" i="8"/>
  <c r="EN78" i="5"/>
  <c r="AG78" i="5"/>
  <c r="EO78" i="5"/>
  <c r="BX78" i="5"/>
  <c r="EH78" i="5"/>
  <c r="FM78" i="5"/>
  <c r="AH78" i="7"/>
  <c r="AM78" i="5"/>
  <c r="D78" i="7"/>
  <c r="AD78" i="5"/>
  <c r="CX78" i="5"/>
  <c r="EY78" i="5"/>
  <c r="AL78" i="5"/>
  <c r="BW78" i="5"/>
  <c r="AN78" i="5"/>
  <c r="F78" i="7"/>
  <c r="EM78" i="5"/>
  <c r="EZ78" i="5"/>
  <c r="EK78" i="5"/>
  <c r="CY78" i="5"/>
  <c r="AI78" i="7"/>
  <c r="AG78" i="7"/>
  <c r="EP78" i="5"/>
  <c r="T78" i="5"/>
  <c r="B78" i="5"/>
  <c r="C78" i="5"/>
  <c r="FT78" i="5"/>
  <c r="A78" i="1"/>
  <c r="D78" i="5"/>
  <c r="AT78" i="7"/>
  <c r="FK78" i="5"/>
  <c r="AA181" i="5"/>
  <c r="AL181" i="5"/>
  <c r="CY181" i="5"/>
  <c r="Z181" i="5"/>
  <c r="T181" i="5"/>
  <c r="EZ181" i="5"/>
  <c r="EO181" i="5"/>
  <c r="EP181" i="5"/>
  <c r="CT181" i="5"/>
  <c r="AN181" i="5"/>
  <c r="EM181" i="5"/>
  <c r="D181" i="8"/>
  <c r="AH181" i="7"/>
  <c r="EY181" i="5"/>
  <c r="EG181" i="5"/>
  <c r="AR181" i="7"/>
  <c r="EX181" i="5"/>
  <c r="EK181" i="5"/>
  <c r="D181" i="7"/>
  <c r="FA181" i="5"/>
  <c r="AB181" i="5"/>
  <c r="AI181" i="7"/>
  <c r="R181" i="5"/>
  <c r="BW181" i="5"/>
  <c r="V181" i="7"/>
  <c r="BX181" i="5"/>
  <c r="AM181" i="5"/>
  <c r="AD181" i="5"/>
  <c r="FL181" i="5"/>
  <c r="AG181" i="7"/>
  <c r="AT181" i="7"/>
  <c r="FK181" i="5"/>
  <c r="A181" i="1"/>
  <c r="D181" i="5"/>
  <c r="B181" i="5"/>
  <c r="C181" i="5"/>
  <c r="EN181" i="5"/>
  <c r="EL181" i="5"/>
  <c r="CX181" i="5"/>
  <c r="FM181" i="5"/>
  <c r="F181" i="7"/>
  <c r="AG181" i="5"/>
  <c r="S181" i="5"/>
  <c r="E181" i="5"/>
  <c r="EH181" i="5"/>
  <c r="J181" i="5"/>
  <c r="FT181" i="5"/>
  <c r="J44" i="5"/>
  <c r="AD44" i="5"/>
  <c r="AL44" i="5"/>
  <c r="CX44" i="5"/>
  <c r="BW44" i="5"/>
  <c r="AB44" i="5"/>
  <c r="E44" i="5"/>
  <c r="R44" i="5"/>
  <c r="EX80" i="5"/>
  <c r="EN80" i="5"/>
  <c r="FL80" i="5"/>
  <c r="AA80" i="5"/>
  <c r="AN80" i="5"/>
  <c r="AI80" i="7"/>
  <c r="F80" i="7"/>
  <c r="EZ80" i="5"/>
  <c r="BW80" i="5"/>
  <c r="EK80" i="5"/>
  <c r="V80" i="7"/>
  <c r="EH80" i="5"/>
  <c r="AR80" i="7"/>
  <c r="AB80" i="5"/>
  <c r="AG80" i="5"/>
  <c r="EG80" i="5"/>
  <c r="E80" i="5"/>
  <c r="CX80" i="5"/>
  <c r="EO80" i="5"/>
  <c r="AD80" i="5"/>
  <c r="D80" i="8"/>
  <c r="EP80" i="5"/>
  <c r="BX80" i="5"/>
  <c r="EL80" i="5"/>
  <c r="CT80" i="5"/>
  <c r="S80" i="5"/>
  <c r="AG80" i="7"/>
  <c r="R80" i="5"/>
  <c r="AH80" i="7"/>
  <c r="AL80" i="5"/>
  <c r="EM80" i="5"/>
  <c r="FM80" i="5"/>
  <c r="CY80" i="5"/>
  <c r="AM80" i="5"/>
  <c r="Z80" i="5"/>
  <c r="T80" i="5"/>
  <c r="J80" i="5"/>
  <c r="FA80" i="5"/>
  <c r="EY80" i="5"/>
  <c r="D80" i="7"/>
  <c r="B80" i="5"/>
  <c r="C80" i="5"/>
  <c r="A80" i="1"/>
  <c r="D80" i="5"/>
  <c r="FT80" i="5"/>
  <c r="AT80" i="7"/>
  <c r="FK80" i="5"/>
  <c r="E5" i="5"/>
  <c r="AA5" i="5"/>
  <c r="E35" i="5"/>
  <c r="V35" i="7"/>
  <c r="J35" i="5"/>
  <c r="AL35" i="5"/>
  <c r="CX35" i="5"/>
  <c r="BX35" i="5"/>
  <c r="AR35" i="7"/>
  <c r="AB35" i="5"/>
  <c r="AA35" i="5"/>
  <c r="AD35" i="5"/>
  <c r="R35" i="5"/>
  <c r="BW191" i="5"/>
  <c r="R191" i="5"/>
  <c r="AA191" i="5"/>
  <c r="D191" i="8"/>
  <c r="EX191" i="5"/>
  <c r="F191" i="7"/>
  <c r="AM191" i="5"/>
  <c r="EP191" i="5"/>
  <c r="AD191" i="5"/>
  <c r="E191" i="5"/>
  <c r="EG191" i="5"/>
  <c r="D191" i="7"/>
  <c r="J191" i="5"/>
  <c r="AN191" i="5"/>
  <c r="AB191" i="5"/>
  <c r="S191" i="5"/>
  <c r="AG191" i="5"/>
  <c r="Z191" i="5"/>
  <c r="CX191" i="5"/>
  <c r="V191" i="7"/>
  <c r="FA191" i="5"/>
  <c r="EO191" i="5"/>
  <c r="EL191" i="5"/>
  <c r="EY191" i="5"/>
  <c r="AI191" i="7"/>
  <c r="EN191" i="5"/>
  <c r="AL191" i="5"/>
  <c r="AG191" i="7"/>
  <c r="FM191" i="5"/>
  <c r="B191" i="5"/>
  <c r="C191" i="5"/>
  <c r="FT191" i="5"/>
  <c r="AR191" i="7"/>
  <c r="T191" i="5"/>
  <c r="CT191" i="5"/>
  <c r="CY191" i="5"/>
  <c r="BX191" i="5"/>
  <c r="EH191" i="5"/>
  <c r="FL191" i="5"/>
  <c r="EZ191" i="5"/>
  <c r="AH191" i="7"/>
  <c r="EM191" i="5"/>
  <c r="EK191" i="5"/>
  <c r="A191" i="1"/>
  <c r="D191" i="5"/>
  <c r="AT191" i="7"/>
  <c r="FK191" i="5"/>
  <c r="AL76" i="5"/>
  <c r="EK76" i="5"/>
  <c r="AN76" i="5"/>
  <c r="AG76" i="7"/>
  <c r="EO76" i="5"/>
  <c r="AI76" i="7"/>
  <c r="FM76" i="5"/>
  <c r="EH76" i="5"/>
  <c r="FA76" i="5"/>
  <c r="AA76" i="5"/>
  <c r="AD76" i="5"/>
  <c r="BX76" i="5"/>
  <c r="J76" i="5"/>
  <c r="S76" i="5"/>
  <c r="AM76" i="5"/>
  <c r="EZ76" i="5"/>
  <c r="EG76" i="5"/>
  <c r="EX76" i="5"/>
  <c r="E76" i="5"/>
  <c r="EN76" i="5"/>
  <c r="B76" i="5"/>
  <c r="C76" i="5"/>
  <c r="AT76" i="7"/>
  <c r="FK76" i="5"/>
  <c r="FT76" i="5"/>
  <c r="CT76" i="5"/>
  <c r="FL76" i="5"/>
  <c r="CX76" i="5"/>
  <c r="EY76" i="5"/>
  <c r="R76" i="5"/>
  <c r="T76" i="5"/>
  <c r="AB76" i="5"/>
  <c r="V76" i="7"/>
  <c r="EP76" i="5"/>
  <c r="AR76" i="7"/>
  <c r="EM76" i="5"/>
  <c r="AH76" i="7"/>
  <c r="D76" i="7"/>
  <c r="AG76" i="5"/>
  <c r="F76" i="7"/>
  <c r="BW76" i="5"/>
  <c r="CY76" i="5"/>
  <c r="Z76" i="5"/>
  <c r="D76" i="8"/>
  <c r="EL76" i="5"/>
  <c r="A76" i="1"/>
  <c r="D76" i="5"/>
  <c r="E11" i="5"/>
  <c r="E37" i="5"/>
  <c r="AA37" i="5"/>
  <c r="R37" i="5"/>
  <c r="CX37" i="5"/>
  <c r="AB37" i="5"/>
  <c r="J37" i="5"/>
  <c r="AD37" i="5"/>
  <c r="BW37" i="5"/>
  <c r="BX37" i="5"/>
  <c r="EH145" i="5"/>
  <c r="AA145" i="5"/>
  <c r="Z145" i="5"/>
  <c r="J145" i="5"/>
  <c r="EO145" i="5"/>
  <c r="D145" i="7"/>
  <c r="EP145" i="5"/>
  <c r="AG145" i="5"/>
  <c r="FA145" i="5"/>
  <c r="AG145" i="7"/>
  <c r="AM145" i="5"/>
  <c r="V145" i="7"/>
  <c r="EM145" i="5"/>
  <c r="AL145" i="5"/>
  <c r="BX145" i="5"/>
  <c r="S145" i="5"/>
  <c r="AD145" i="5"/>
  <c r="R145" i="5"/>
  <c r="FM145" i="5"/>
  <c r="AI145" i="7"/>
  <c r="CX145" i="5"/>
  <c r="AB145" i="5"/>
  <c r="D145" i="8"/>
  <c r="EZ145" i="5"/>
  <c r="EL145" i="5"/>
  <c r="EN145" i="5"/>
  <c r="T145" i="5"/>
  <c r="AH145" i="7"/>
  <c r="EK145" i="5"/>
  <c r="EX145" i="5"/>
  <c r="FL145" i="5"/>
  <c r="CY145" i="5"/>
  <c r="AR145" i="7"/>
  <c r="AN145" i="5"/>
  <c r="F145" i="7"/>
  <c r="BW145" i="5"/>
  <c r="CT145" i="5"/>
  <c r="EY145" i="5"/>
  <c r="EG145" i="5"/>
  <c r="E145" i="5"/>
  <c r="A145" i="1"/>
  <c r="D145" i="5"/>
  <c r="B145" i="5"/>
  <c r="C145" i="5"/>
  <c r="AT145" i="7"/>
  <c r="FK145" i="5"/>
  <c r="FT145" i="5"/>
  <c r="J185" i="5"/>
  <c r="V185" i="7"/>
  <c r="FA185" i="5"/>
  <c r="D185" i="8"/>
  <c r="EG185" i="5"/>
  <c r="BX185" i="5"/>
  <c r="S185" i="5"/>
  <c r="AI185" i="7"/>
  <c r="EO185" i="5"/>
  <c r="AH185" i="7"/>
  <c r="EL185" i="5"/>
  <c r="AN185" i="5"/>
  <c r="R185" i="5"/>
  <c r="BW185" i="5"/>
  <c r="CT185" i="5"/>
  <c r="AA185" i="5"/>
  <c r="E185" i="5"/>
  <c r="FL185" i="5"/>
  <c r="EZ185" i="5"/>
  <c r="T185" i="5"/>
  <c r="AT185" i="7"/>
  <c r="FK185" i="5"/>
  <c r="A185" i="1"/>
  <c r="D185" i="5"/>
  <c r="AR185" i="7"/>
  <c r="AG185" i="5"/>
  <c r="F185" i="7"/>
  <c r="AL185" i="5"/>
  <c r="Z185" i="5"/>
  <c r="AM185" i="5"/>
  <c r="EM185" i="5"/>
  <c r="B185" i="5"/>
  <c r="C185" i="5"/>
  <c r="FT185" i="5"/>
  <c r="AB185" i="5"/>
  <c r="EN185" i="5"/>
  <c r="CY185" i="5"/>
  <c r="EP185" i="5"/>
  <c r="AD185" i="5"/>
  <c r="D185" i="7"/>
  <c r="EK185" i="5"/>
  <c r="AG185" i="7"/>
  <c r="FM185" i="5"/>
  <c r="EY185" i="5"/>
  <c r="EX185" i="5"/>
  <c r="EH185" i="5"/>
  <c r="CX185" i="5"/>
  <c r="EN59" i="5"/>
  <c r="EY59" i="5"/>
  <c r="CT59" i="5"/>
  <c r="S59" i="5"/>
  <c r="EK59" i="5"/>
  <c r="FL59" i="5"/>
  <c r="AH59" i="7"/>
  <c r="EZ59" i="5"/>
  <c r="AN59" i="5"/>
  <c r="EM59" i="5"/>
  <c r="BW59" i="5"/>
  <c r="AL59" i="5"/>
  <c r="F59" i="7"/>
  <c r="AD59" i="5"/>
  <c r="D59" i="8"/>
  <c r="AG59" i="7"/>
  <c r="V59" i="7"/>
  <c r="AI59" i="7"/>
  <c r="BX59" i="5"/>
  <c r="Z59" i="5"/>
  <c r="AM59" i="5"/>
  <c r="EO59" i="5"/>
  <c r="CX59" i="5"/>
  <c r="EG59" i="5"/>
  <c r="AR59" i="7"/>
  <c r="EH59" i="5"/>
  <c r="FT59" i="5"/>
  <c r="AT59" i="7"/>
  <c r="FK59" i="5"/>
  <c r="B59" i="5"/>
  <c r="C59" i="5"/>
  <c r="EX59" i="5"/>
  <c r="D59" i="7"/>
  <c r="E59" i="5"/>
  <c r="CY59" i="5"/>
  <c r="FA59" i="5"/>
  <c r="R59" i="5"/>
  <c r="T59" i="5"/>
  <c r="AA59" i="5"/>
  <c r="AG59" i="5"/>
  <c r="AB59" i="5"/>
  <c r="J59" i="5"/>
  <c r="EL59" i="5"/>
  <c r="FM59" i="5"/>
  <c r="EP59" i="5"/>
  <c r="A59" i="1"/>
  <c r="D59" i="5"/>
  <c r="AG132" i="5"/>
  <c r="AH132" i="7"/>
  <c r="E132" i="5"/>
  <c r="EP132" i="5"/>
  <c r="FA132" i="5"/>
  <c r="EO132" i="5"/>
  <c r="AM132" i="5"/>
  <c r="EH132" i="5"/>
  <c r="AT132" i="7"/>
  <c r="FK132" i="5"/>
  <c r="EK132" i="5"/>
  <c r="EM132" i="5"/>
  <c r="D132" i="8"/>
  <c r="AD132" i="5"/>
  <c r="AB132" i="5"/>
  <c r="V132" i="7"/>
  <c r="FL132" i="5"/>
  <c r="Z132" i="5"/>
  <c r="EY132" i="5"/>
  <c r="BW132" i="5"/>
  <c r="T132" i="5"/>
  <c r="A132" i="1"/>
  <c r="D132" i="5"/>
  <c r="AG132" i="7"/>
  <c r="R132" i="5"/>
  <c r="EG132" i="5"/>
  <c r="AL132" i="5"/>
  <c r="D132" i="7"/>
  <c r="EL132" i="5"/>
  <c r="EZ132" i="5"/>
  <c r="S132" i="5"/>
  <c r="AA132" i="5"/>
  <c r="AR132" i="7"/>
  <c r="CX132" i="5"/>
  <c r="B132" i="5"/>
  <c r="C132" i="5"/>
  <c r="F132" i="7"/>
  <c r="BX132" i="5"/>
  <c r="EX132" i="5"/>
  <c r="J132" i="5"/>
  <c r="AI132" i="7"/>
  <c r="EN132" i="5"/>
  <c r="CY132" i="5"/>
  <c r="AN132" i="5"/>
  <c r="CT132" i="5"/>
  <c r="FM132" i="5"/>
  <c r="FT132" i="5"/>
  <c r="EH148" i="5"/>
  <c r="J148" i="5"/>
  <c r="AN148" i="5"/>
  <c r="F148" i="7"/>
  <c r="EK148" i="5"/>
  <c r="FM148" i="5"/>
  <c r="AL148" i="5"/>
  <c r="AB148" i="5"/>
  <c r="EN148" i="5"/>
  <c r="CY148" i="5"/>
  <c r="AR148" i="7"/>
  <c r="FL148" i="5"/>
  <c r="EP148" i="5"/>
  <c r="EL148" i="5"/>
  <c r="R148" i="5"/>
  <c r="AD148" i="5"/>
  <c r="CT148" i="5"/>
  <c r="BX148" i="5"/>
  <c r="D148" i="8"/>
  <c r="AG148" i="5"/>
  <c r="B148" i="5"/>
  <c r="C148" i="5"/>
  <c r="AI148" i="7"/>
  <c r="EX148" i="5"/>
  <c r="V148" i="7"/>
  <c r="E148" i="5"/>
  <c r="BW148" i="5"/>
  <c r="EG148" i="5"/>
  <c r="Z148" i="5"/>
  <c r="S148" i="5"/>
  <c r="EM148" i="5"/>
  <c r="A148" i="1"/>
  <c r="D148" i="5"/>
  <c r="AH148" i="7"/>
  <c r="AA148" i="5"/>
  <c r="AM148" i="5"/>
  <c r="AG148" i="7"/>
  <c r="EY148" i="5"/>
  <c r="EZ148" i="5"/>
  <c r="D148" i="7"/>
  <c r="FA148" i="5"/>
  <c r="CX148" i="5"/>
  <c r="EO148" i="5"/>
  <c r="T148" i="5"/>
  <c r="FT148" i="5"/>
  <c r="AT148" i="7"/>
  <c r="FK148" i="5"/>
  <c r="CX25" i="5"/>
  <c r="J25" i="5"/>
  <c r="BX25" i="5"/>
  <c r="BW25" i="5"/>
  <c r="R25" i="5"/>
  <c r="AB25" i="5"/>
  <c r="AD25" i="5"/>
  <c r="E25" i="5"/>
  <c r="AG25" i="7"/>
  <c r="J32" i="5"/>
  <c r="AD32" i="5"/>
  <c r="AL32" i="5"/>
  <c r="BW32" i="5"/>
  <c r="R32" i="5"/>
  <c r="AB32" i="5"/>
  <c r="CX32" i="5"/>
  <c r="E32" i="5"/>
  <c r="E10" i="5"/>
  <c r="D10" i="8"/>
  <c r="F158" i="7"/>
  <c r="D158" i="7"/>
  <c r="V158" i="7"/>
  <c r="EG158" i="5"/>
  <c r="E158" i="5"/>
  <c r="CX158" i="5"/>
  <c r="EP158" i="5"/>
  <c r="AN158" i="5"/>
  <c r="AM158" i="5"/>
  <c r="AB158" i="5"/>
  <c r="AD158" i="5"/>
  <c r="BW158" i="5"/>
  <c r="AG158" i="5"/>
  <c r="D158" i="8"/>
  <c r="EX158" i="5"/>
  <c r="EM158" i="5"/>
  <c r="FL158" i="5"/>
  <c r="CT158" i="5"/>
  <c r="AH158" i="7"/>
  <c r="BX158" i="5"/>
  <c r="EK158" i="5"/>
  <c r="S158" i="5"/>
  <c r="J158" i="5"/>
  <c r="EL158" i="5"/>
  <c r="EN158" i="5"/>
  <c r="Z158" i="5"/>
  <c r="EY158" i="5"/>
  <c r="AI158" i="7"/>
  <c r="CY158" i="5"/>
  <c r="AL158" i="5"/>
  <c r="A158" i="1"/>
  <c r="D158" i="5"/>
  <c r="AT158" i="7"/>
  <c r="FK158" i="5"/>
  <c r="B158" i="5"/>
  <c r="C158" i="5"/>
  <c r="T158" i="5"/>
  <c r="AR158" i="7"/>
  <c r="FA158" i="5"/>
  <c r="EO158" i="5"/>
  <c r="EH158" i="5"/>
  <c r="EZ158" i="5"/>
  <c r="AG158" i="7"/>
  <c r="R158" i="5"/>
  <c r="FM158" i="5"/>
  <c r="AA158" i="5"/>
  <c r="FT158" i="5"/>
  <c r="BN66" i="5"/>
  <c r="AP66" i="5"/>
  <c r="AS66" i="5"/>
  <c r="AR66" i="5"/>
  <c r="BB66" i="5"/>
  <c r="E38" i="5"/>
  <c r="D38" i="8"/>
  <c r="BX38" i="5"/>
  <c r="J38" i="5"/>
  <c r="BW38" i="5"/>
  <c r="D38" i="7"/>
  <c r="AB38" i="5"/>
  <c r="CX38" i="5"/>
  <c r="AD38" i="5"/>
  <c r="R38" i="5"/>
  <c r="AG87" i="5"/>
  <c r="D87" i="8"/>
  <c r="EG87" i="5"/>
  <c r="CY87" i="5"/>
  <c r="BX87" i="5"/>
  <c r="E87" i="5"/>
  <c r="EH87" i="5"/>
  <c r="T87" i="5"/>
  <c r="AN87" i="5"/>
  <c r="AM87" i="5"/>
  <c r="EP87" i="5"/>
  <c r="S87" i="5"/>
  <c r="Z87" i="5"/>
  <c r="AR87" i="7"/>
  <c r="FA87" i="5"/>
  <c r="AH87" i="7"/>
  <c r="R87" i="5"/>
  <c r="J87" i="5"/>
  <c r="AI87" i="7"/>
  <c r="FL87" i="5"/>
  <c r="AT87" i="7"/>
  <c r="FK87" i="5"/>
  <c r="A87" i="1"/>
  <c r="D87" i="5"/>
  <c r="B87" i="5"/>
  <c r="C87" i="5"/>
  <c r="AL87" i="5"/>
  <c r="EY87" i="5"/>
  <c r="EX87" i="5"/>
  <c r="EZ87" i="5"/>
  <c r="CT87" i="5"/>
  <c r="AA87" i="5"/>
  <c r="EN87" i="5"/>
  <c r="EM87" i="5"/>
  <c r="V87" i="7"/>
  <c r="AD87" i="5"/>
  <c r="AB87" i="5"/>
  <c r="AG87" i="7"/>
  <c r="EK87" i="5"/>
  <c r="D87" i="7"/>
  <c r="EO87" i="5"/>
  <c r="CX87" i="5"/>
  <c r="FM87" i="5"/>
  <c r="F87" i="7"/>
  <c r="EL87" i="5"/>
  <c r="BW87" i="5"/>
  <c r="FT87" i="5"/>
  <c r="D83" i="8"/>
  <c r="S83" i="5"/>
  <c r="AL83" i="5"/>
  <c r="AD83" i="5"/>
  <c r="AI83" i="7"/>
  <c r="J83" i="5"/>
  <c r="EK83" i="5"/>
  <c r="F83" i="7"/>
  <c r="E83" i="5"/>
  <c r="AA83" i="5"/>
  <c r="EP83" i="5"/>
  <c r="T83" i="5"/>
  <c r="AN83" i="5"/>
  <c r="FL83" i="5"/>
  <c r="V83" i="7"/>
  <c r="BW83" i="5"/>
  <c r="CX83" i="5"/>
  <c r="EO83" i="5"/>
  <c r="CY83" i="5"/>
  <c r="B83" i="5"/>
  <c r="C83" i="5"/>
  <c r="AG83" i="5"/>
  <c r="EX83" i="5"/>
  <c r="D83" i="7"/>
  <c r="EY83" i="5"/>
  <c r="R83" i="5"/>
  <c r="EN83" i="5"/>
  <c r="CT83" i="5"/>
  <c r="EZ83" i="5"/>
  <c r="AH83" i="7"/>
  <c r="AB83" i="5"/>
  <c r="Z83" i="5"/>
  <c r="EL83" i="5"/>
  <c r="AG83" i="7"/>
  <c r="AR83" i="7"/>
  <c r="FA83" i="5"/>
  <c r="AM83" i="5"/>
  <c r="EM83" i="5"/>
  <c r="FM83" i="5"/>
  <c r="EG83" i="5"/>
  <c r="BX83" i="5"/>
  <c r="EH83" i="5"/>
  <c r="AT83" i="7"/>
  <c r="FK83" i="5"/>
  <c r="FT83" i="5"/>
  <c r="A83" i="1"/>
  <c r="D83" i="5"/>
  <c r="D74" i="7"/>
  <c r="AH74" i="7"/>
  <c r="AA74" i="5"/>
  <c r="EP74" i="5"/>
  <c r="FA74" i="5"/>
  <c r="AI74" i="7"/>
  <c r="V74" i="7"/>
  <c r="D74" i="8"/>
  <c r="EH74" i="5"/>
  <c r="CY74" i="5"/>
  <c r="AN74" i="5"/>
  <c r="S74" i="5"/>
  <c r="EN74" i="5"/>
  <c r="AR74" i="7"/>
  <c r="CT74" i="5"/>
  <c r="FM74" i="5"/>
  <c r="J74" i="5"/>
  <c r="EM74" i="5"/>
  <c r="Z74" i="5"/>
  <c r="EG74" i="5"/>
  <c r="FL74" i="5"/>
  <c r="EL74" i="5"/>
  <c r="AD74" i="5"/>
  <c r="BW74" i="5"/>
  <c r="A74" i="1"/>
  <c r="D74" i="5"/>
  <c r="AT74" i="7"/>
  <c r="FK74" i="5"/>
  <c r="B74" i="5"/>
  <c r="C74" i="5"/>
  <c r="AM74" i="5"/>
  <c r="AG74" i="5"/>
  <c r="E74" i="5"/>
  <c r="CX74" i="5"/>
  <c r="EK74" i="5"/>
  <c r="EY74" i="5"/>
  <c r="F74" i="7"/>
  <c r="EX74" i="5"/>
  <c r="AB74" i="5"/>
  <c r="BX74" i="5"/>
  <c r="R74" i="5"/>
  <c r="AG74" i="7"/>
  <c r="AL74" i="5"/>
  <c r="EZ74" i="5"/>
  <c r="EO74" i="5"/>
  <c r="T74" i="5"/>
  <c r="FT74" i="5"/>
  <c r="AM118" i="5"/>
  <c r="AB118" i="5"/>
  <c r="EK118" i="5"/>
  <c r="T118" i="5"/>
  <c r="EL118" i="5"/>
  <c r="EO118" i="5"/>
  <c r="EG118" i="5"/>
  <c r="EH118" i="5"/>
  <c r="FM118" i="5"/>
  <c r="D118" i="8"/>
  <c r="R118" i="5"/>
  <c r="EY118" i="5"/>
  <c r="EP118" i="5"/>
  <c r="FA118" i="5"/>
  <c r="AG118" i="7"/>
  <c r="CY118" i="5"/>
  <c r="EZ118" i="5"/>
  <c r="D118" i="7"/>
  <c r="E118" i="5"/>
  <c r="AI118" i="7"/>
  <c r="S118" i="5"/>
  <c r="EN118" i="5"/>
  <c r="V118" i="7"/>
  <c r="EX118" i="5"/>
  <c r="F118" i="7"/>
  <c r="AD118" i="5"/>
  <c r="AR118" i="7"/>
  <c r="Z118" i="5"/>
  <c r="AH118" i="7"/>
  <c r="BX118" i="5"/>
  <c r="AN118" i="5"/>
  <c r="J118" i="5"/>
  <c r="CT118" i="5"/>
  <c r="CX118" i="5"/>
  <c r="AL118" i="5"/>
  <c r="AA118" i="5"/>
  <c r="FL118" i="5"/>
  <c r="EM118" i="5"/>
  <c r="AG118" i="5"/>
  <c r="BW118" i="5"/>
  <c r="AT118" i="7"/>
  <c r="FK118" i="5"/>
  <c r="A118" i="1"/>
  <c r="D118" i="5"/>
  <c r="B118" i="5"/>
  <c r="C118" i="5"/>
  <c r="FT118" i="5"/>
  <c r="AL130" i="5"/>
  <c r="EX130" i="5"/>
  <c r="J130" i="5"/>
  <c r="AB130" i="5"/>
  <c r="S130" i="5"/>
  <c r="EN130" i="5"/>
  <c r="BW130" i="5"/>
  <c r="AA130" i="5"/>
  <c r="F130" i="7"/>
  <c r="V130" i="7"/>
  <c r="CX130" i="5"/>
  <c r="AH130" i="7"/>
  <c r="FA130" i="5"/>
  <c r="EO130" i="5"/>
  <c r="AG130" i="7"/>
  <c r="AD130" i="5"/>
  <c r="T130" i="5"/>
  <c r="EK130" i="5"/>
  <c r="CT130" i="5"/>
  <c r="BX130" i="5"/>
  <c r="AN130" i="5"/>
  <c r="EG130" i="5"/>
  <c r="D130" i="7"/>
  <c r="R130" i="5"/>
  <c r="EH130" i="5"/>
  <c r="D130" i="8"/>
  <c r="EM130" i="5"/>
  <c r="EP130" i="5"/>
  <c r="E130" i="5"/>
  <c r="CY130" i="5"/>
  <c r="FT130" i="5"/>
  <c r="AT130" i="7"/>
  <c r="FK130" i="5"/>
  <c r="B130" i="5"/>
  <c r="C130" i="5"/>
  <c r="A130" i="1"/>
  <c r="D130" i="5"/>
  <c r="Z130" i="5"/>
  <c r="AG130" i="5"/>
  <c r="FM130" i="5"/>
  <c r="AI130" i="7"/>
  <c r="AR130" i="7"/>
  <c r="EY130" i="5"/>
  <c r="EL130" i="5"/>
  <c r="EZ130" i="5"/>
  <c r="FL130" i="5"/>
  <c r="AM130" i="5"/>
  <c r="E8" i="5"/>
  <c r="AG8" i="7"/>
  <c r="D115" i="7"/>
  <c r="V115" i="7"/>
  <c r="EP115" i="5"/>
  <c r="Z115" i="5"/>
  <c r="AN115" i="5"/>
  <c r="EY115" i="5"/>
  <c r="CX115" i="5"/>
  <c r="F115" i="7"/>
  <c r="AI115" i="7"/>
  <c r="FM115" i="5"/>
  <c r="FA115" i="5"/>
  <c r="AR115" i="7"/>
  <c r="AB115" i="5"/>
  <c r="EL115" i="5"/>
  <c r="AH115" i="7"/>
  <c r="AG115" i="5"/>
  <c r="D115" i="8"/>
  <c r="R115" i="5"/>
  <c r="S115" i="5"/>
  <c r="EH115" i="5"/>
  <c r="EX115" i="5"/>
  <c r="BW115" i="5"/>
  <c r="AM115" i="5"/>
  <c r="EK115" i="5"/>
  <c r="E115" i="5"/>
  <c r="AG115" i="7"/>
  <c r="EZ115" i="5"/>
  <c r="CT115" i="5"/>
  <c r="BX115" i="5"/>
  <c r="T115" i="5"/>
  <c r="FL115" i="5"/>
  <c r="EG115" i="5"/>
  <c r="EM115" i="5"/>
  <c r="AA115" i="5"/>
  <c r="AL115" i="5"/>
  <c r="EN115" i="5"/>
  <c r="AD115" i="5"/>
  <c r="EO115" i="5"/>
  <c r="J115" i="5"/>
  <c r="CY115" i="5"/>
  <c r="AT115" i="7"/>
  <c r="FK115" i="5"/>
  <c r="A115" i="1"/>
  <c r="D115" i="5"/>
  <c r="FT115" i="5"/>
  <c r="B115" i="5"/>
  <c r="C115" i="5"/>
  <c r="AH168" i="7"/>
  <c r="CT168" i="5"/>
  <c r="AL168" i="5"/>
  <c r="EH168" i="5"/>
  <c r="F168" i="7"/>
  <c r="EK168" i="5"/>
  <c r="EX168" i="5"/>
  <c r="FL168" i="5"/>
  <c r="EZ168" i="5"/>
  <c r="D168" i="7"/>
  <c r="CX168" i="5"/>
  <c r="EO168" i="5"/>
  <c r="T168" i="5"/>
  <c r="Z168" i="5"/>
  <c r="AI168" i="7"/>
  <c r="V168" i="7"/>
  <c r="EN168" i="5"/>
  <c r="EG168" i="5"/>
  <c r="AR168" i="7"/>
  <c r="EP168" i="5"/>
  <c r="A168" i="1"/>
  <c r="D168" i="5"/>
  <c r="EL168" i="5"/>
  <c r="AG168" i="5"/>
  <c r="EY168" i="5"/>
  <c r="E168" i="5"/>
  <c r="BX168" i="5"/>
  <c r="R168" i="5"/>
  <c r="FA168" i="5"/>
  <c r="AN168" i="5"/>
  <c r="AD168" i="5"/>
  <c r="AA168" i="5"/>
  <c r="AG168" i="7"/>
  <c r="BW168" i="5"/>
  <c r="CY168" i="5"/>
  <c r="FM168" i="5"/>
  <c r="D168" i="8"/>
  <c r="EM168" i="5"/>
  <c r="J168" i="5"/>
  <c r="AB168" i="5"/>
  <c r="AM168" i="5"/>
  <c r="S168" i="5"/>
  <c r="FT168" i="5"/>
  <c r="B168" i="5"/>
  <c r="C168" i="5"/>
  <c r="AT168" i="7"/>
  <c r="FK168" i="5"/>
  <c r="EG86" i="5"/>
  <c r="FM86" i="5"/>
  <c r="CT86" i="5"/>
  <c r="EY86" i="5"/>
  <c r="D86" i="8"/>
  <c r="T86" i="5"/>
  <c r="D86" i="7"/>
  <c r="EO86" i="5"/>
  <c r="AD86" i="5"/>
  <c r="E86" i="5"/>
  <c r="Z86" i="5"/>
  <c r="EM86" i="5"/>
  <c r="CY86" i="5"/>
  <c r="FL86" i="5"/>
  <c r="J86" i="5"/>
  <c r="F86" i="7"/>
  <c r="EX86" i="5"/>
  <c r="AM86" i="5"/>
  <c r="AT86" i="7"/>
  <c r="FK86" i="5"/>
  <c r="BW86" i="5"/>
  <c r="V86" i="7"/>
  <c r="BX86" i="5"/>
  <c r="AR86" i="7"/>
  <c r="AG86" i="5"/>
  <c r="AI86" i="7"/>
  <c r="EK86" i="5"/>
  <c r="AA86" i="5"/>
  <c r="S86" i="5"/>
  <c r="EZ86" i="5"/>
  <c r="FA86" i="5"/>
  <c r="AL86" i="5"/>
  <c r="EP86" i="5"/>
  <c r="EH86" i="5"/>
  <c r="CX86" i="5"/>
  <c r="AB86" i="5"/>
  <c r="EN86" i="5"/>
  <c r="R86" i="5"/>
  <c r="AG86" i="7"/>
  <c r="AH86" i="7"/>
  <c r="EL86" i="5"/>
  <c r="AN86" i="5"/>
  <c r="FT86" i="5"/>
  <c r="A86" i="1"/>
  <c r="D86" i="5"/>
  <c r="B86" i="5"/>
  <c r="C86" i="5"/>
  <c r="EN190" i="5"/>
  <c r="CY190" i="5"/>
  <c r="T190" i="5"/>
  <c r="FL190" i="5"/>
  <c r="EY190" i="5"/>
  <c r="EM190" i="5"/>
  <c r="CT190" i="5"/>
  <c r="AM190" i="5"/>
  <c r="AG190" i="5"/>
  <c r="AA190" i="5"/>
  <c r="CX190" i="5"/>
  <c r="A190" i="1"/>
  <c r="D190" i="5"/>
  <c r="J190" i="5"/>
  <c r="EP190" i="5"/>
  <c r="EG190" i="5"/>
  <c r="AI190" i="7"/>
  <c r="S190" i="5"/>
  <c r="F190" i="7"/>
  <c r="FM190" i="5"/>
  <c r="D190" i="8"/>
  <c r="AT190" i="7"/>
  <c r="FK190" i="5"/>
  <c r="FT190" i="5"/>
  <c r="Z190" i="5"/>
  <c r="EH190" i="5"/>
  <c r="V190" i="7"/>
  <c r="AN190" i="5"/>
  <c r="BX190" i="5"/>
  <c r="EX190" i="5"/>
  <c r="EL190" i="5"/>
  <c r="R190" i="5"/>
  <c r="EO190" i="5"/>
  <c r="FA190" i="5"/>
  <c r="AD190" i="5"/>
  <c r="EZ190" i="5"/>
  <c r="EK190" i="5"/>
  <c r="BW190" i="5"/>
  <c r="AH190" i="7"/>
  <c r="AB190" i="5"/>
  <c r="E190" i="5"/>
  <c r="D190" i="7"/>
  <c r="AL190" i="5"/>
  <c r="AG190" i="7"/>
  <c r="AR190" i="7"/>
  <c r="B190" i="5"/>
  <c r="C190" i="5"/>
  <c r="AA157" i="5"/>
  <c r="EL157" i="5"/>
  <c r="AI157" i="7"/>
  <c r="D157" i="8"/>
  <c r="AG157" i="5"/>
  <c r="AG157" i="7"/>
  <c r="AR157" i="7"/>
  <c r="BW157" i="5"/>
  <c r="EX157" i="5"/>
  <c r="EH157" i="5"/>
  <c r="EP157" i="5"/>
  <c r="AH157" i="7"/>
  <c r="EN157" i="5"/>
  <c r="FM157" i="5"/>
  <c r="CT157" i="5"/>
  <c r="F157" i="7"/>
  <c r="J157" i="5"/>
  <c r="Z157" i="5"/>
  <c r="AB157" i="5"/>
  <c r="AM157" i="5"/>
  <c r="CX157" i="5"/>
  <c r="EK157" i="5"/>
  <c r="FL157" i="5"/>
  <c r="BX157" i="5"/>
  <c r="EO157" i="5"/>
  <c r="AD157" i="5"/>
  <c r="EZ157" i="5"/>
  <c r="D157" i="7"/>
  <c r="AL157" i="5"/>
  <c r="V157" i="7"/>
  <c r="EY157" i="5"/>
  <c r="S157" i="5"/>
  <c r="EG157" i="5"/>
  <c r="EM157" i="5"/>
  <c r="FA157" i="5"/>
  <c r="E157" i="5"/>
  <c r="R157" i="5"/>
  <c r="CY157" i="5"/>
  <c r="AN157" i="5"/>
  <c r="T157" i="5"/>
  <c r="AT157" i="7"/>
  <c r="FK157" i="5"/>
  <c r="A157" i="1"/>
  <c r="D157" i="5"/>
  <c r="B157" i="5"/>
  <c r="C157" i="5"/>
  <c r="FT157" i="5"/>
  <c r="AL117" i="5"/>
  <c r="CX117" i="5"/>
  <c r="J117" i="5"/>
  <c r="S117" i="5"/>
  <c r="EO117" i="5"/>
  <c r="EN117" i="5"/>
  <c r="EH117" i="5"/>
  <c r="R117" i="5"/>
  <c r="AG117" i="7"/>
  <c r="EM117" i="5"/>
  <c r="EK117" i="5"/>
  <c r="BX117" i="5"/>
  <c r="F117" i="7"/>
  <c r="T117" i="5"/>
  <c r="EY117" i="5"/>
  <c r="AG117" i="5"/>
  <c r="EX117" i="5"/>
  <c r="AN117" i="5"/>
  <c r="E117" i="5"/>
  <c r="BW117" i="5"/>
  <c r="CT117" i="5"/>
  <c r="EL117" i="5"/>
  <c r="FL117" i="5"/>
  <c r="AI117" i="7"/>
  <c r="CY117" i="5"/>
  <c r="FA117" i="5"/>
  <c r="EZ117" i="5"/>
  <c r="D117" i="7"/>
  <c r="Z117" i="5"/>
  <c r="AB117" i="5"/>
  <c r="B117" i="5"/>
  <c r="C117" i="5"/>
  <c r="D117" i="8"/>
  <c r="AA117" i="5"/>
  <c r="FM117" i="5"/>
  <c r="EG117" i="5"/>
  <c r="EP117" i="5"/>
  <c r="AR117" i="7"/>
  <c r="AH117" i="7"/>
  <c r="V117" i="7"/>
  <c r="AM117" i="5"/>
  <c r="AD117" i="5"/>
  <c r="AT117" i="7"/>
  <c r="FK117" i="5"/>
  <c r="A117" i="1"/>
  <c r="D117" i="5"/>
  <c r="FT117" i="5"/>
  <c r="EM97" i="5"/>
  <c r="BW97" i="5"/>
  <c r="EO97" i="5"/>
  <c r="EX97" i="5"/>
  <c r="CX97" i="5"/>
  <c r="AD97" i="5"/>
  <c r="D97" i="7"/>
  <c r="AH97" i="7"/>
  <c r="AR97" i="7"/>
  <c r="AG97" i="7"/>
  <c r="FA97" i="5"/>
  <c r="EH97" i="5"/>
  <c r="D97" i="8"/>
  <c r="EY97" i="5"/>
  <c r="EK97" i="5"/>
  <c r="F97" i="7"/>
  <c r="AG97" i="5"/>
  <c r="B97" i="5"/>
  <c r="C97" i="5"/>
  <c r="EL97" i="5"/>
  <c r="R97" i="5"/>
  <c r="S97" i="5"/>
  <c r="Z97" i="5"/>
  <c r="FM97" i="5"/>
  <c r="FL97" i="5"/>
  <c r="E97" i="5"/>
  <c r="BX97" i="5"/>
  <c r="EG97" i="5"/>
  <c r="AA97" i="5"/>
  <c r="EN97" i="5"/>
  <c r="AI97" i="7"/>
  <c r="AL97" i="5"/>
  <c r="AB97" i="5"/>
  <c r="EZ97" i="5"/>
  <c r="V97" i="7"/>
  <c r="T97" i="5"/>
  <c r="CT97" i="5"/>
  <c r="CY97" i="5"/>
  <c r="AM97" i="5"/>
  <c r="AN97" i="5"/>
  <c r="EP97" i="5"/>
  <c r="J97" i="5"/>
  <c r="FT97" i="5"/>
  <c r="AT97" i="7"/>
  <c r="FK97" i="5"/>
  <c r="A97" i="1"/>
  <c r="D97" i="5"/>
  <c r="BW96" i="5"/>
  <c r="CX96" i="5"/>
  <c r="D96" i="7"/>
  <c r="R96" i="5"/>
  <c r="AG96" i="7"/>
  <c r="D96" i="8"/>
  <c r="EK96" i="5"/>
  <c r="E96" i="5"/>
  <c r="T96" i="5"/>
  <c r="AR96" i="7"/>
  <c r="EX96" i="5"/>
  <c r="J96" i="5"/>
  <c r="EN96" i="5"/>
  <c r="EM96" i="5"/>
  <c r="AG96" i="5"/>
  <c r="CY96" i="5"/>
  <c r="CT96" i="5"/>
  <c r="F96" i="7"/>
  <c r="FL96" i="5"/>
  <c r="EG96" i="5"/>
  <c r="EZ96" i="5"/>
  <c r="AT96" i="7"/>
  <c r="FK96" i="5"/>
  <c r="A96" i="1"/>
  <c r="D96" i="5"/>
  <c r="Z96" i="5"/>
  <c r="AA96" i="5"/>
  <c r="EP96" i="5"/>
  <c r="V96" i="7"/>
  <c r="AI96" i="7"/>
  <c r="AL96" i="5"/>
  <c r="EO96" i="5"/>
  <c r="AD96" i="5"/>
  <c r="EY96" i="5"/>
  <c r="FM96" i="5"/>
  <c r="AM96" i="5"/>
  <c r="AB96" i="5"/>
  <c r="EH96" i="5"/>
  <c r="AN96" i="5"/>
  <c r="AH96" i="7"/>
  <c r="S96" i="5"/>
  <c r="FA96" i="5"/>
  <c r="EL96" i="5"/>
  <c r="BX96" i="5"/>
  <c r="FT96" i="5"/>
  <c r="B96" i="5"/>
  <c r="C96" i="5"/>
  <c r="BX69" i="5"/>
  <c r="V69" i="7"/>
  <c r="EL69" i="5"/>
  <c r="Z69" i="5"/>
  <c r="FM69" i="5"/>
  <c r="EX69" i="5"/>
  <c r="AG69" i="7"/>
  <c r="EZ69" i="5"/>
  <c r="AM69" i="5"/>
  <c r="T69" i="5"/>
  <c r="CY69" i="5"/>
  <c r="AN69" i="5"/>
  <c r="FA69" i="5"/>
  <c r="AR69" i="7"/>
  <c r="CX69" i="5"/>
  <c r="EY69" i="5"/>
  <c r="F69" i="7"/>
  <c r="AD69" i="5"/>
  <c r="AI69" i="7"/>
  <c r="EM69" i="5"/>
  <c r="CT69" i="5"/>
  <c r="S69" i="5"/>
  <c r="B69" i="5"/>
  <c r="C69" i="5"/>
  <c r="A69" i="1"/>
  <c r="D69" i="5"/>
  <c r="FT69" i="5"/>
  <c r="R69" i="5"/>
  <c r="AG69" i="5"/>
  <c r="EG69" i="5"/>
  <c r="EN69" i="5"/>
  <c r="J69" i="5"/>
  <c r="AL69" i="5"/>
  <c r="E69" i="5"/>
  <c r="D69" i="7"/>
  <c r="AA69" i="5"/>
  <c r="AH69" i="7"/>
  <c r="BW69" i="5"/>
  <c r="AB69" i="5"/>
  <c r="D69" i="8"/>
  <c r="EK69" i="5"/>
  <c r="EO69" i="5"/>
  <c r="EH69" i="5"/>
  <c r="EP69" i="5"/>
  <c r="FL69" i="5"/>
  <c r="AT69" i="7"/>
  <c r="FK69" i="5"/>
  <c r="AM54" i="5"/>
  <c r="EP54" i="5"/>
  <c r="EY54" i="5"/>
  <c r="AH54" i="7"/>
  <c r="S54" i="5"/>
  <c r="Z54" i="5"/>
  <c r="AR54" i="7"/>
  <c r="EL54" i="5"/>
  <c r="T54" i="5"/>
  <c r="D54" i="8"/>
  <c r="BW54" i="5"/>
  <c r="EX54" i="5"/>
  <c r="AD54" i="5"/>
  <c r="EM54" i="5"/>
  <c r="AA54" i="5"/>
  <c r="FM54" i="5"/>
  <c r="F54" i="7"/>
  <c r="V54" i="7"/>
  <c r="AI54" i="7"/>
  <c r="EH54" i="5"/>
  <c r="AN54" i="5"/>
  <c r="CY54" i="5"/>
  <c r="EG54" i="5"/>
  <c r="FA54" i="5"/>
  <c r="AT54" i="7"/>
  <c r="FK54" i="5"/>
  <c r="A54" i="1"/>
  <c r="D54" i="5"/>
  <c r="B54" i="5"/>
  <c r="C54" i="5"/>
  <c r="AG54" i="7"/>
  <c r="EN54" i="5"/>
  <c r="AB54" i="5"/>
  <c r="E54" i="5"/>
  <c r="AG54" i="5"/>
  <c r="CT54" i="5"/>
  <c r="AL54" i="5"/>
  <c r="CX54" i="5"/>
  <c r="D54" i="7"/>
  <c r="EO54" i="5"/>
  <c r="BX54" i="5"/>
  <c r="R54" i="5"/>
  <c r="J54" i="5"/>
  <c r="EK54" i="5"/>
  <c r="EZ54" i="5"/>
  <c r="FL54" i="5"/>
  <c r="FT54" i="5"/>
  <c r="AB30" i="5"/>
  <c r="CX30" i="5"/>
  <c r="E30" i="5"/>
  <c r="AA30" i="5"/>
  <c r="BW30" i="5"/>
  <c r="D30" i="8"/>
  <c r="BX30" i="5"/>
  <c r="AD30" i="5"/>
  <c r="J30" i="5"/>
  <c r="R30" i="5"/>
  <c r="R51" i="5"/>
  <c r="BX51" i="5"/>
  <c r="AD51" i="5"/>
  <c r="AL51" i="5"/>
  <c r="J51" i="5"/>
  <c r="CX51" i="5"/>
  <c r="E51" i="5"/>
  <c r="AB51" i="5"/>
  <c r="CY143" i="5"/>
  <c r="AI143" i="7"/>
  <c r="EO143" i="5"/>
  <c r="CX143" i="5"/>
  <c r="Z143" i="5"/>
  <c r="F143" i="7"/>
  <c r="EM143" i="5"/>
  <c r="AL143" i="5"/>
  <c r="EX143" i="5"/>
  <c r="AG143" i="5"/>
  <c r="AB143" i="5"/>
  <c r="S143" i="5"/>
  <c r="FA143" i="5"/>
  <c r="AM143" i="5"/>
  <c r="EY143" i="5"/>
  <c r="E143" i="5"/>
  <c r="AR143" i="7"/>
  <c r="EG143" i="5"/>
  <c r="AH143" i="7"/>
  <c r="D143" i="7"/>
  <c r="EL143" i="5"/>
  <c r="EH143" i="5"/>
  <c r="EK143" i="5"/>
  <c r="FM143" i="5"/>
  <c r="T143" i="5"/>
  <c r="EZ143" i="5"/>
  <c r="FL143" i="5"/>
  <c r="AA143" i="5"/>
  <c r="AD143" i="5"/>
  <c r="BX143" i="5"/>
  <c r="BW143" i="5"/>
  <c r="R143" i="5"/>
  <c r="CT143" i="5"/>
  <c r="EN143" i="5"/>
  <c r="V143" i="7"/>
  <c r="J143" i="5"/>
  <c r="AG143" i="7"/>
  <c r="EP143" i="5"/>
  <c r="AN143" i="5"/>
  <c r="D143" i="8"/>
  <c r="B143" i="5"/>
  <c r="C143" i="5"/>
  <c r="A143" i="1"/>
  <c r="D143" i="5"/>
  <c r="FT143" i="5"/>
  <c r="AT143" i="7"/>
  <c r="FK143" i="5"/>
  <c r="EO144" i="5"/>
  <c r="BX144" i="5"/>
  <c r="Z144" i="5"/>
  <c r="AI144" i="7"/>
  <c r="AG144" i="7"/>
  <c r="T144" i="5"/>
  <c r="AR144" i="7"/>
  <c r="EG144" i="5"/>
  <c r="AN144" i="5"/>
  <c r="EY144" i="5"/>
  <c r="EX144" i="5"/>
  <c r="EM144" i="5"/>
  <c r="AM144" i="5"/>
  <c r="BW144" i="5"/>
  <c r="EH144" i="5"/>
  <c r="FL144" i="5"/>
  <c r="FM144" i="5"/>
  <c r="AA144" i="5"/>
  <c r="D144" i="8"/>
  <c r="AB144" i="5"/>
  <c r="AL144" i="5"/>
  <c r="AT144" i="7"/>
  <c r="FK144" i="5"/>
  <c r="B144" i="5"/>
  <c r="C144" i="5"/>
  <c r="EP144" i="5"/>
  <c r="FA144" i="5"/>
  <c r="F144" i="7"/>
  <c r="J144" i="5"/>
  <c r="EL144" i="5"/>
  <c r="AD144" i="5"/>
  <c r="E144" i="5"/>
  <c r="AH144" i="7"/>
  <c r="CY144" i="5"/>
  <c r="R144" i="5"/>
  <c r="CT144" i="5"/>
  <c r="S144" i="5"/>
  <c r="D144" i="7"/>
  <c r="V144" i="7"/>
  <c r="CX144" i="5"/>
  <c r="EZ144" i="5"/>
  <c r="EK144" i="5"/>
  <c r="AG144" i="5"/>
  <c r="EN144" i="5"/>
  <c r="A144" i="1"/>
  <c r="D144" i="5"/>
  <c r="FT144" i="5"/>
  <c r="FM72" i="5"/>
  <c r="AM72" i="5"/>
  <c r="R72" i="5"/>
  <c r="D72" i="7"/>
  <c r="CY72" i="5"/>
  <c r="D72" i="8"/>
  <c r="EL72" i="5"/>
  <c r="BX72" i="5"/>
  <c r="EN72" i="5"/>
  <c r="EX72" i="5"/>
  <c r="F72" i="7"/>
  <c r="CT72" i="5"/>
  <c r="S72" i="5"/>
  <c r="AA72" i="5"/>
  <c r="EM72" i="5"/>
  <c r="AI72" i="7"/>
  <c r="EO72" i="5"/>
  <c r="EY72" i="5"/>
  <c r="AB72" i="5"/>
  <c r="CX72" i="5"/>
  <c r="AG72" i="5"/>
  <c r="AD72" i="5"/>
  <c r="V72" i="7"/>
  <c r="AN72" i="5"/>
  <c r="AL72" i="5"/>
  <c r="EG72" i="5"/>
  <c r="AG72" i="7"/>
  <c r="A72" i="1"/>
  <c r="D72" i="5"/>
  <c r="AT72" i="7"/>
  <c r="FK72" i="5"/>
  <c r="J72" i="5"/>
  <c r="FA72" i="5"/>
  <c r="AH72" i="7"/>
  <c r="T72" i="5"/>
  <c r="EH72" i="5"/>
  <c r="AR72" i="7"/>
  <c r="EK72" i="5"/>
  <c r="EZ72" i="5"/>
  <c r="FL72" i="5"/>
  <c r="E72" i="5"/>
  <c r="EP72" i="5"/>
  <c r="BW72" i="5"/>
  <c r="Z72" i="5"/>
  <c r="B72" i="5"/>
  <c r="C72" i="5"/>
  <c r="FT72" i="5"/>
  <c r="AD108" i="5"/>
  <c r="BW108" i="5"/>
  <c r="EG108" i="5"/>
  <c r="J108" i="5"/>
  <c r="AG108" i="5"/>
  <c r="T108" i="5"/>
  <c r="AG108" i="7"/>
  <c r="EO108" i="5"/>
  <c r="CT108" i="5"/>
  <c r="CY108" i="5"/>
  <c r="AB108" i="5"/>
  <c r="EY108" i="5"/>
  <c r="Z108" i="5"/>
  <c r="S108" i="5"/>
  <c r="AA108" i="5"/>
  <c r="EK108" i="5"/>
  <c r="EH108" i="5"/>
  <c r="AM108" i="5"/>
  <c r="V108" i="7"/>
  <c r="FL108" i="5"/>
  <c r="E108" i="5"/>
  <c r="AL108" i="5"/>
  <c r="F108" i="7"/>
  <c r="EZ108" i="5"/>
  <c r="R108" i="5"/>
  <c r="EX108" i="5"/>
  <c r="FA108" i="5"/>
  <c r="AR108" i="7"/>
  <c r="D108" i="8"/>
  <c r="EP108" i="5"/>
  <c r="FM108" i="5"/>
  <c r="EL108" i="5"/>
  <c r="CX108" i="5"/>
  <c r="BX108" i="5"/>
  <c r="AN108" i="5"/>
  <c r="EN108" i="5"/>
  <c r="AI108" i="7"/>
  <c r="D108" i="7"/>
  <c r="EM108" i="5"/>
  <c r="AH108" i="7"/>
  <c r="FT108" i="5"/>
  <c r="B108" i="5"/>
  <c r="C108" i="5"/>
  <c r="A108" i="1"/>
  <c r="D108" i="5"/>
  <c r="AT108" i="7"/>
  <c r="FK108" i="5"/>
  <c r="EZ171" i="5"/>
  <c r="AL171" i="5"/>
  <c r="BW171" i="5"/>
  <c r="EO171" i="5"/>
  <c r="AN171" i="5"/>
  <c r="AB171" i="5"/>
  <c r="AM171" i="5"/>
  <c r="AD171" i="5"/>
  <c r="CT171" i="5"/>
  <c r="AR171" i="7"/>
  <c r="T171" i="5"/>
  <c r="E171" i="5"/>
  <c r="F171" i="7"/>
  <c r="EH171" i="5"/>
  <c r="FL171" i="5"/>
  <c r="EX171" i="5"/>
  <c r="S171" i="5"/>
  <c r="R171" i="5"/>
  <c r="J171" i="5"/>
  <c r="AH171" i="7"/>
  <c r="FM171" i="5"/>
  <c r="AA171" i="5"/>
  <c r="EG171" i="5"/>
  <c r="AG171" i="7"/>
  <c r="D171" i="7"/>
  <c r="AI171" i="7"/>
  <c r="CX171" i="5"/>
  <c r="AG171" i="5"/>
  <c r="CY171" i="5"/>
  <c r="EM171" i="5"/>
  <c r="AT171" i="7"/>
  <c r="FK171" i="5"/>
  <c r="EN171" i="5"/>
  <c r="EL171" i="5"/>
  <c r="V171" i="7"/>
  <c r="EY171" i="5"/>
  <c r="EP171" i="5"/>
  <c r="FA171" i="5"/>
  <c r="Z171" i="5"/>
  <c r="D171" i="8"/>
  <c r="BX171" i="5"/>
  <c r="EK171" i="5"/>
  <c r="B171" i="5"/>
  <c r="C171" i="5"/>
  <c r="A171" i="1"/>
  <c r="D171" i="5"/>
  <c r="FT171" i="5"/>
  <c r="AL116" i="5"/>
  <c r="T116" i="5"/>
  <c r="AN116" i="5"/>
  <c r="S116" i="5"/>
  <c r="BW116" i="5"/>
  <c r="EL116" i="5"/>
  <c r="AG116" i="5"/>
  <c r="EH116" i="5"/>
  <c r="AH116" i="7"/>
  <c r="AD116" i="5"/>
  <c r="AI116" i="7"/>
  <c r="D116" i="8"/>
  <c r="EY116" i="5"/>
  <c r="E116" i="5"/>
  <c r="F116" i="7"/>
  <c r="EK116" i="5"/>
  <c r="CY116" i="5"/>
  <c r="R116" i="5"/>
  <c r="EO116" i="5"/>
  <c r="EG116" i="5"/>
  <c r="J116" i="5"/>
  <c r="FL116" i="5"/>
  <c r="AM116" i="5"/>
  <c r="D116" i="7"/>
  <c r="Z116" i="5"/>
  <c r="EN116" i="5"/>
  <c r="EM116" i="5"/>
  <c r="AB116" i="5"/>
  <c r="CT116" i="5"/>
  <c r="CX116" i="5"/>
  <c r="FA116" i="5"/>
  <c r="AA116" i="5"/>
  <c r="FM116" i="5"/>
  <c r="AG116" i="7"/>
  <c r="EX116" i="5"/>
  <c r="AR116" i="7"/>
  <c r="BX116" i="5"/>
  <c r="V116" i="7"/>
  <c r="EZ116" i="5"/>
  <c r="EP116" i="5"/>
  <c r="FT116" i="5"/>
  <c r="AT116" i="7"/>
  <c r="FK116" i="5"/>
  <c r="B116" i="5"/>
  <c r="C116" i="5"/>
  <c r="A116" i="1"/>
  <c r="D116" i="5"/>
  <c r="AR91" i="7"/>
  <c r="EG91" i="5"/>
  <c r="D91" i="7"/>
  <c r="EN91" i="5"/>
  <c r="AA91" i="5"/>
  <c r="FA91" i="5"/>
  <c r="AG91" i="5"/>
  <c r="T91" i="5"/>
  <c r="CT91" i="5"/>
  <c r="CY91" i="5"/>
  <c r="CX91" i="5"/>
  <c r="J91" i="5"/>
  <c r="EK91" i="5"/>
  <c r="FL91" i="5"/>
  <c r="EL91" i="5"/>
  <c r="Z91" i="5"/>
  <c r="EO91" i="5"/>
  <c r="S91" i="5"/>
  <c r="AH91" i="7"/>
  <c r="FM91" i="5"/>
  <c r="AL91" i="5"/>
  <c r="BW91" i="5"/>
  <c r="AT91" i="7"/>
  <c r="FK91" i="5"/>
  <c r="B91" i="5"/>
  <c r="C91" i="5"/>
  <c r="A91" i="1"/>
  <c r="D91" i="5"/>
  <c r="R91" i="5"/>
  <c r="AB91" i="5"/>
  <c r="AI91" i="7"/>
  <c r="AD91" i="5"/>
  <c r="V91" i="7"/>
  <c r="BX91" i="5"/>
  <c r="AM91" i="5"/>
  <c r="EM91" i="5"/>
  <c r="EX91" i="5"/>
  <c r="D91" i="8"/>
  <c r="EZ91" i="5"/>
  <c r="E91" i="5"/>
  <c r="AN91" i="5"/>
  <c r="EH91" i="5"/>
  <c r="AG91" i="7"/>
  <c r="F91" i="7"/>
  <c r="EP91" i="5"/>
  <c r="EY91" i="5"/>
  <c r="FT91" i="5"/>
  <c r="AS7" i="5"/>
  <c r="BB7" i="5"/>
  <c r="AR7" i="5"/>
  <c r="BN7" i="5"/>
  <c r="AP7" i="5"/>
  <c r="BN161" i="5"/>
  <c r="BB161" i="5"/>
  <c r="AP161" i="5"/>
  <c r="AR161" i="5"/>
  <c r="AS161" i="5"/>
  <c r="AM198" i="5"/>
  <c r="FM198" i="5"/>
  <c r="CY198" i="5"/>
  <c r="AN198" i="5"/>
  <c r="D198" i="8"/>
  <c r="F198" i="7"/>
  <c r="EG198" i="5"/>
  <c r="AA198" i="5"/>
  <c r="R198" i="5"/>
  <c r="AB198" i="5"/>
  <c r="AH198" i="7"/>
  <c r="EZ198" i="5"/>
  <c r="FL198" i="5"/>
  <c r="AL198" i="5"/>
  <c r="EY198" i="5"/>
  <c r="T198" i="5"/>
  <c r="S198" i="5"/>
  <c r="BW198" i="5"/>
  <c r="EP198" i="5"/>
  <c r="CT198" i="5"/>
  <c r="FT198" i="5"/>
  <c r="EM198" i="5"/>
  <c r="EO198" i="5"/>
  <c r="EN198" i="5"/>
  <c r="Z198" i="5"/>
  <c r="FA198" i="5"/>
  <c r="J198" i="5"/>
  <c r="AD198" i="5"/>
  <c r="AG198" i="7"/>
  <c r="EX198" i="5"/>
  <c r="EK198" i="5"/>
  <c r="AR198" i="7"/>
  <c r="EL198" i="5"/>
  <c r="BX198" i="5"/>
  <c r="D198" i="7"/>
  <c r="AG198" i="5"/>
  <c r="E198" i="5"/>
  <c r="EH198" i="5"/>
  <c r="AI198" i="7"/>
  <c r="V198" i="7"/>
  <c r="CX198" i="5"/>
  <c r="A198" i="1"/>
  <c r="D198" i="5"/>
  <c r="B198" i="5"/>
  <c r="C198" i="5"/>
  <c r="AT198" i="7"/>
  <c r="FK198" i="5"/>
  <c r="EO94" i="5"/>
  <c r="Z94" i="5"/>
  <c r="EZ94" i="5"/>
  <c r="E94" i="5"/>
  <c r="D94" i="7"/>
  <c r="FM94" i="5"/>
  <c r="BW94" i="5"/>
  <c r="EG94" i="5"/>
  <c r="EH94" i="5"/>
  <c r="AG94" i="5"/>
  <c r="EL94" i="5"/>
  <c r="AA94" i="5"/>
  <c r="CT94" i="5"/>
  <c r="R94" i="5"/>
  <c r="J94" i="5"/>
  <c r="AM94" i="5"/>
  <c r="EK94" i="5"/>
  <c r="EN94" i="5"/>
  <c r="EM94" i="5"/>
  <c r="AL94" i="5"/>
  <c r="AH94" i="7"/>
  <c r="CX94" i="5"/>
  <c r="AN94" i="5"/>
  <c r="AI94" i="7"/>
  <c r="EX94" i="5"/>
  <c r="T94" i="5"/>
  <c r="V94" i="7"/>
  <c r="AG94" i="7"/>
  <c r="D94" i="8"/>
  <c r="FL94" i="5"/>
  <c r="AD94" i="5"/>
  <c r="AB94" i="5"/>
  <c r="BX94" i="5"/>
  <c r="FA94" i="5"/>
  <c r="S94" i="5"/>
  <c r="AR94" i="7"/>
  <c r="CY94" i="5"/>
  <c r="EY94" i="5"/>
  <c r="EP94" i="5"/>
  <c r="F94" i="7"/>
  <c r="AT94" i="7"/>
  <c r="FK94" i="5"/>
  <c r="A94" i="1"/>
  <c r="D94" i="5"/>
  <c r="B94" i="5"/>
  <c r="C94" i="5"/>
  <c r="FT94" i="5"/>
  <c r="D81" i="8"/>
  <c r="CX81" i="5"/>
  <c r="R81" i="5"/>
  <c r="V81" i="7"/>
  <c r="EP81" i="5"/>
  <c r="AG81" i="7"/>
  <c r="EL81" i="5"/>
  <c r="EN81" i="5"/>
  <c r="FA81" i="5"/>
  <c r="AB81" i="5"/>
  <c r="E81" i="5"/>
  <c r="BW81" i="5"/>
  <c r="EK81" i="5"/>
  <c r="FL81" i="5"/>
  <c r="EY81" i="5"/>
  <c r="AR81" i="7"/>
  <c r="Z81" i="5"/>
  <c r="AD81" i="5"/>
  <c r="F81" i="7"/>
  <c r="AG81" i="5"/>
  <c r="CY81" i="5"/>
  <c r="BX81" i="5"/>
  <c r="AN81" i="5"/>
  <c r="T81" i="5"/>
  <c r="AI81" i="7"/>
  <c r="EM81" i="5"/>
  <c r="AM81" i="5"/>
  <c r="EX81" i="5"/>
  <c r="CT81" i="5"/>
  <c r="AA81" i="5"/>
  <c r="AH81" i="7"/>
  <c r="J81" i="5"/>
  <c r="EO81" i="5"/>
  <c r="EZ81" i="5"/>
  <c r="EG81" i="5"/>
  <c r="FM81" i="5"/>
  <c r="S81" i="5"/>
  <c r="D81" i="7"/>
  <c r="AL81" i="5"/>
  <c r="EH81" i="5"/>
  <c r="A81" i="1"/>
  <c r="D81" i="5"/>
  <c r="B81" i="5"/>
  <c r="C81" i="5"/>
  <c r="AT81" i="7"/>
  <c r="FK81" i="5"/>
  <c r="FT81" i="5"/>
  <c r="BB104" i="5"/>
  <c r="AS104" i="5"/>
  <c r="AR104" i="5"/>
  <c r="BN104" i="5"/>
  <c r="AP104" i="5"/>
  <c r="AP128" i="5"/>
  <c r="BN128" i="5"/>
  <c r="AS128" i="5"/>
  <c r="BB128" i="5"/>
  <c r="AR128" i="5"/>
  <c r="AP160" i="5"/>
  <c r="AR160" i="5"/>
  <c r="BB160" i="5"/>
  <c r="BN160" i="5"/>
  <c r="AS160" i="5"/>
  <c r="AR17" i="5"/>
  <c r="BB17" i="5"/>
  <c r="AS17" i="5"/>
  <c r="AP17" i="5"/>
  <c r="BN17" i="5"/>
  <c r="CY95" i="5"/>
  <c r="AR95" i="7"/>
  <c r="AI95" i="7"/>
  <c r="AD95" i="5"/>
  <c r="AN95" i="5"/>
  <c r="FA95" i="5"/>
  <c r="EZ95" i="5"/>
  <c r="D95" i="7"/>
  <c r="D95" i="8"/>
  <c r="EO95" i="5"/>
  <c r="Z95" i="5"/>
  <c r="R95" i="5"/>
  <c r="CX95" i="5"/>
  <c r="AG95" i="7"/>
  <c r="AA95" i="5"/>
  <c r="B95" i="5"/>
  <c r="C95" i="5"/>
  <c r="CT95" i="5"/>
  <c r="EL95" i="5"/>
  <c r="FM95" i="5"/>
  <c r="EY95" i="5"/>
  <c r="EP95" i="5"/>
  <c r="EK95" i="5"/>
  <c r="AG95" i="5"/>
  <c r="EX95" i="5"/>
  <c r="AH95" i="7"/>
  <c r="EH95" i="5"/>
  <c r="BW95" i="5"/>
  <c r="E95" i="5"/>
  <c r="EG95" i="5"/>
  <c r="FL95" i="5"/>
  <c r="V95" i="7"/>
  <c r="AL95" i="5"/>
  <c r="S95" i="5"/>
  <c r="AM95" i="5"/>
  <c r="BX95" i="5"/>
  <c r="J95" i="5"/>
  <c r="F95" i="7"/>
  <c r="AB95" i="5"/>
  <c r="EN95" i="5"/>
  <c r="T95" i="5"/>
  <c r="EM95" i="5"/>
  <c r="A95" i="1"/>
  <c r="D95" i="5"/>
  <c r="AT95" i="7"/>
  <c r="FK95" i="5"/>
  <c r="FT95" i="5"/>
  <c r="E41" i="5"/>
  <c r="D41" i="7"/>
  <c r="CX41" i="5"/>
  <c r="AD41" i="5"/>
  <c r="R41" i="5"/>
  <c r="BW41" i="5"/>
  <c r="AB41" i="5"/>
  <c r="D41" i="8"/>
  <c r="J41" i="5"/>
  <c r="J39" i="5"/>
  <c r="F39" i="7"/>
  <c r="R39" i="5"/>
  <c r="E39" i="5"/>
  <c r="D39" i="7"/>
  <c r="AB39" i="5"/>
  <c r="AD39" i="5"/>
  <c r="BX39" i="5"/>
  <c r="Z53" i="5"/>
  <c r="E53" i="5"/>
  <c r="FM53" i="5"/>
  <c r="EP53" i="5"/>
  <c r="EM53" i="5"/>
  <c r="V53" i="7"/>
  <c r="AH53" i="7"/>
  <c r="EY53" i="5"/>
  <c r="EO53" i="5"/>
  <c r="EK53" i="5"/>
  <c r="AR53" i="7"/>
  <c r="S53" i="5"/>
  <c r="R53" i="5"/>
  <c r="AN53" i="5"/>
  <c r="D53" i="7"/>
  <c r="BX53" i="5"/>
  <c r="EL53" i="5"/>
  <c r="AB53" i="5"/>
  <c r="BW53" i="5"/>
  <c r="AD53" i="5"/>
  <c r="AG53" i="7"/>
  <c r="CY53" i="5"/>
  <c r="FL53" i="5"/>
  <c r="AG53" i="5"/>
  <c r="EX53" i="5"/>
  <c r="CX53" i="5"/>
  <c r="FA53" i="5"/>
  <c r="EZ53" i="5"/>
  <c r="T53" i="5"/>
  <c r="EN53" i="5"/>
  <c r="AI53" i="7"/>
  <c r="EH53" i="5"/>
  <c r="D53" i="8"/>
  <c r="AM53" i="5"/>
  <c r="AL53" i="5"/>
  <c r="EG53" i="5"/>
  <c r="J53" i="5"/>
  <c r="CT53" i="5"/>
  <c r="AA53" i="5"/>
  <c r="F53" i="7"/>
  <c r="AT53" i="7"/>
  <c r="FK53" i="5"/>
  <c r="B53" i="5"/>
  <c r="C53" i="5"/>
  <c r="FT53" i="5"/>
  <c r="A53" i="1"/>
  <c r="D53" i="5"/>
  <c r="EX63" i="5"/>
  <c r="CY63" i="5"/>
  <c r="AD63" i="5"/>
  <c r="EZ63" i="5"/>
  <c r="AG63" i="5"/>
  <c r="F63" i="7"/>
  <c r="EL63" i="5"/>
  <c r="R63" i="5"/>
  <c r="D63" i="8"/>
  <c r="EO63" i="5"/>
  <c r="EG63" i="5"/>
  <c r="T63" i="5"/>
  <c r="EM63" i="5"/>
  <c r="EY63" i="5"/>
  <c r="AI63" i="7"/>
  <c r="EP63" i="5"/>
  <c r="J63" i="5"/>
  <c r="AM63" i="5"/>
  <c r="AH63" i="7"/>
  <c r="BX63" i="5"/>
  <c r="AL63" i="5"/>
  <c r="D63" i="7"/>
  <c r="AB63" i="5"/>
  <c r="AT63" i="7"/>
  <c r="FK63" i="5"/>
  <c r="A63" i="1"/>
  <c r="D63" i="5"/>
  <c r="FT63" i="5"/>
  <c r="AA63" i="5"/>
  <c r="EK63" i="5"/>
  <c r="EN63" i="5"/>
  <c r="CX63" i="5"/>
  <c r="FM63" i="5"/>
  <c r="V63" i="7"/>
  <c r="E63" i="5"/>
  <c r="S63" i="5"/>
  <c r="CT63" i="5"/>
  <c r="AR63" i="7"/>
  <c r="AN63" i="5"/>
  <c r="EH63" i="5"/>
  <c r="Z63" i="5"/>
  <c r="AG63" i="7"/>
  <c r="FL63" i="5"/>
  <c r="BW63" i="5"/>
  <c r="FA63" i="5"/>
  <c r="B63" i="5"/>
  <c r="C63" i="5"/>
  <c r="FM183" i="5"/>
  <c r="EO183" i="5"/>
  <c r="Z183" i="5"/>
  <c r="CX183" i="5"/>
  <c r="AL183" i="5"/>
  <c r="EH183" i="5"/>
  <c r="EK183" i="5"/>
  <c r="AG183" i="5"/>
  <c r="AA183" i="5"/>
  <c r="V183" i="7"/>
  <c r="EN183" i="5"/>
  <c r="FA183" i="5"/>
  <c r="AG183" i="7"/>
  <c r="EG183" i="5"/>
  <c r="EY183" i="5"/>
  <c r="EZ183" i="5"/>
  <c r="EL183" i="5"/>
  <c r="T183" i="5"/>
  <c r="R183" i="5"/>
  <c r="BX183" i="5"/>
  <c r="S183" i="5"/>
  <c r="D183" i="8"/>
  <c r="AB183" i="5"/>
  <c r="FL183" i="5"/>
  <c r="J183" i="5"/>
  <c r="CT183" i="5"/>
  <c r="EP183" i="5"/>
  <c r="AI183" i="7"/>
  <c r="AR183" i="7"/>
  <c r="AT183" i="7"/>
  <c r="FK183" i="5"/>
  <c r="FT183" i="5"/>
  <c r="A183" i="1"/>
  <c r="D183" i="5"/>
  <c r="D183" i="7"/>
  <c r="EX183" i="5"/>
  <c r="F183" i="7"/>
  <c r="BW183" i="5"/>
  <c r="AN183" i="5"/>
  <c r="AH183" i="7"/>
  <c r="EM183" i="5"/>
  <c r="AD183" i="5"/>
  <c r="AM183" i="5"/>
  <c r="E183" i="5"/>
  <c r="CY183" i="5"/>
  <c r="B183" i="5"/>
  <c r="C183" i="5"/>
  <c r="D124" i="7"/>
  <c r="Z124" i="5"/>
  <c r="V124" i="7"/>
  <c r="EK124" i="5"/>
  <c r="BX124" i="5"/>
  <c r="AN124" i="5"/>
  <c r="AD124" i="5"/>
  <c r="BW124" i="5"/>
  <c r="AR124" i="7"/>
  <c r="T124" i="5"/>
  <c r="EL124" i="5"/>
  <c r="EP124" i="5"/>
  <c r="CY124" i="5"/>
  <c r="EZ124" i="5"/>
  <c r="EX124" i="5"/>
  <c r="FL124" i="5"/>
  <c r="EM124" i="5"/>
  <c r="E124" i="5"/>
  <c r="AL124" i="5"/>
  <c r="AA124" i="5"/>
  <c r="EN124" i="5"/>
  <c r="D124" i="8"/>
  <c r="J124" i="5"/>
  <c r="EO124" i="5"/>
  <c r="FA124" i="5"/>
  <c r="EY124" i="5"/>
  <c r="AI124" i="7"/>
  <c r="S124" i="5"/>
  <c r="R124" i="5"/>
  <c r="AB124" i="5"/>
  <c r="CT124" i="5"/>
  <c r="AG124" i="7"/>
  <c r="AH124" i="7"/>
  <c r="CX124" i="5"/>
  <c r="AG124" i="5"/>
  <c r="FM124" i="5"/>
  <c r="AM124" i="5"/>
  <c r="EH124" i="5"/>
  <c r="EG124" i="5"/>
  <c r="F124" i="7"/>
  <c r="A124" i="1"/>
  <c r="D124" i="5"/>
  <c r="AT124" i="7"/>
  <c r="FK124" i="5"/>
  <c r="B124" i="5"/>
  <c r="C124" i="5"/>
  <c r="FT124" i="5"/>
  <c r="E48" i="5"/>
  <c r="V48" i="7"/>
  <c r="J48" i="5"/>
  <c r="BX48" i="5"/>
  <c r="AD48" i="5"/>
  <c r="CX48" i="5"/>
  <c r="D48" i="7"/>
  <c r="R48" i="5"/>
  <c r="AB48" i="5"/>
  <c r="R49" i="5"/>
  <c r="AD49" i="5"/>
  <c r="AB49" i="5"/>
  <c r="D49" i="8"/>
  <c r="J49" i="5"/>
  <c r="E49" i="5"/>
  <c r="D49" i="7"/>
  <c r="AG49" i="7"/>
  <c r="V49" i="7"/>
  <c r="BX49" i="5"/>
  <c r="BW49" i="5"/>
  <c r="EY136" i="5"/>
  <c r="AN136" i="5"/>
  <c r="AM136" i="5"/>
  <c r="FM136" i="5"/>
  <c r="BX136" i="5"/>
  <c r="D136" i="8"/>
  <c r="Z136" i="5"/>
  <c r="BW136" i="5"/>
  <c r="AI136" i="7"/>
  <c r="S136" i="5"/>
  <c r="AG136" i="5"/>
  <c r="T136" i="5"/>
  <c r="AA136" i="5"/>
  <c r="EZ136" i="5"/>
  <c r="CX136" i="5"/>
  <c r="AD136" i="5"/>
  <c r="J136" i="5"/>
  <c r="EG136" i="5"/>
  <c r="E136" i="5"/>
  <c r="AH136" i="7"/>
  <c r="EX136" i="5"/>
  <c r="V136" i="7"/>
  <c r="EL136" i="5"/>
  <c r="R136" i="5"/>
  <c r="EN136" i="5"/>
  <c r="EP136" i="5"/>
  <c r="EH136" i="5"/>
  <c r="CY136" i="5"/>
  <c r="F136" i="7"/>
  <c r="AT136" i="7"/>
  <c r="FK136" i="5"/>
  <c r="A136" i="1"/>
  <c r="D136" i="5"/>
  <c r="FT136" i="5"/>
  <c r="AG136" i="7"/>
  <c r="EO136" i="5"/>
  <c r="EM136" i="5"/>
  <c r="AB136" i="5"/>
  <c r="FL136" i="5"/>
  <c r="AL136" i="5"/>
  <c r="CT136" i="5"/>
  <c r="AR136" i="7"/>
  <c r="FA136" i="5"/>
  <c r="D136" i="7"/>
  <c r="EK136" i="5"/>
  <c r="B136" i="5"/>
  <c r="C136" i="5"/>
  <c r="AD93" i="5"/>
  <c r="Z93" i="5"/>
  <c r="AB93" i="5"/>
  <c r="T93" i="5"/>
  <c r="FA93" i="5"/>
  <c r="AH93" i="7"/>
  <c r="EH93" i="5"/>
  <c r="S93" i="5"/>
  <c r="EO93" i="5"/>
  <c r="AI93" i="7"/>
  <c r="EY93" i="5"/>
  <c r="CX93" i="5"/>
  <c r="AG93" i="5"/>
  <c r="EM93" i="5"/>
  <c r="E93" i="5"/>
  <c r="AA93" i="5"/>
  <c r="CT93" i="5"/>
  <c r="EL93" i="5"/>
  <c r="AN93" i="5"/>
  <c r="V93" i="7"/>
  <c r="AL93" i="5"/>
  <c r="R93" i="5"/>
  <c r="EP93" i="5"/>
  <c r="J93" i="5"/>
  <c r="D93" i="7"/>
  <c r="D93" i="8"/>
  <c r="EG93" i="5"/>
  <c r="FM93" i="5"/>
  <c r="CY93" i="5"/>
  <c r="FL93" i="5"/>
  <c r="AR93" i="7"/>
  <c r="BW93" i="5"/>
  <c r="AM93" i="5"/>
  <c r="EZ93" i="5"/>
  <c r="EN93" i="5"/>
  <c r="EX93" i="5"/>
  <c r="F93" i="7"/>
  <c r="AG93" i="7"/>
  <c r="EK93" i="5"/>
  <c r="BX93" i="5"/>
  <c r="AT93" i="7"/>
  <c r="FK93" i="5"/>
  <c r="A93" i="1"/>
  <c r="D93" i="5"/>
  <c r="B93" i="5"/>
  <c r="C93" i="5"/>
  <c r="FT93" i="5"/>
  <c r="AN58" i="5"/>
  <c r="AR58" i="7"/>
  <c r="EN58" i="5"/>
  <c r="CX58" i="5"/>
  <c r="CT58" i="5"/>
  <c r="Z58" i="5"/>
  <c r="D58" i="7"/>
  <c r="FM58" i="5"/>
  <c r="BX58" i="5"/>
  <c r="EY58" i="5"/>
  <c r="AM58" i="5"/>
  <c r="EO58" i="5"/>
  <c r="AB58" i="5"/>
  <c r="V58" i="7"/>
  <c r="FA58" i="5"/>
  <c r="D58" i="8"/>
  <c r="EH58" i="5"/>
  <c r="EZ58" i="5"/>
  <c r="EX58" i="5"/>
  <c r="AD58" i="5"/>
  <c r="E58" i="5"/>
  <c r="EK58" i="5"/>
  <c r="EP58" i="5"/>
  <c r="AG58" i="7"/>
  <c r="EG58" i="5"/>
  <c r="J58" i="5"/>
  <c r="AH58" i="7"/>
  <c r="AA58" i="5"/>
  <c r="F58" i="7"/>
  <c r="BW58" i="5"/>
  <c r="S58" i="5"/>
  <c r="EM58" i="5"/>
  <c r="CY58" i="5"/>
  <c r="R58" i="5"/>
  <c r="AL58" i="5"/>
  <c r="AG58" i="5"/>
  <c r="EL58" i="5"/>
  <c r="AI58" i="7"/>
  <c r="FL58" i="5"/>
  <c r="T58" i="5"/>
  <c r="B58" i="5"/>
  <c r="C58" i="5"/>
  <c r="A58" i="1"/>
  <c r="D58" i="5"/>
  <c r="AT58" i="7"/>
  <c r="FK58" i="5"/>
  <c r="FT58" i="5"/>
  <c r="E13" i="5"/>
  <c r="AR13" i="7"/>
  <c r="BW159" i="5"/>
  <c r="T159" i="5"/>
  <c r="E159" i="5"/>
  <c r="FL159" i="5"/>
  <c r="EH159" i="5"/>
  <c r="S159" i="5"/>
  <c r="AD159" i="5"/>
  <c r="EK159" i="5"/>
  <c r="EP159" i="5"/>
  <c r="D159" i="8"/>
  <c r="EN159" i="5"/>
  <c r="CT159" i="5"/>
  <c r="D159" i="7"/>
  <c r="AB159" i="5"/>
  <c r="AG159" i="7"/>
  <c r="CY159" i="5"/>
  <c r="V159" i="7"/>
  <c r="F159" i="7"/>
  <c r="AL159" i="5"/>
  <c r="BX159" i="5"/>
  <c r="R159" i="5"/>
  <c r="EX159" i="5"/>
  <c r="AM159" i="5"/>
  <c r="AH159" i="7"/>
  <c r="EM159" i="5"/>
  <c r="AR159" i="7"/>
  <c r="EY159" i="5"/>
  <c r="FA159" i="5"/>
  <c r="Z159" i="5"/>
  <c r="J159" i="5"/>
  <c r="CX159" i="5"/>
  <c r="EZ159" i="5"/>
  <c r="EG159" i="5"/>
  <c r="AN159" i="5"/>
  <c r="EL159" i="5"/>
  <c r="AA159" i="5"/>
  <c r="EO159" i="5"/>
  <c r="AI159" i="7"/>
  <c r="FM159" i="5"/>
  <c r="AG159" i="5"/>
  <c r="A159" i="1"/>
  <c r="D159" i="5"/>
  <c r="AT159" i="7"/>
  <c r="FK159" i="5"/>
  <c r="B159" i="5"/>
  <c r="C159" i="5"/>
  <c r="FT159" i="5"/>
  <c r="AA199" i="5"/>
  <c r="CX199" i="5"/>
  <c r="EN199" i="5"/>
  <c r="AG199" i="7"/>
  <c r="CY199" i="5"/>
  <c r="E199" i="5"/>
  <c r="EP199" i="5"/>
  <c r="D199" i="7"/>
  <c r="AH199" i="7"/>
  <c r="AD199" i="5"/>
  <c r="Z199" i="5"/>
  <c r="AR199" i="7"/>
  <c r="EY199" i="5"/>
  <c r="R199" i="5"/>
  <c r="FL199" i="5"/>
  <c r="EK199" i="5"/>
  <c r="EG199" i="5"/>
  <c r="V199" i="7"/>
  <c r="AB199" i="5"/>
  <c r="BW199" i="5"/>
  <c r="AM199" i="5"/>
  <c r="BX199" i="5"/>
  <c r="FA199" i="5"/>
  <c r="J199" i="5"/>
  <c r="A199" i="1"/>
  <c r="D199" i="5"/>
  <c r="EH199" i="5"/>
  <c r="AG199" i="5"/>
  <c r="CT199" i="5"/>
  <c r="AI199" i="7"/>
  <c r="EZ199" i="5"/>
  <c r="F199" i="7"/>
  <c r="AN199" i="5"/>
  <c r="EX199" i="5"/>
  <c r="FM199" i="5"/>
  <c r="T199" i="5"/>
  <c r="AL199" i="5"/>
  <c r="EM199" i="5"/>
  <c r="EL199" i="5"/>
  <c r="S199" i="5"/>
  <c r="EO199" i="5"/>
  <c r="D199" i="8"/>
  <c r="B199" i="5"/>
  <c r="C199" i="5"/>
  <c r="FT199" i="5"/>
  <c r="AT199" i="7"/>
  <c r="FK199" i="5"/>
  <c r="EX146" i="5"/>
  <c r="FL146" i="5"/>
  <c r="Z146" i="5"/>
  <c r="EG146" i="5"/>
  <c r="CY146" i="5"/>
  <c r="EP146" i="5"/>
  <c r="EM146" i="5"/>
  <c r="A146" i="1"/>
  <c r="D146" i="5"/>
  <c r="D146" i="7"/>
  <c r="AG146" i="7"/>
  <c r="V146" i="7"/>
  <c r="J146" i="5"/>
  <c r="D146" i="8"/>
  <c r="AR146" i="7"/>
  <c r="EH146" i="5"/>
  <c r="EY146" i="5"/>
  <c r="AM146" i="5"/>
  <c r="AA146" i="5"/>
  <c r="FM146" i="5"/>
  <c r="F146" i="7"/>
  <c r="CT146" i="5"/>
  <c r="AI146" i="7"/>
  <c r="AL146" i="5"/>
  <c r="EL146" i="5"/>
  <c r="AB146" i="5"/>
  <c r="BW146" i="5"/>
  <c r="CX146" i="5"/>
  <c r="EN146" i="5"/>
  <c r="AT146" i="7"/>
  <c r="FK146" i="5"/>
  <c r="FT146" i="5"/>
  <c r="FA146" i="5"/>
  <c r="R146" i="5"/>
  <c r="E146" i="5"/>
  <c r="AN146" i="5"/>
  <c r="S146" i="5"/>
  <c r="AH146" i="7"/>
  <c r="AD146" i="5"/>
  <c r="EK146" i="5"/>
  <c r="AG146" i="5"/>
  <c r="EO146" i="5"/>
  <c r="BX146" i="5"/>
  <c r="EZ146" i="5"/>
  <c r="T146" i="5"/>
  <c r="B146" i="5"/>
  <c r="C146" i="5"/>
  <c r="T152" i="5"/>
  <c r="D152" i="8"/>
  <c r="EP152" i="5"/>
  <c r="F152" i="7"/>
  <c r="EN152" i="5"/>
  <c r="AR152" i="7"/>
  <c r="AG152" i="7"/>
  <c r="D152" i="7"/>
  <c r="CT152" i="5"/>
  <c r="AA152" i="5"/>
  <c r="CX152" i="5"/>
  <c r="Z152" i="5"/>
  <c r="EG152" i="5"/>
  <c r="FL152" i="5"/>
  <c r="EL152" i="5"/>
  <c r="AM152" i="5"/>
  <c r="FA152" i="5"/>
  <c r="FM152" i="5"/>
  <c r="J152" i="5"/>
  <c r="AT152" i="7"/>
  <c r="FK152" i="5"/>
  <c r="B152" i="5"/>
  <c r="C152" i="5"/>
  <c r="A152" i="1"/>
  <c r="D152" i="5"/>
  <c r="FT152" i="5"/>
  <c r="E152" i="5"/>
  <c r="V152" i="7"/>
  <c r="AI152" i="7"/>
  <c r="AL152" i="5"/>
  <c r="S152" i="5"/>
  <c r="EM152" i="5"/>
  <c r="EH152" i="5"/>
  <c r="R152" i="5"/>
  <c r="AH152" i="7"/>
  <c r="EX152" i="5"/>
  <c r="EY152" i="5"/>
  <c r="AG152" i="5"/>
  <c r="AN152" i="5"/>
  <c r="BX152" i="5"/>
  <c r="BW152" i="5"/>
  <c r="AB152" i="5"/>
  <c r="EO152" i="5"/>
  <c r="AD152" i="5"/>
  <c r="EZ152" i="5"/>
  <c r="CY152" i="5"/>
  <c r="EK152" i="5"/>
  <c r="E4" i="5"/>
  <c r="D4" i="7"/>
  <c r="A4" i="1"/>
  <c r="A5" i="1"/>
  <c r="D5" i="5"/>
  <c r="AD23" i="5"/>
  <c r="CX23" i="5"/>
  <c r="R23" i="5"/>
  <c r="BX23" i="5"/>
  <c r="E23" i="5"/>
  <c r="D23" i="8"/>
  <c r="AB23" i="5"/>
  <c r="BW23" i="5"/>
  <c r="J23" i="5"/>
  <c r="R141" i="5"/>
  <c r="AL141" i="5"/>
  <c r="AM141" i="5"/>
  <c r="D141" i="8"/>
  <c r="AR141" i="7"/>
  <c r="EK141" i="5"/>
  <c r="CT141" i="5"/>
  <c r="F141" i="7"/>
  <c r="EP141" i="5"/>
  <c r="D141" i="7"/>
  <c r="T141" i="5"/>
  <c r="EY141" i="5"/>
  <c r="EX141" i="5"/>
  <c r="FM141" i="5"/>
  <c r="EG141" i="5"/>
  <c r="Z141" i="5"/>
  <c r="FL141" i="5"/>
  <c r="EH141" i="5"/>
  <c r="EN141" i="5"/>
  <c r="AI141" i="7"/>
  <c r="V141" i="7"/>
  <c r="AG141" i="7"/>
  <c r="B141" i="5"/>
  <c r="C141" i="5"/>
  <c r="EO141" i="5"/>
  <c r="J141" i="5"/>
  <c r="CY141" i="5"/>
  <c r="AA141" i="5"/>
  <c r="AG141" i="5"/>
  <c r="AH141" i="7"/>
  <c r="EZ141" i="5"/>
  <c r="BX141" i="5"/>
  <c r="BW141" i="5"/>
  <c r="CX141" i="5"/>
  <c r="E141" i="5"/>
  <c r="EL141" i="5"/>
  <c r="EM141" i="5"/>
  <c r="AB141" i="5"/>
  <c r="FA141" i="5"/>
  <c r="AN141" i="5"/>
  <c r="S141" i="5"/>
  <c r="AD141" i="5"/>
  <c r="A141" i="1"/>
  <c r="D141" i="5"/>
  <c r="FT141" i="5"/>
  <c r="AT141" i="7"/>
  <c r="FK141" i="5"/>
  <c r="AG100" i="5"/>
  <c r="EP100" i="5"/>
  <c r="EG100" i="5"/>
  <c r="CY100" i="5"/>
  <c r="EZ100" i="5"/>
  <c r="AG100" i="7"/>
  <c r="R100" i="5"/>
  <c r="D100" i="7"/>
  <c r="EK100" i="5"/>
  <c r="EX100" i="5"/>
  <c r="FM100" i="5"/>
  <c r="E100" i="5"/>
  <c r="FL100" i="5"/>
  <c r="EN100" i="5"/>
  <c r="AM100" i="5"/>
  <c r="F100" i="7"/>
  <c r="D100" i="8"/>
  <c r="EO100" i="5"/>
  <c r="CT100" i="5"/>
  <c r="FA100" i="5"/>
  <c r="BW100" i="5"/>
  <c r="Z100" i="5"/>
  <c r="J100" i="5"/>
  <c r="CX100" i="5"/>
  <c r="V100" i="7"/>
  <c r="EL100" i="5"/>
  <c r="AI100" i="7"/>
  <c r="BX100" i="5"/>
  <c r="AH100" i="7"/>
  <c r="AB100" i="5"/>
  <c r="T100" i="5"/>
  <c r="AA100" i="5"/>
  <c r="EY100" i="5"/>
  <c r="AR100" i="7"/>
  <c r="EH100" i="5"/>
  <c r="S100" i="5"/>
  <c r="AL100" i="5"/>
  <c r="AD100" i="5"/>
  <c r="EM100" i="5"/>
  <c r="AN100" i="5"/>
  <c r="A100" i="1"/>
  <c r="D100" i="5"/>
  <c r="AT100" i="7"/>
  <c r="FK100" i="5"/>
  <c r="B100" i="5"/>
  <c r="C100" i="5"/>
  <c r="FT100" i="5"/>
  <c r="AI90" i="7"/>
  <c r="EH90" i="5"/>
  <c r="CY90" i="5"/>
  <c r="AA90" i="5"/>
  <c r="FM90" i="5"/>
  <c r="EP90" i="5"/>
  <c r="AN90" i="5"/>
  <c r="EK90" i="5"/>
  <c r="J90" i="5"/>
  <c r="F90" i="7"/>
  <c r="AB90" i="5"/>
  <c r="BW90" i="5"/>
  <c r="EM90" i="5"/>
  <c r="V90" i="7"/>
  <c r="CX90" i="5"/>
  <c r="BX90" i="5"/>
  <c r="S90" i="5"/>
  <c r="EZ90" i="5"/>
  <c r="AL90" i="5"/>
  <c r="D90" i="8"/>
  <c r="FA90" i="5"/>
  <c r="EO90" i="5"/>
  <c r="AG90" i="7"/>
  <c r="D90" i="7"/>
  <c r="AH90" i="7"/>
  <c r="CT90" i="5"/>
  <c r="AG90" i="5"/>
  <c r="E90" i="5"/>
  <c r="EL90" i="5"/>
  <c r="AR90" i="7"/>
  <c r="R90" i="5"/>
  <c r="EY90" i="5"/>
  <c r="EG90" i="5"/>
  <c r="FL90" i="5"/>
  <c r="AM90" i="5"/>
  <c r="AD90" i="5"/>
  <c r="T90" i="5"/>
  <c r="EN90" i="5"/>
  <c r="Z90" i="5"/>
  <c r="EX90" i="5"/>
  <c r="A90" i="1"/>
  <c r="D90" i="5"/>
  <c r="B90" i="5"/>
  <c r="C90" i="5"/>
  <c r="AT90" i="7"/>
  <c r="FK90" i="5"/>
  <c r="FT90" i="5"/>
  <c r="F88" i="7"/>
  <c r="EO88" i="5"/>
  <c r="EH88" i="5"/>
  <c r="AM88" i="5"/>
  <c r="EM88" i="5"/>
  <c r="S88" i="5"/>
  <c r="EZ88" i="5"/>
  <c r="EP88" i="5"/>
  <c r="AI88" i="7"/>
  <c r="V88" i="7"/>
  <c r="AL88" i="5"/>
  <c r="B88" i="5"/>
  <c r="C88" i="5"/>
  <c r="EK88" i="5"/>
  <c r="AD88" i="5"/>
  <c r="EY88" i="5"/>
  <c r="BW88" i="5"/>
  <c r="Z88" i="5"/>
  <c r="CY88" i="5"/>
  <c r="CT88" i="5"/>
  <c r="AB88" i="5"/>
  <c r="FT88" i="5"/>
  <c r="AT88" i="7"/>
  <c r="FK88" i="5"/>
  <c r="D88" i="7"/>
  <c r="FA88" i="5"/>
  <c r="J88" i="5"/>
  <c r="EL88" i="5"/>
  <c r="BX88" i="5"/>
  <c r="AH88" i="7"/>
  <c r="E88" i="5"/>
  <c r="AR88" i="7"/>
  <c r="R88" i="5"/>
  <c r="AG88" i="7"/>
  <c r="EN88" i="5"/>
  <c r="AN88" i="5"/>
  <c r="EG88" i="5"/>
  <c r="CX88" i="5"/>
  <c r="EX88" i="5"/>
  <c r="AA88" i="5"/>
  <c r="FL88" i="5"/>
  <c r="T88" i="5"/>
  <c r="AG88" i="5"/>
  <c r="D88" i="8"/>
  <c r="FM88" i="5"/>
  <c r="A88" i="1"/>
  <c r="D88" i="5"/>
  <c r="D65" i="7"/>
  <c r="Z65" i="5"/>
  <c r="AL65" i="5"/>
  <c r="AG65" i="5"/>
  <c r="AG65" i="7"/>
  <c r="AA65" i="5"/>
  <c r="FM65" i="5"/>
  <c r="FA65" i="5"/>
  <c r="BX65" i="5"/>
  <c r="EY65" i="5"/>
  <c r="E65" i="5"/>
  <c r="EN65" i="5"/>
  <c r="D65" i="8"/>
  <c r="S65" i="5"/>
  <c r="F65" i="7"/>
  <c r="EG65" i="5"/>
  <c r="CT65" i="5"/>
  <c r="EL65" i="5"/>
  <c r="CX65" i="5"/>
  <c r="BW65" i="5"/>
  <c r="AI65" i="7"/>
  <c r="AH65" i="7"/>
  <c r="EK65" i="5"/>
  <c r="A65" i="1"/>
  <c r="D65" i="5"/>
  <c r="AT65" i="7"/>
  <c r="FK65" i="5"/>
  <c r="AN65" i="5"/>
  <c r="AD65" i="5"/>
  <c r="R65" i="5"/>
  <c r="FL65" i="5"/>
  <c r="J65" i="5"/>
  <c r="EM65" i="5"/>
  <c r="T65" i="5"/>
  <c r="AB65" i="5"/>
  <c r="CY65" i="5"/>
  <c r="EZ65" i="5"/>
  <c r="EH65" i="5"/>
  <c r="EO65" i="5"/>
  <c r="AM65" i="5"/>
  <c r="EP65" i="5"/>
  <c r="V65" i="7"/>
  <c r="AR65" i="7"/>
  <c r="EX65" i="5"/>
  <c r="B65" i="5"/>
  <c r="C65" i="5"/>
  <c r="FT65" i="5"/>
  <c r="EG140" i="5"/>
  <c r="AI140" i="7"/>
  <c r="CT140" i="5"/>
  <c r="AG140" i="7"/>
  <c r="BX140" i="5"/>
  <c r="AH140" i="7"/>
  <c r="EX140" i="5"/>
  <c r="EO140" i="5"/>
  <c r="AB140" i="5"/>
  <c r="R140" i="5"/>
  <c r="T140" i="5"/>
  <c r="A140" i="1"/>
  <c r="D140" i="5"/>
  <c r="BW140" i="5"/>
  <c r="AD140" i="5"/>
  <c r="E140" i="5"/>
  <c r="F140" i="7"/>
  <c r="AN140" i="5"/>
  <c r="Z140" i="5"/>
  <c r="AM140" i="5"/>
  <c r="D140" i="8"/>
  <c r="EY140" i="5"/>
  <c r="EH140" i="5"/>
  <c r="EK140" i="5"/>
  <c r="D140" i="7"/>
  <c r="CX140" i="5"/>
  <c r="EL140" i="5"/>
  <c r="FM140" i="5"/>
  <c r="V140" i="7"/>
  <c r="J140" i="5"/>
  <c r="AA140" i="5"/>
  <c r="AL140" i="5"/>
  <c r="EZ140" i="5"/>
  <c r="EN140" i="5"/>
  <c r="AG140" i="5"/>
  <c r="CY140" i="5"/>
  <c r="AR140" i="7"/>
  <c r="EM140" i="5"/>
  <c r="FL140" i="5"/>
  <c r="FA140" i="5"/>
  <c r="S140" i="5"/>
  <c r="EP140" i="5"/>
  <c r="B140" i="5"/>
  <c r="C140" i="5"/>
  <c r="FT140" i="5"/>
  <c r="AT140" i="7"/>
  <c r="FK140" i="5"/>
  <c r="EM79" i="5"/>
  <c r="AL79" i="5"/>
  <c r="AN79" i="5"/>
  <c r="CX79" i="5"/>
  <c r="AR79" i="7"/>
  <c r="FL79" i="5"/>
  <c r="V79" i="7"/>
  <c r="EO79" i="5"/>
  <c r="EN79" i="5"/>
  <c r="F79" i="7"/>
  <c r="AB79" i="5"/>
  <c r="R79" i="5"/>
  <c r="Z79" i="5"/>
  <c r="AG79" i="7"/>
  <c r="AG79" i="5"/>
  <c r="CT79" i="5"/>
  <c r="EH79" i="5"/>
  <c r="BX79" i="5"/>
  <c r="AH79" i="7"/>
  <c r="B79" i="5"/>
  <c r="C79" i="5"/>
  <c r="A79" i="1"/>
  <c r="D79" i="5"/>
  <c r="EG79" i="5"/>
  <c r="EX79" i="5"/>
  <c r="AM79" i="5"/>
  <c r="E79" i="5"/>
  <c r="FA79" i="5"/>
  <c r="D79" i="8"/>
  <c r="T79" i="5"/>
  <c r="EL79" i="5"/>
  <c r="J79" i="5"/>
  <c r="CY79" i="5"/>
  <c r="EK79" i="5"/>
  <c r="FM79" i="5"/>
  <c r="BW79" i="5"/>
  <c r="D79" i="7"/>
  <c r="AD79" i="5"/>
  <c r="AI79" i="7"/>
  <c r="EZ79" i="5"/>
  <c r="EP79" i="5"/>
  <c r="S79" i="5"/>
  <c r="AA79" i="5"/>
  <c r="EY79" i="5"/>
  <c r="AT79" i="7"/>
  <c r="FK79" i="5"/>
  <c r="FT79" i="5"/>
  <c r="AD20" i="5"/>
  <c r="AB20" i="5"/>
  <c r="BX20" i="5"/>
  <c r="J20" i="5"/>
  <c r="BW20" i="5"/>
  <c r="E20" i="5"/>
  <c r="AR20" i="7"/>
  <c r="R20" i="5"/>
  <c r="E21" i="5"/>
  <c r="V21" i="7"/>
  <c r="R21" i="5"/>
  <c r="AG21" i="7"/>
  <c r="AD21" i="5"/>
  <c r="BX21" i="5"/>
  <c r="BW21" i="5"/>
  <c r="J21" i="5"/>
  <c r="AB21" i="5"/>
  <c r="E50" i="5"/>
  <c r="AA50" i="5"/>
  <c r="AD50" i="5"/>
  <c r="J50" i="5"/>
  <c r="R50" i="5"/>
  <c r="F50" i="7"/>
  <c r="CX50" i="5"/>
  <c r="BW50" i="5"/>
  <c r="D50" i="8"/>
  <c r="BX50" i="5"/>
  <c r="AB50" i="5"/>
  <c r="E27" i="5"/>
  <c r="AB27" i="5"/>
  <c r="BW27" i="5"/>
  <c r="J27" i="5"/>
  <c r="BX27" i="5"/>
  <c r="R27" i="5"/>
  <c r="AD27" i="5"/>
  <c r="EN67" i="5"/>
  <c r="CT67" i="5"/>
  <c r="EL67" i="5"/>
  <c r="J67" i="5"/>
  <c r="EO67" i="5"/>
  <c r="CX67" i="5"/>
  <c r="EH67" i="5"/>
  <c r="EG67" i="5"/>
  <c r="E67" i="5"/>
  <c r="V67" i="7"/>
  <c r="AR67" i="7"/>
  <c r="A67" i="1"/>
  <c r="D67" i="5"/>
  <c r="EM67" i="5"/>
  <c r="AM67" i="5"/>
  <c r="AG67" i="5"/>
  <c r="FM67" i="5"/>
  <c r="AA67" i="5"/>
  <c r="D67" i="7"/>
  <c r="EY67" i="5"/>
  <c r="AT67" i="7"/>
  <c r="FK67" i="5"/>
  <c r="EK67" i="5"/>
  <c r="EX67" i="5"/>
  <c r="F67" i="7"/>
  <c r="AG67" i="7"/>
  <c r="CY67" i="5"/>
  <c r="AN67" i="5"/>
  <c r="AB67" i="5"/>
  <c r="Z67" i="5"/>
  <c r="AD67" i="5"/>
  <c r="AI67" i="7"/>
  <c r="AH67" i="7"/>
  <c r="EP67" i="5"/>
  <c r="S67" i="5"/>
  <c r="BX67" i="5"/>
  <c r="FL67" i="5"/>
  <c r="BW67" i="5"/>
  <c r="FA67" i="5"/>
  <c r="EZ67" i="5"/>
  <c r="AL67" i="5"/>
  <c r="T67" i="5"/>
  <c r="R67" i="5"/>
  <c r="D67" i="8"/>
  <c r="B67" i="5"/>
  <c r="C67" i="5"/>
  <c r="FT67" i="5"/>
  <c r="AD106" i="5"/>
  <c r="EP106" i="5"/>
  <c r="AN106" i="5"/>
  <c r="BW106" i="5"/>
  <c r="FL106" i="5"/>
  <c r="EK106" i="5"/>
  <c r="CT106" i="5"/>
  <c r="F106" i="7"/>
  <c r="J106" i="5"/>
  <c r="EN106" i="5"/>
  <c r="R106" i="5"/>
  <c r="D106" i="8"/>
  <c r="AH106" i="7"/>
  <c r="AB106" i="5"/>
  <c r="AR106" i="7"/>
  <c r="FM106" i="5"/>
  <c r="AM106" i="5"/>
  <c r="EG106" i="5"/>
  <c r="AA106" i="5"/>
  <c r="EL106" i="5"/>
  <c r="BX106" i="5"/>
  <c r="EH106" i="5"/>
  <c r="Z106" i="5"/>
  <c r="EO106" i="5"/>
  <c r="A106" i="1"/>
  <c r="D106" i="5"/>
  <c r="AG106" i="7"/>
  <c r="EZ106" i="5"/>
  <c r="CY106" i="5"/>
  <c r="EY106" i="5"/>
  <c r="EM106" i="5"/>
  <c r="S106" i="5"/>
  <c r="V106" i="7"/>
  <c r="FA106" i="5"/>
  <c r="D106" i="7"/>
  <c r="AL106" i="5"/>
  <c r="CX106" i="5"/>
  <c r="AG106" i="5"/>
  <c r="T106" i="5"/>
  <c r="EX106" i="5"/>
  <c r="E106" i="5"/>
  <c r="AI106" i="7"/>
  <c r="AT106" i="7"/>
  <c r="FK106" i="5"/>
  <c r="B106" i="5"/>
  <c r="C106" i="5"/>
  <c r="FT106" i="5"/>
  <c r="T121" i="5"/>
  <c r="EY121" i="5"/>
  <c r="EO121" i="5"/>
  <c r="AM121" i="5"/>
  <c r="EZ121" i="5"/>
  <c r="AL121" i="5"/>
  <c r="E121" i="5"/>
  <c r="EN121" i="5"/>
  <c r="CT121" i="5"/>
  <c r="F121" i="7"/>
  <c r="CX121" i="5"/>
  <c r="D121" i="8"/>
  <c r="FM121" i="5"/>
  <c r="FA121" i="5"/>
  <c r="J121" i="5"/>
  <c r="S121" i="5"/>
  <c r="AG121" i="5"/>
  <c r="BW121" i="5"/>
  <c r="AI121" i="7"/>
  <c r="EH121" i="5"/>
  <c r="AR121" i="7"/>
  <c r="R121" i="5"/>
  <c r="BX121" i="5"/>
  <c r="Z121" i="5"/>
  <c r="AG121" i="7"/>
  <c r="D121" i="7"/>
  <c r="AB121" i="5"/>
  <c r="EG121" i="5"/>
  <c r="EM121" i="5"/>
  <c r="FL121" i="5"/>
  <c r="FT121" i="5"/>
  <c r="AH121" i="7"/>
  <c r="AA121" i="5"/>
  <c r="EK121" i="5"/>
  <c r="EL121" i="5"/>
  <c r="EP121" i="5"/>
  <c r="AN121" i="5"/>
  <c r="V121" i="7"/>
  <c r="EX121" i="5"/>
  <c r="CY121" i="5"/>
  <c r="AD121" i="5"/>
  <c r="AT121" i="7"/>
  <c r="FK121" i="5"/>
  <c r="A121" i="1"/>
  <c r="D121" i="5"/>
  <c r="B121" i="5"/>
  <c r="C121" i="5"/>
  <c r="FL131" i="5"/>
  <c r="AL131" i="5"/>
  <c r="AG131" i="7"/>
  <c r="EP131" i="5"/>
  <c r="BX131" i="5"/>
  <c r="FA131" i="5"/>
  <c r="J131" i="5"/>
  <c r="E131" i="5"/>
  <c r="AB131" i="5"/>
  <c r="AD131" i="5"/>
  <c r="AI131" i="7"/>
  <c r="CY131" i="5"/>
  <c r="EZ131" i="5"/>
  <c r="R131" i="5"/>
  <c r="EH131" i="5"/>
  <c r="AG131" i="5"/>
  <c r="AR131" i="7"/>
  <c r="EN131" i="5"/>
  <c r="AM131" i="5"/>
  <c r="T131" i="5"/>
  <c r="EG131" i="5"/>
  <c r="EO131" i="5"/>
  <c r="AH131" i="7"/>
  <c r="AN131" i="5"/>
  <c r="FM131" i="5"/>
  <c r="F131" i="7"/>
  <c r="AA131" i="5"/>
  <c r="D131" i="7"/>
  <c r="EX131" i="5"/>
  <c r="D131" i="8"/>
  <c r="Z131" i="5"/>
  <c r="EL131" i="5"/>
  <c r="S131" i="5"/>
  <c r="BW131" i="5"/>
  <c r="EM131" i="5"/>
  <c r="EY131" i="5"/>
  <c r="CX131" i="5"/>
  <c r="EK131" i="5"/>
  <c r="CT131" i="5"/>
  <c r="V131" i="7"/>
  <c r="B131" i="5"/>
  <c r="C131" i="5"/>
  <c r="A131" i="1"/>
  <c r="D131" i="5"/>
  <c r="FT131" i="5"/>
  <c r="AT131" i="7"/>
  <c r="FK131" i="5"/>
  <c r="CY105" i="5"/>
  <c r="EK105" i="5"/>
  <c r="EH105" i="5"/>
  <c r="BW105" i="5"/>
  <c r="R105" i="5"/>
  <c r="AH105" i="7"/>
  <c r="AR105" i="7"/>
  <c r="EX105" i="5"/>
  <c r="EL105" i="5"/>
  <c r="Z105" i="5"/>
  <c r="T105" i="5"/>
  <c r="BX105" i="5"/>
  <c r="CT105" i="5"/>
  <c r="EG105" i="5"/>
  <c r="AA105" i="5"/>
  <c r="AG105" i="7"/>
  <c r="E105" i="5"/>
  <c r="AN105" i="5"/>
  <c r="F105" i="7"/>
  <c r="FL105" i="5"/>
  <c r="AT105" i="7"/>
  <c r="FK105" i="5"/>
  <c r="B105" i="5"/>
  <c r="C105" i="5"/>
  <c r="S105" i="5"/>
  <c r="FA105" i="5"/>
  <c r="V105" i="7"/>
  <c r="AI105" i="7"/>
  <c r="AL105" i="5"/>
  <c r="AB105" i="5"/>
  <c r="D105" i="7"/>
  <c r="EZ105" i="5"/>
  <c r="EY105" i="5"/>
  <c r="FM105" i="5"/>
  <c r="AM105" i="5"/>
  <c r="J105" i="5"/>
  <c r="EO105" i="5"/>
  <c r="EM105" i="5"/>
  <c r="EN105" i="5"/>
  <c r="AD105" i="5"/>
  <c r="AG105" i="5"/>
  <c r="CX105" i="5"/>
  <c r="EP105" i="5"/>
  <c r="D105" i="8"/>
  <c r="A105" i="1"/>
  <c r="D105" i="5"/>
  <c r="FT105" i="5"/>
  <c r="EG151" i="5"/>
  <c r="CX151" i="5"/>
  <c r="AD151" i="5"/>
  <c r="FL151" i="5"/>
  <c r="AN151" i="5"/>
  <c r="AG151" i="5"/>
  <c r="S151" i="5"/>
  <c r="AI151" i="7"/>
  <c r="BW151" i="5"/>
  <c r="EL151" i="5"/>
  <c r="CY151" i="5"/>
  <c r="E151" i="5"/>
  <c r="FA151" i="5"/>
  <c r="AG151" i="7"/>
  <c r="EM151" i="5"/>
  <c r="V151" i="7"/>
  <c r="FM151" i="5"/>
  <c r="AM151" i="5"/>
  <c r="T151" i="5"/>
  <c r="F151" i="7"/>
  <c r="Z151" i="5"/>
  <c r="EH151" i="5"/>
  <c r="D151" i="8"/>
  <c r="EN151" i="5"/>
  <c r="AA151" i="5"/>
  <c r="CT151" i="5"/>
  <c r="AR151" i="7"/>
  <c r="R151" i="5"/>
  <c r="EK151" i="5"/>
  <c r="EO151" i="5"/>
  <c r="EP151" i="5"/>
  <c r="J151" i="5"/>
  <c r="EZ151" i="5"/>
  <c r="BX151" i="5"/>
  <c r="EY151" i="5"/>
  <c r="AH151" i="7"/>
  <c r="D151" i="7"/>
  <c r="AB151" i="5"/>
  <c r="EX151" i="5"/>
  <c r="AL151" i="5"/>
  <c r="A151" i="1"/>
  <c r="D151" i="5"/>
  <c r="AT151" i="7"/>
  <c r="FK151" i="5"/>
  <c r="B151" i="5"/>
  <c r="C151" i="5"/>
  <c r="FT151" i="5"/>
  <c r="AG184" i="5"/>
  <c r="AM184" i="5"/>
  <c r="AD184" i="5"/>
  <c r="AH184" i="7"/>
  <c r="EL184" i="5"/>
  <c r="AI184" i="7"/>
  <c r="Z184" i="5"/>
  <c r="AR184" i="7"/>
  <c r="FL184" i="5"/>
  <c r="AA184" i="5"/>
  <c r="EG184" i="5"/>
  <c r="J184" i="5"/>
  <c r="EO184" i="5"/>
  <c r="EX184" i="5"/>
  <c r="EP184" i="5"/>
  <c r="R184" i="5"/>
  <c r="CX184" i="5"/>
  <c r="CT184" i="5"/>
  <c r="D184" i="7"/>
  <c r="D184" i="8"/>
  <c r="CY184" i="5"/>
  <c r="AG184" i="7"/>
  <c r="FM184" i="5"/>
  <c r="EK184" i="5"/>
  <c r="BW184" i="5"/>
  <c r="EY184" i="5"/>
  <c r="EZ184" i="5"/>
  <c r="S184" i="5"/>
  <c r="EM184" i="5"/>
  <c r="AL184" i="5"/>
  <c r="E184" i="5"/>
  <c r="AB184" i="5"/>
  <c r="F184" i="7"/>
  <c r="EN184" i="5"/>
  <c r="T184" i="5"/>
  <c r="EH184" i="5"/>
  <c r="FA184" i="5"/>
  <c r="AN184" i="5"/>
  <c r="BX184" i="5"/>
  <c r="V184" i="7"/>
  <c r="A184" i="1"/>
  <c r="D184" i="5"/>
  <c r="AT184" i="7"/>
  <c r="FK184" i="5"/>
  <c r="B184" i="5"/>
  <c r="C184" i="5"/>
  <c r="FT184" i="5"/>
  <c r="AR172" i="7"/>
  <c r="EG172" i="5"/>
  <c r="EH172" i="5"/>
  <c r="Z172" i="5"/>
  <c r="AG172" i="7"/>
  <c r="AM172" i="5"/>
  <c r="V172" i="7"/>
  <c r="AB172" i="5"/>
  <c r="AL172" i="5"/>
  <c r="EO172" i="5"/>
  <c r="CT172" i="5"/>
  <c r="FA172" i="5"/>
  <c r="CX172" i="5"/>
  <c r="S172" i="5"/>
  <c r="EZ172" i="5"/>
  <c r="EY172" i="5"/>
  <c r="EN172" i="5"/>
  <c r="F172" i="7"/>
  <c r="EX172" i="5"/>
  <c r="FL172" i="5"/>
  <c r="EP172" i="5"/>
  <c r="R172" i="5"/>
  <c r="AT172" i="7"/>
  <c r="FK172" i="5"/>
  <c r="A172" i="1"/>
  <c r="D172" i="5"/>
  <c r="B172" i="5"/>
  <c r="C172" i="5"/>
  <c r="AN172" i="5"/>
  <c r="AD172" i="5"/>
  <c r="BW172" i="5"/>
  <c r="AI172" i="7"/>
  <c r="EL172" i="5"/>
  <c r="T172" i="5"/>
  <c r="AA172" i="5"/>
  <c r="EM172" i="5"/>
  <c r="D172" i="8"/>
  <c r="AH172" i="7"/>
  <c r="D172" i="7"/>
  <c r="CY172" i="5"/>
  <c r="EK172" i="5"/>
  <c r="AG172" i="5"/>
  <c r="E172" i="5"/>
  <c r="BX172" i="5"/>
  <c r="J172" i="5"/>
  <c r="FM172" i="5"/>
  <c r="FT172" i="5"/>
  <c r="EZ153" i="5"/>
  <c r="EO153" i="5"/>
  <c r="CT153" i="5"/>
  <c r="Z153" i="5"/>
  <c r="EH153" i="5"/>
  <c r="CX153" i="5"/>
  <c r="EK153" i="5"/>
  <c r="AN153" i="5"/>
  <c r="AR153" i="7"/>
  <c r="EL153" i="5"/>
  <c r="AA153" i="5"/>
  <c r="AG153" i="7"/>
  <c r="AM153" i="5"/>
  <c r="V153" i="7"/>
  <c r="BW153" i="5"/>
  <c r="AL153" i="5"/>
  <c r="F153" i="7"/>
  <c r="AD153" i="5"/>
  <c r="EG153" i="5"/>
  <c r="EM153" i="5"/>
  <c r="CY153" i="5"/>
  <c r="AI153" i="7"/>
  <c r="EX153" i="5"/>
  <c r="AB153" i="5"/>
  <c r="AH153" i="7"/>
  <c r="D153" i="7"/>
  <c r="D153" i="8"/>
  <c r="FA153" i="5"/>
  <c r="R153" i="5"/>
  <c r="T153" i="5"/>
  <c r="EY153" i="5"/>
  <c r="FL153" i="5"/>
  <c r="BX153" i="5"/>
  <c r="EN153" i="5"/>
  <c r="FM153" i="5"/>
  <c r="S153" i="5"/>
  <c r="J153" i="5"/>
  <c r="E153" i="5"/>
  <c r="EP153" i="5"/>
  <c r="AG153" i="5"/>
  <c r="FT153" i="5"/>
  <c r="AT153" i="7"/>
  <c r="FK153" i="5"/>
  <c r="B153" i="5"/>
  <c r="C153" i="5"/>
  <c r="A153" i="1"/>
  <c r="D153" i="5"/>
  <c r="FM101" i="5"/>
  <c r="D101" i="7"/>
  <c r="EG101" i="5"/>
  <c r="R101" i="5"/>
  <c r="EX101" i="5"/>
  <c r="E101" i="5"/>
  <c r="EK101" i="5"/>
  <c r="CX101" i="5"/>
  <c r="EL101" i="5"/>
  <c r="FA101" i="5"/>
  <c r="T101" i="5"/>
  <c r="CT101" i="5"/>
  <c r="FL101" i="5"/>
  <c r="AA101" i="5"/>
  <c r="BX101" i="5"/>
  <c r="AN101" i="5"/>
  <c r="AB101" i="5"/>
  <c r="EH101" i="5"/>
  <c r="CY101" i="5"/>
  <c r="AI101" i="7"/>
  <c r="AG101" i="7"/>
  <c r="S101" i="5"/>
  <c r="F101" i="7"/>
  <c r="EY101" i="5"/>
  <c r="AH101" i="7"/>
  <c r="EM101" i="5"/>
  <c r="AD101" i="5"/>
  <c r="EO101" i="5"/>
  <c r="AM101" i="5"/>
  <c r="EN101" i="5"/>
  <c r="D101" i="8"/>
  <c r="Z101" i="5"/>
  <c r="EZ101" i="5"/>
  <c r="BW101" i="5"/>
  <c r="AR101" i="7"/>
  <c r="J101" i="5"/>
  <c r="AG101" i="5"/>
  <c r="EP101" i="5"/>
  <c r="V101" i="7"/>
  <c r="AL101" i="5"/>
  <c r="AT101" i="7"/>
  <c r="FK101" i="5"/>
  <c r="A101" i="1"/>
  <c r="D101" i="5"/>
  <c r="FT101" i="5"/>
  <c r="B101" i="5"/>
  <c r="C101" i="5"/>
  <c r="J188" i="5"/>
  <c r="AG188" i="5"/>
  <c r="FM188" i="5"/>
  <c r="EH188" i="5"/>
  <c r="AD188" i="5"/>
  <c r="AH188" i="7"/>
  <c r="FL188" i="5"/>
  <c r="EM188" i="5"/>
  <c r="T188" i="5"/>
  <c r="CT188" i="5"/>
  <c r="R188" i="5"/>
  <c r="EX188" i="5"/>
  <c r="AA188" i="5"/>
  <c r="BW188" i="5"/>
  <c r="BX188" i="5"/>
  <c r="EL188" i="5"/>
  <c r="AM188" i="5"/>
  <c r="AL188" i="5"/>
  <c r="S188" i="5"/>
  <c r="CY188" i="5"/>
  <c r="Z188" i="5"/>
  <c r="EN188" i="5"/>
  <c r="F188" i="7"/>
  <c r="EZ188" i="5"/>
  <c r="E188" i="5"/>
  <c r="D188" i="8"/>
  <c r="EG188" i="5"/>
  <c r="AT188" i="7"/>
  <c r="FK188" i="5"/>
  <c r="AB188" i="5"/>
  <c r="EO188" i="5"/>
  <c r="FA188" i="5"/>
  <c r="CX188" i="5"/>
  <c r="EK188" i="5"/>
  <c r="V188" i="7"/>
  <c r="EY188" i="5"/>
  <c r="AR188" i="7"/>
  <c r="AN188" i="5"/>
  <c r="AG188" i="7"/>
  <c r="D188" i="7"/>
  <c r="AI188" i="7"/>
  <c r="EP188" i="5"/>
  <c r="A188" i="1"/>
  <c r="D188" i="5"/>
  <c r="B188" i="5"/>
  <c r="C188" i="5"/>
  <c r="FT188" i="5"/>
  <c r="FM112" i="5"/>
  <c r="EL112" i="5"/>
  <c r="AD112" i="5"/>
  <c r="EY112" i="5"/>
  <c r="T112" i="5"/>
  <c r="FA112" i="5"/>
  <c r="AH112" i="7"/>
  <c r="D112" i="8"/>
  <c r="BW112" i="5"/>
  <c r="AN112" i="5"/>
  <c r="CX112" i="5"/>
  <c r="FL112" i="5"/>
  <c r="EG112" i="5"/>
  <c r="S112" i="5"/>
  <c r="AA112" i="5"/>
  <c r="EH112" i="5"/>
  <c r="EN112" i="5"/>
  <c r="E112" i="5"/>
  <c r="F112" i="7"/>
  <c r="J112" i="5"/>
  <c r="Z112" i="5"/>
  <c r="CT112" i="5"/>
  <c r="AL112" i="5"/>
  <c r="EX112" i="5"/>
  <c r="AB112" i="5"/>
  <c r="R112" i="5"/>
  <c r="EO112" i="5"/>
  <c r="AG112" i="5"/>
  <c r="D112" i="7"/>
  <c r="AG112" i="7"/>
  <c r="BX112" i="5"/>
  <c r="AM112" i="5"/>
  <c r="EP112" i="5"/>
  <c r="CY112" i="5"/>
  <c r="V112" i="7"/>
  <c r="EK112" i="5"/>
  <c r="EM112" i="5"/>
  <c r="AI112" i="7"/>
  <c r="EZ112" i="5"/>
  <c r="AR112" i="7"/>
  <c r="FT112" i="5"/>
  <c r="AT112" i="7"/>
  <c r="FK112" i="5"/>
  <c r="B112" i="5"/>
  <c r="C112" i="5"/>
  <c r="A112" i="1"/>
  <c r="D112" i="5"/>
  <c r="EX182" i="5"/>
  <c r="AH182" i="7"/>
  <c r="AR182" i="7"/>
  <c r="AM182" i="5"/>
  <c r="AG182" i="7"/>
  <c r="E182" i="5"/>
  <c r="EM182" i="5"/>
  <c r="AG182" i="5"/>
  <c r="EN182" i="5"/>
  <c r="EZ182" i="5"/>
  <c r="Z182" i="5"/>
  <c r="D182" i="7"/>
  <c r="F182" i="7"/>
  <c r="D182" i="8"/>
  <c r="FM182" i="5"/>
  <c r="EG182" i="5"/>
  <c r="CX182" i="5"/>
  <c r="EH182" i="5"/>
  <c r="AI182" i="7"/>
  <c r="AB182" i="5"/>
  <c r="EY182" i="5"/>
  <c r="AT182" i="7"/>
  <c r="FK182" i="5"/>
  <c r="B182" i="5"/>
  <c r="C182" i="5"/>
  <c r="AN182" i="5"/>
  <c r="FA182" i="5"/>
  <c r="AA182" i="5"/>
  <c r="J182" i="5"/>
  <c r="EK182" i="5"/>
  <c r="BX182" i="5"/>
  <c r="FL182" i="5"/>
  <c r="CT182" i="5"/>
  <c r="BW182" i="5"/>
  <c r="AD182" i="5"/>
  <c r="T182" i="5"/>
  <c r="EL182" i="5"/>
  <c r="V182" i="7"/>
  <c r="S182" i="5"/>
  <c r="EO182" i="5"/>
  <c r="AL182" i="5"/>
  <c r="CY182" i="5"/>
  <c r="EP182" i="5"/>
  <c r="R182" i="5"/>
  <c r="A182" i="1"/>
  <c r="D182" i="5"/>
  <c r="FT182" i="5"/>
  <c r="F84" i="7"/>
  <c r="AG84" i="5"/>
  <c r="AM84" i="5"/>
  <c r="CT84" i="5"/>
  <c r="D84" i="7"/>
  <c r="J84" i="5"/>
  <c r="EN84" i="5"/>
  <c r="E84" i="5"/>
  <c r="EO84" i="5"/>
  <c r="AA84" i="5"/>
  <c r="V84" i="7"/>
  <c r="FA84" i="5"/>
  <c r="EG84" i="5"/>
  <c r="AG84" i="7"/>
  <c r="CX84" i="5"/>
  <c r="AN84" i="5"/>
  <c r="Z84" i="5"/>
  <c r="EY84" i="5"/>
  <c r="BW84" i="5"/>
  <c r="AL84" i="5"/>
  <c r="A84" i="1"/>
  <c r="D84" i="5"/>
  <c r="FT84" i="5"/>
  <c r="EK84" i="5"/>
  <c r="R84" i="5"/>
  <c r="EZ84" i="5"/>
  <c r="AR84" i="7"/>
  <c r="AH84" i="7"/>
  <c r="T84" i="5"/>
  <c r="EP84" i="5"/>
  <c r="EX84" i="5"/>
  <c r="AI84" i="7"/>
  <c r="S84" i="5"/>
  <c r="FM84" i="5"/>
  <c r="AB84" i="5"/>
  <c r="EL84" i="5"/>
  <c r="AD84" i="5"/>
  <c r="D84" i="8"/>
  <c r="EH84" i="5"/>
  <c r="FL84" i="5"/>
  <c r="EM84" i="5"/>
  <c r="CY84" i="5"/>
  <c r="BX84" i="5"/>
  <c r="B84" i="5"/>
  <c r="C84" i="5"/>
  <c r="AT84" i="7"/>
  <c r="FK84" i="5"/>
  <c r="CX127" i="5"/>
  <c r="EY127" i="5"/>
  <c r="AB127" i="5"/>
  <c r="FL127" i="5"/>
  <c r="BW127" i="5"/>
  <c r="EP127" i="5"/>
  <c r="EX127" i="5"/>
  <c r="AH127" i="7"/>
  <c r="EO127" i="5"/>
  <c r="EZ127" i="5"/>
  <c r="EL127" i="5"/>
  <c r="AL127" i="5"/>
  <c r="EH127" i="5"/>
  <c r="CT127" i="5"/>
  <c r="AM127" i="5"/>
  <c r="E127" i="5"/>
  <c r="AR127" i="7"/>
  <c r="CY127" i="5"/>
  <c r="F127" i="7"/>
  <c r="R127" i="5"/>
  <c r="T127" i="5"/>
  <c r="AG127" i="5"/>
  <c r="S127" i="5"/>
  <c r="EG127" i="5"/>
  <c r="AG127" i="7"/>
  <c r="FA127" i="5"/>
  <c r="V127" i="7"/>
  <c r="AN127" i="5"/>
  <c r="D127" i="7"/>
  <c r="FM127" i="5"/>
  <c r="AA127" i="5"/>
  <c r="EN127" i="5"/>
  <c r="J127" i="5"/>
  <c r="EK127" i="5"/>
  <c r="BX127" i="5"/>
  <c r="AD127" i="5"/>
  <c r="AI127" i="7"/>
  <c r="Z127" i="5"/>
  <c r="D127" i="8"/>
  <c r="EM127" i="5"/>
  <c r="AT127" i="7"/>
  <c r="FK127" i="5"/>
  <c r="A127" i="1"/>
  <c r="D127" i="5"/>
  <c r="B127" i="5"/>
  <c r="C127" i="5"/>
  <c r="FT127" i="5"/>
  <c r="EH149" i="5"/>
  <c r="R149" i="5"/>
  <c r="AL149" i="5"/>
  <c r="EZ149" i="5"/>
  <c r="EO149" i="5"/>
  <c r="AH149" i="7"/>
  <c r="FA149" i="5"/>
  <c r="AR149" i="7"/>
  <c r="AA149" i="5"/>
  <c r="D149" i="8"/>
  <c r="AI149" i="7"/>
  <c r="CT149" i="5"/>
  <c r="CX149" i="5"/>
  <c r="EK149" i="5"/>
  <c r="AG149" i="5"/>
  <c r="EN149" i="5"/>
  <c r="E149" i="5"/>
  <c r="AB149" i="5"/>
  <c r="EL149" i="5"/>
  <c r="J149" i="5"/>
  <c r="AG149" i="7"/>
  <c r="AT149" i="7"/>
  <c r="FK149" i="5"/>
  <c r="B149" i="5"/>
  <c r="C149" i="5"/>
  <c r="AN149" i="5"/>
  <c r="AD149" i="5"/>
  <c r="Z149" i="5"/>
  <c r="V149" i="7"/>
  <c r="BW149" i="5"/>
  <c r="FM149" i="5"/>
  <c r="T149" i="5"/>
  <c r="FL149" i="5"/>
  <c r="EY149" i="5"/>
  <c r="CY149" i="5"/>
  <c r="AM149" i="5"/>
  <c r="EP149" i="5"/>
  <c r="D149" i="7"/>
  <c r="S149" i="5"/>
  <c r="EG149" i="5"/>
  <c r="EX149" i="5"/>
  <c r="BX149" i="5"/>
  <c r="EM149" i="5"/>
  <c r="F149" i="7"/>
  <c r="FT149" i="5"/>
  <c r="A149" i="1"/>
  <c r="D149" i="5"/>
  <c r="EP187" i="5"/>
  <c r="J187" i="5"/>
  <c r="AG187" i="7"/>
  <c r="FA187" i="5"/>
  <c r="EO187" i="5"/>
  <c r="T187" i="5"/>
  <c r="AM187" i="5"/>
  <c r="AI187" i="7"/>
  <c r="AB187" i="5"/>
  <c r="AH187" i="7"/>
  <c r="E187" i="5"/>
  <c r="S187" i="5"/>
  <c r="EK187" i="5"/>
  <c r="EY187" i="5"/>
  <c r="EN187" i="5"/>
  <c r="F187" i="7"/>
  <c r="V187" i="7"/>
  <c r="AG187" i="5"/>
  <c r="D187" i="7"/>
  <c r="AL187" i="5"/>
  <c r="EG187" i="5"/>
  <c r="FL187" i="5"/>
  <c r="AT187" i="7"/>
  <c r="FK187" i="5"/>
  <c r="BX187" i="5"/>
  <c r="EX187" i="5"/>
  <c r="AA187" i="5"/>
  <c r="CT187" i="5"/>
  <c r="EH187" i="5"/>
  <c r="AD187" i="5"/>
  <c r="D187" i="8"/>
  <c r="CX187" i="5"/>
  <c r="CY187" i="5"/>
  <c r="EZ187" i="5"/>
  <c r="R187" i="5"/>
  <c r="EM187" i="5"/>
  <c r="FM187" i="5"/>
  <c r="EL187" i="5"/>
  <c r="Z187" i="5"/>
  <c r="BW187" i="5"/>
  <c r="AN187" i="5"/>
  <c r="AR187" i="7"/>
  <c r="A187" i="1"/>
  <c r="D187" i="5"/>
  <c r="B187" i="5"/>
  <c r="C187" i="5"/>
  <c r="FT187" i="5"/>
  <c r="AG167" i="7"/>
  <c r="AD167" i="5"/>
  <c r="EY167" i="5"/>
  <c r="EX167" i="5"/>
  <c r="J167" i="5"/>
  <c r="D167" i="7"/>
  <c r="T167" i="5"/>
  <c r="CT167" i="5"/>
  <c r="EL167" i="5"/>
  <c r="AB167" i="5"/>
  <c r="EH167" i="5"/>
  <c r="EN167" i="5"/>
  <c r="AG167" i="5"/>
  <c r="FL167" i="5"/>
  <c r="EK167" i="5"/>
  <c r="EG167" i="5"/>
  <c r="F167" i="7"/>
  <c r="AM167" i="5"/>
  <c r="EP167" i="5"/>
  <c r="AA167" i="5"/>
  <c r="AL167" i="5"/>
  <c r="AI167" i="7"/>
  <c r="Z167" i="5"/>
  <c r="A167" i="1"/>
  <c r="D167" i="5"/>
  <c r="V167" i="7"/>
  <c r="EO167" i="5"/>
  <c r="AN167" i="5"/>
  <c r="BX167" i="5"/>
  <c r="CX167" i="5"/>
  <c r="FA167" i="5"/>
  <c r="R167" i="5"/>
  <c r="BW167" i="5"/>
  <c r="AH167" i="7"/>
  <c r="E167" i="5"/>
  <c r="AR167" i="7"/>
  <c r="CY167" i="5"/>
  <c r="D167" i="8"/>
  <c r="FM167" i="5"/>
  <c r="EM167" i="5"/>
  <c r="EZ167" i="5"/>
  <c r="S167" i="5"/>
  <c r="B167" i="5"/>
  <c r="C167" i="5"/>
  <c r="AT167" i="7"/>
  <c r="FK167" i="5"/>
  <c r="FT167" i="5"/>
  <c r="S192" i="5"/>
  <c r="AR192" i="7"/>
  <c r="AA192" i="5"/>
  <c r="CY192" i="5"/>
  <c r="D192" i="7"/>
  <c r="AB192" i="5"/>
  <c r="FM192" i="5"/>
  <c r="EY192" i="5"/>
  <c r="AI192" i="7"/>
  <c r="AD192" i="5"/>
  <c r="BX192" i="5"/>
  <c r="AG192" i="7"/>
  <c r="AH192" i="7"/>
  <c r="CX192" i="5"/>
  <c r="AL192" i="5"/>
  <c r="J192" i="5"/>
  <c r="EM192" i="5"/>
  <c r="F192" i="7"/>
  <c r="EP192" i="5"/>
  <c r="T192" i="5"/>
  <c r="AN192" i="5"/>
  <c r="EG192" i="5"/>
  <c r="FA192" i="5"/>
  <c r="BW192" i="5"/>
  <c r="EZ192" i="5"/>
  <c r="R192" i="5"/>
  <c r="E192" i="5"/>
  <c r="D192" i="8"/>
  <c r="Z192" i="5"/>
  <c r="CT192" i="5"/>
  <c r="EL192" i="5"/>
  <c r="AM192" i="5"/>
  <c r="EX192" i="5"/>
  <c r="EO192" i="5"/>
  <c r="EN192" i="5"/>
  <c r="EH192" i="5"/>
  <c r="AG192" i="5"/>
  <c r="V192" i="7"/>
  <c r="FL192" i="5"/>
  <c r="EK192" i="5"/>
  <c r="B192" i="5"/>
  <c r="C192" i="5"/>
  <c r="FT192" i="5"/>
  <c r="AT192" i="7"/>
  <c r="FK192" i="5"/>
  <c r="A192" i="1"/>
  <c r="D192" i="5"/>
  <c r="CX29" i="5"/>
  <c r="AD29" i="5"/>
  <c r="AB29" i="5"/>
  <c r="BW29" i="5"/>
  <c r="AL29" i="5"/>
  <c r="R29" i="5"/>
  <c r="J29" i="5"/>
  <c r="E29" i="5"/>
  <c r="EH57" i="5"/>
  <c r="Z57" i="5"/>
  <c r="J57" i="5"/>
  <c r="EX57" i="5"/>
  <c r="AH57" i="7"/>
  <c r="S57" i="5"/>
  <c r="EY57" i="5"/>
  <c r="AI57" i="7"/>
  <c r="FA57" i="5"/>
  <c r="F57" i="7"/>
  <c r="EK57" i="5"/>
  <c r="EP57" i="5"/>
  <c r="CX57" i="5"/>
  <c r="AN57" i="5"/>
  <c r="V57" i="7"/>
  <c r="AG57" i="7"/>
  <c r="FM57" i="5"/>
  <c r="B57" i="5"/>
  <c r="C57" i="5"/>
  <c r="CY57" i="5"/>
  <c r="AB57" i="5"/>
  <c r="EN57" i="5"/>
  <c r="EM57" i="5"/>
  <c r="D57" i="8"/>
  <c r="E57" i="5"/>
  <c r="R57" i="5"/>
  <c r="EZ57" i="5"/>
  <c r="AA57" i="5"/>
  <c r="AL57" i="5"/>
  <c r="BX57" i="5"/>
  <c r="D57" i="7"/>
  <c r="AG57" i="5"/>
  <c r="FL57" i="5"/>
  <c r="AD57" i="5"/>
  <c r="EG57" i="5"/>
  <c r="CT57" i="5"/>
  <c r="EL57" i="5"/>
  <c r="EO57" i="5"/>
  <c r="AR57" i="7"/>
  <c r="T57" i="5"/>
  <c r="BW57" i="5"/>
  <c r="AT57" i="7"/>
  <c r="FK57" i="5"/>
  <c r="FT57" i="5"/>
  <c r="A57" i="1"/>
  <c r="D57" i="5"/>
  <c r="AM57" i="5"/>
  <c r="AI162" i="7"/>
  <c r="D162" i="7"/>
  <c r="EK162" i="5"/>
  <c r="EG162" i="5"/>
  <c r="FA162" i="5"/>
  <c r="S162" i="5"/>
  <c r="EL162" i="5"/>
  <c r="EO162" i="5"/>
  <c r="EZ162" i="5"/>
  <c r="EN162" i="5"/>
  <c r="CY162" i="5"/>
  <c r="CX162" i="5"/>
  <c r="AD162" i="5"/>
  <c r="R162" i="5"/>
  <c r="Z162" i="5"/>
  <c r="AB162" i="5"/>
  <c r="EP162" i="5"/>
  <c r="FM162" i="5"/>
  <c r="FL162" i="5"/>
  <c r="EX162" i="5"/>
  <c r="E162" i="5"/>
  <c r="AA162" i="5"/>
  <c r="BW162" i="5"/>
  <c r="F162" i="7"/>
  <c r="AH162" i="7"/>
  <c r="AG162" i="5"/>
  <c r="AM162" i="5"/>
  <c r="V162" i="7"/>
  <c r="B162" i="5"/>
  <c r="C162" i="5"/>
  <c r="FT162" i="5"/>
  <c r="A162" i="1"/>
  <c r="D162" i="5"/>
  <c r="EH162" i="5"/>
  <c r="J162" i="5"/>
  <c r="D162" i="8"/>
  <c r="EM162" i="5"/>
  <c r="T162" i="5"/>
  <c r="CT162" i="5"/>
  <c r="AR162" i="7"/>
  <c r="AG162" i="7"/>
  <c r="BX162" i="5"/>
  <c r="AN162" i="5"/>
  <c r="EY162" i="5"/>
  <c r="AL162" i="5"/>
  <c r="AT162" i="7"/>
  <c r="FK162" i="5"/>
  <c r="EM155" i="5"/>
  <c r="FM155" i="5"/>
  <c r="AG155" i="7"/>
  <c r="EG155" i="5"/>
  <c r="AG155" i="5"/>
  <c r="AI155" i="7"/>
  <c r="EX155" i="5"/>
  <c r="EP155" i="5"/>
  <c r="T155" i="5"/>
  <c r="AB155" i="5"/>
  <c r="AH155" i="7"/>
  <c r="BX155" i="5"/>
  <c r="CY155" i="5"/>
  <c r="AA155" i="5"/>
  <c r="V155" i="7"/>
  <c r="EO155" i="5"/>
  <c r="AD155" i="5"/>
  <c r="AN155" i="5"/>
  <c r="AR155" i="7"/>
  <c r="D155" i="8"/>
  <c r="EZ155" i="5"/>
  <c r="BW155" i="5"/>
  <c r="AT155" i="7"/>
  <c r="FK155" i="5"/>
  <c r="R155" i="5"/>
  <c r="Z155" i="5"/>
  <c r="EY155" i="5"/>
  <c r="FA155" i="5"/>
  <c r="EH155" i="5"/>
  <c r="D155" i="7"/>
  <c r="E155" i="5"/>
  <c r="J155" i="5"/>
  <c r="EN155" i="5"/>
  <c r="S155" i="5"/>
  <c r="AM155" i="5"/>
  <c r="AL155" i="5"/>
  <c r="CT155" i="5"/>
  <c r="CX155" i="5"/>
  <c r="EK155" i="5"/>
  <c r="FL155" i="5"/>
  <c r="F155" i="7"/>
  <c r="EL155" i="5"/>
  <c r="B155" i="5"/>
  <c r="C155" i="5"/>
  <c r="A155" i="1"/>
  <c r="D155" i="5"/>
  <c r="FT155" i="5"/>
  <c r="EN193" i="5"/>
  <c r="CY193" i="5"/>
  <c r="R193" i="5"/>
  <c r="V193" i="7"/>
  <c r="FL193" i="5"/>
  <c r="AD193" i="5"/>
  <c r="D193" i="7"/>
  <c r="FM193" i="5"/>
  <c r="BX193" i="5"/>
  <c r="F193" i="7"/>
  <c r="AN193" i="5"/>
  <c r="AI193" i="7"/>
  <c r="EX193" i="5"/>
  <c r="Z193" i="5"/>
  <c r="AH193" i="7"/>
  <c r="EO193" i="5"/>
  <c r="CX193" i="5"/>
  <c r="A193" i="1"/>
  <c r="D193" i="5"/>
  <c r="AT193" i="7"/>
  <c r="FK193" i="5"/>
  <c r="EY193" i="5"/>
  <c r="BW193" i="5"/>
  <c r="AG193" i="7"/>
  <c r="E193" i="5"/>
  <c r="AG193" i="5"/>
  <c r="EP193" i="5"/>
  <c r="D193" i="8"/>
  <c r="T193" i="5"/>
  <c r="AM193" i="5"/>
  <c r="FA193" i="5"/>
  <c r="EK193" i="5"/>
  <c r="FT193" i="5"/>
  <c r="AL193" i="5"/>
  <c r="EM193" i="5"/>
  <c r="AR193" i="7"/>
  <c r="AA193" i="5"/>
  <c r="CT193" i="5"/>
  <c r="EG193" i="5"/>
  <c r="J193" i="5"/>
  <c r="EZ193" i="5"/>
  <c r="EH193" i="5"/>
  <c r="AB193" i="5"/>
  <c r="EL193" i="5"/>
  <c r="S193" i="5"/>
  <c r="B193" i="5"/>
  <c r="C193" i="5"/>
  <c r="BX40" i="5"/>
  <c r="R40" i="5"/>
  <c r="E40" i="5"/>
  <c r="AG40" i="7"/>
  <c r="AB40" i="5"/>
  <c r="J40" i="5"/>
  <c r="CX40" i="5"/>
  <c r="D40" i="8"/>
  <c r="AL40" i="5"/>
  <c r="BW40" i="5"/>
  <c r="V40" i="7"/>
  <c r="AD40" i="5"/>
  <c r="E60" i="5"/>
  <c r="EP60" i="5"/>
  <c r="S60" i="5"/>
  <c r="BX60" i="5"/>
  <c r="D60" i="7"/>
  <c r="EK60" i="5"/>
  <c r="EX60" i="5"/>
  <c r="CT60" i="5"/>
  <c r="EG60" i="5"/>
  <c r="AI60" i="7"/>
  <c r="BW60" i="5"/>
  <c r="AA60" i="5"/>
  <c r="EH60" i="5"/>
  <c r="FA60" i="5"/>
  <c r="CX60" i="5"/>
  <c r="AM60" i="5"/>
  <c r="EM60" i="5"/>
  <c r="AG60" i="5"/>
  <c r="J60" i="5"/>
  <c r="EZ60" i="5"/>
  <c r="EN60" i="5"/>
  <c r="T60" i="5"/>
  <c r="CY60" i="5"/>
  <c r="R60" i="5"/>
  <c r="V60" i="7"/>
  <c r="EY60" i="5"/>
  <c r="AL60" i="5"/>
  <c r="AG60" i="7"/>
  <c r="EO60" i="5"/>
  <c r="FL60" i="5"/>
  <c r="AN60" i="5"/>
  <c r="AH60" i="7"/>
  <c r="FM60" i="5"/>
  <c r="Z60" i="5"/>
  <c r="D60" i="8"/>
  <c r="AB60" i="5"/>
  <c r="AD60" i="5"/>
  <c r="F60" i="7"/>
  <c r="AR60" i="7"/>
  <c r="EL60" i="5"/>
  <c r="B60" i="5"/>
  <c r="C60" i="5"/>
  <c r="FT60" i="5"/>
  <c r="A60" i="1"/>
  <c r="D60" i="5"/>
  <c r="AT60" i="7"/>
  <c r="FK60" i="5"/>
  <c r="AP37" i="5"/>
  <c r="BB37" i="5"/>
  <c r="AR37" i="5"/>
  <c r="BN37" i="5"/>
  <c r="AS37" i="5"/>
  <c r="EY113" i="5"/>
  <c r="EM113" i="5"/>
  <c r="CT113" i="5"/>
  <c r="AM113" i="5"/>
  <c r="S113" i="5"/>
  <c r="AH113" i="7"/>
  <c r="AL113" i="5"/>
  <c r="J113" i="5"/>
  <c r="FM113" i="5"/>
  <c r="AD113" i="5"/>
  <c r="AR113" i="7"/>
  <c r="F113" i="7"/>
  <c r="AA113" i="5"/>
  <c r="EG113" i="5"/>
  <c r="EX113" i="5"/>
  <c r="EN113" i="5"/>
  <c r="AG113" i="7"/>
  <c r="BW113" i="5"/>
  <c r="EO113" i="5"/>
  <c r="BX113" i="5"/>
  <c r="AT113" i="7"/>
  <c r="FK113" i="5"/>
  <c r="EL113" i="5"/>
  <c r="AI113" i="7"/>
  <c r="EH113" i="5"/>
  <c r="AN113" i="5"/>
  <c r="R113" i="5"/>
  <c r="T113" i="5"/>
  <c r="FA113" i="5"/>
  <c r="AG113" i="5"/>
  <c r="EZ113" i="5"/>
  <c r="D113" i="7"/>
  <c r="E113" i="5"/>
  <c r="CX113" i="5"/>
  <c r="D113" i="8"/>
  <c r="FL113" i="5"/>
  <c r="Z113" i="5"/>
  <c r="EK113" i="5"/>
  <c r="EP113" i="5"/>
  <c r="AB113" i="5"/>
  <c r="V113" i="7"/>
  <c r="CY113" i="5"/>
  <c r="B113" i="5"/>
  <c r="C113" i="5"/>
  <c r="A113" i="1"/>
  <c r="D113" i="5"/>
  <c r="FT113" i="5"/>
  <c r="D56" i="7"/>
  <c r="D56" i="8"/>
  <c r="E56" i="5"/>
  <c r="T56" i="5"/>
  <c r="EO56" i="5"/>
  <c r="AR56" i="7"/>
  <c r="AG56" i="7"/>
  <c r="EZ56" i="5"/>
  <c r="J56" i="5"/>
  <c r="AH56" i="7"/>
  <c r="AL56" i="5"/>
  <c r="AB56" i="5"/>
  <c r="EK56" i="5"/>
  <c r="AM56" i="5"/>
  <c r="F56" i="7"/>
  <c r="EM56" i="5"/>
  <c r="EX56" i="5"/>
  <c r="FM56" i="5"/>
  <c r="V56" i="7"/>
  <c r="BX56" i="5"/>
  <c r="EG56" i="5"/>
  <c r="FL56" i="5"/>
  <c r="A56" i="1"/>
  <c r="D56" i="5"/>
  <c r="AT56" i="7"/>
  <c r="FK56" i="5"/>
  <c r="Z56" i="5"/>
  <c r="EL56" i="5"/>
  <c r="AI56" i="7"/>
  <c r="FA56" i="5"/>
  <c r="EN56" i="5"/>
  <c r="CY56" i="5"/>
  <c r="AD56" i="5"/>
  <c r="EY56" i="5"/>
  <c r="S56" i="5"/>
  <c r="AA56" i="5"/>
  <c r="AG56" i="5"/>
  <c r="CX56" i="5"/>
  <c r="BW56" i="5"/>
  <c r="EP56" i="5"/>
  <c r="CT56" i="5"/>
  <c r="EH56" i="5"/>
  <c r="R56" i="5"/>
  <c r="AN56" i="5"/>
  <c r="B56" i="5"/>
  <c r="C56" i="5"/>
  <c r="FT56" i="5"/>
  <c r="AB75" i="5"/>
  <c r="D75" i="8"/>
  <c r="EX75" i="5"/>
  <c r="T75" i="5"/>
  <c r="AH75" i="7"/>
  <c r="EO75" i="5"/>
  <c r="EY75" i="5"/>
  <c r="FL75" i="5"/>
  <c r="CY75" i="5"/>
  <c r="AL75" i="5"/>
  <c r="D75" i="7"/>
  <c r="AT75" i="7"/>
  <c r="FK75" i="5"/>
  <c r="AN75" i="5"/>
  <c r="CT75" i="5"/>
  <c r="AG75" i="5"/>
  <c r="EP75" i="5"/>
  <c r="AM75" i="5"/>
  <c r="FA75" i="5"/>
  <c r="AR75" i="7"/>
  <c r="BX75" i="5"/>
  <c r="EZ75" i="5"/>
  <c r="CX75" i="5"/>
  <c r="FM75" i="5"/>
  <c r="AI75" i="7"/>
  <c r="AD75" i="5"/>
  <c r="EG75" i="5"/>
  <c r="EL75" i="5"/>
  <c r="F75" i="7"/>
  <c r="V75" i="7"/>
  <c r="Z75" i="5"/>
  <c r="EH75" i="5"/>
  <c r="A75" i="1"/>
  <c r="D75" i="5"/>
  <c r="AA75" i="5"/>
  <c r="EM75" i="5"/>
  <c r="BW75" i="5"/>
  <c r="AG75" i="7"/>
  <c r="R75" i="5"/>
  <c r="EN75" i="5"/>
  <c r="EK75" i="5"/>
  <c r="J75" i="5"/>
  <c r="E75" i="5"/>
  <c r="S75" i="5"/>
  <c r="FT75" i="5"/>
  <c r="B75" i="5"/>
  <c r="C75" i="5"/>
  <c r="AI111" i="7"/>
  <c r="AR111" i="7"/>
  <c r="AH111" i="7"/>
  <c r="AM111" i="5"/>
  <c r="AB111" i="5"/>
  <c r="EH111" i="5"/>
  <c r="R111" i="5"/>
  <c r="AG111" i="5"/>
  <c r="EN111" i="5"/>
  <c r="D111" i="7"/>
  <c r="AG111" i="7"/>
  <c r="F111" i="7"/>
  <c r="T111" i="5"/>
  <c r="A111" i="1"/>
  <c r="D111" i="5"/>
  <c r="EZ111" i="5"/>
  <c r="FM111" i="5"/>
  <c r="V111" i="7"/>
  <c r="FL111" i="5"/>
  <c r="AA111" i="5"/>
  <c r="AD111" i="5"/>
  <c r="FA111" i="5"/>
  <c r="S111" i="5"/>
  <c r="Z111" i="5"/>
  <c r="AN111" i="5"/>
  <c r="AL111" i="5"/>
  <c r="EX111" i="5"/>
  <c r="J111" i="5"/>
  <c r="E111" i="5"/>
  <c r="EP111" i="5"/>
  <c r="EG111" i="5"/>
  <c r="EK111" i="5"/>
  <c r="BW111" i="5"/>
  <c r="D111" i="8"/>
  <c r="EL111" i="5"/>
  <c r="CX111" i="5"/>
  <c r="CY111" i="5"/>
  <c r="CT111" i="5"/>
  <c r="EY111" i="5"/>
  <c r="EM111" i="5"/>
  <c r="EO111" i="5"/>
  <c r="BX111" i="5"/>
  <c r="B111" i="5"/>
  <c r="C111" i="5"/>
  <c r="AT111" i="7"/>
  <c r="FK111" i="5"/>
  <c r="FT111" i="5"/>
  <c r="AB134" i="5"/>
  <c r="AI134" i="7"/>
  <c r="J134" i="5"/>
  <c r="S134" i="5"/>
  <c r="T134" i="5"/>
  <c r="AR134" i="7"/>
  <c r="EG134" i="5"/>
  <c r="CT134" i="5"/>
  <c r="AL134" i="5"/>
  <c r="B134" i="5"/>
  <c r="C134" i="5"/>
  <c r="EO134" i="5"/>
  <c r="R134" i="5"/>
  <c r="FA134" i="5"/>
  <c r="D134" i="7"/>
  <c r="BX134" i="5"/>
  <c r="EK134" i="5"/>
  <c r="EZ134" i="5"/>
  <c r="AM134" i="5"/>
  <c r="F134" i="7"/>
  <c r="AG134" i="5"/>
  <c r="V134" i="7"/>
  <c r="AG134" i="7"/>
  <c r="AH134" i="7"/>
  <c r="E134" i="5"/>
  <c r="FL134" i="5"/>
  <c r="EH134" i="5"/>
  <c r="Z134" i="5"/>
  <c r="AA134" i="5"/>
  <c r="CX134" i="5"/>
  <c r="EY134" i="5"/>
  <c r="EP134" i="5"/>
  <c r="AD134" i="5"/>
  <c r="FT134" i="5"/>
  <c r="AT134" i="7"/>
  <c r="FK134" i="5"/>
  <c r="BW134" i="5"/>
  <c r="EN134" i="5"/>
  <c r="EM134" i="5"/>
  <c r="EX134" i="5"/>
  <c r="EL134" i="5"/>
  <c r="FM134" i="5"/>
  <c r="D134" i="8"/>
  <c r="CY134" i="5"/>
  <c r="AN134" i="5"/>
  <c r="A134" i="1"/>
  <c r="D134" i="5"/>
  <c r="AG150" i="5"/>
  <c r="AM150" i="5"/>
  <c r="AL150" i="5"/>
  <c r="BW150" i="5"/>
  <c r="D150" i="7"/>
  <c r="EY150" i="5"/>
  <c r="EG150" i="5"/>
  <c r="EH150" i="5"/>
  <c r="EM150" i="5"/>
  <c r="FM150" i="5"/>
  <c r="EZ150" i="5"/>
  <c r="BX150" i="5"/>
  <c r="AA150" i="5"/>
  <c r="FL150" i="5"/>
  <c r="J150" i="5"/>
  <c r="E150" i="5"/>
  <c r="AG150" i="7"/>
  <c r="AT150" i="7"/>
  <c r="FK150" i="5"/>
  <c r="Z150" i="5"/>
  <c r="EX150" i="5"/>
  <c r="EN150" i="5"/>
  <c r="AH150" i="7"/>
  <c r="AD150" i="5"/>
  <c r="V150" i="7"/>
  <c r="AR150" i="7"/>
  <c r="CT150" i="5"/>
  <c r="F150" i="7"/>
  <c r="CX150" i="5"/>
  <c r="AB150" i="5"/>
  <c r="S150" i="5"/>
  <c r="B150" i="5"/>
  <c r="C150" i="5"/>
  <c r="FT150" i="5"/>
  <c r="R150" i="5"/>
  <c r="CY150" i="5"/>
  <c r="AI150" i="7"/>
  <c r="AN150" i="5"/>
  <c r="EO150" i="5"/>
  <c r="EK150" i="5"/>
  <c r="EL150" i="5"/>
  <c r="T150" i="5"/>
  <c r="FA150" i="5"/>
  <c r="D150" i="8"/>
  <c r="EP150" i="5"/>
  <c r="A150" i="1"/>
  <c r="D150" i="5"/>
  <c r="E9" i="5"/>
  <c r="J31" i="5"/>
  <c r="R31" i="5"/>
  <c r="AL31" i="5"/>
  <c r="AB31" i="5"/>
  <c r="E31" i="5"/>
  <c r="AR31" i="7"/>
  <c r="AD31" i="5"/>
  <c r="AA66" i="5"/>
  <c r="EG66" i="5"/>
  <c r="EX66" i="5"/>
  <c r="AR66" i="7"/>
  <c r="AL66" i="5"/>
  <c r="EL66" i="5"/>
  <c r="Z66" i="5"/>
  <c r="CY66" i="5"/>
  <c r="BW66" i="5"/>
  <c r="AN66" i="5"/>
  <c r="D66" i="8"/>
  <c r="AM66" i="5"/>
  <c r="EH66" i="5"/>
  <c r="BX66" i="5"/>
  <c r="EK66" i="5"/>
  <c r="R66" i="5"/>
  <c r="EN66" i="5"/>
  <c r="AI66" i="7"/>
  <c r="E66" i="5"/>
  <c r="FA66" i="5"/>
  <c r="FM66" i="5"/>
  <c r="J66" i="5"/>
  <c r="AH66" i="7"/>
  <c r="AG66" i="5"/>
  <c r="EZ66" i="5"/>
  <c r="F66" i="7"/>
  <c r="V66" i="7"/>
  <c r="AB66" i="5"/>
  <c r="T66" i="5"/>
  <c r="EM66" i="5"/>
  <c r="EO66" i="5"/>
  <c r="CX66" i="5"/>
  <c r="AD66" i="5"/>
  <c r="EY66" i="5"/>
  <c r="AG66" i="7"/>
  <c r="FL66" i="5"/>
  <c r="D66" i="7"/>
  <c r="CT66" i="5"/>
  <c r="S66" i="5"/>
  <c r="EP66" i="5"/>
  <c r="AT66" i="7"/>
  <c r="FK66" i="5"/>
  <c r="FT66" i="5"/>
  <c r="A66" i="1"/>
  <c r="D66" i="5"/>
  <c r="B66" i="5"/>
  <c r="C66" i="5"/>
  <c r="J26" i="5"/>
  <c r="AD26" i="5"/>
  <c r="BX26" i="5"/>
  <c r="E26" i="5"/>
  <c r="AR26" i="7"/>
  <c r="AB26" i="5"/>
  <c r="R26" i="5"/>
  <c r="D55" i="7"/>
  <c r="EH55" i="5"/>
  <c r="EY55" i="5"/>
  <c r="AA55" i="5"/>
  <c r="CX55" i="5"/>
  <c r="J55" i="5"/>
  <c r="BW55" i="5"/>
  <c r="CT55" i="5"/>
  <c r="AM55" i="5"/>
  <c r="F55" i="7"/>
  <c r="T55" i="5"/>
  <c r="AH55" i="7"/>
  <c r="EX55" i="5"/>
  <c r="D55" i="8"/>
  <c r="FM55" i="5"/>
  <c r="EG55" i="5"/>
  <c r="EN55" i="5"/>
  <c r="FA55" i="5"/>
  <c r="AG55" i="7"/>
  <c r="FL55" i="5"/>
  <c r="S55" i="5"/>
  <c r="EM55" i="5"/>
  <c r="AB55" i="5"/>
  <c r="EP55" i="5"/>
  <c r="CY55" i="5"/>
  <c r="EO55" i="5"/>
  <c r="AG55" i="5"/>
  <c r="EZ55" i="5"/>
  <c r="BX55" i="5"/>
  <c r="EL55" i="5"/>
  <c r="V55" i="7"/>
  <c r="AD55" i="5"/>
  <c r="EK55" i="5"/>
  <c r="E55" i="5"/>
  <c r="R55" i="5"/>
  <c r="AI55" i="7"/>
  <c r="AR55" i="7"/>
  <c r="AN55" i="5"/>
  <c r="Z55" i="5"/>
  <c r="AL55" i="5"/>
  <c r="A55" i="1"/>
  <c r="D55" i="5"/>
  <c r="B55" i="5"/>
  <c r="C55" i="5"/>
  <c r="AT55" i="7"/>
  <c r="FK55" i="5"/>
  <c r="FT55" i="5"/>
  <c r="S147" i="5"/>
  <c r="BW147" i="5"/>
  <c r="EO147" i="5"/>
  <c r="V147" i="7"/>
  <c r="FM147" i="5"/>
  <c r="EX147" i="5"/>
  <c r="FA147" i="5"/>
  <c r="AI147" i="7"/>
  <c r="FL147" i="5"/>
  <c r="J147" i="5"/>
  <c r="EN147" i="5"/>
  <c r="AM147" i="5"/>
  <c r="AH147" i="7"/>
  <c r="F147" i="7"/>
  <c r="AG147" i="7"/>
  <c r="AN147" i="5"/>
  <c r="EH147" i="5"/>
  <c r="E147" i="5"/>
  <c r="R147" i="5"/>
  <c r="EG147" i="5"/>
  <c r="D147" i="7"/>
  <c r="EZ147" i="5"/>
  <c r="AD147" i="5"/>
  <c r="CX147" i="5"/>
  <c r="BX147" i="5"/>
  <c r="AL147" i="5"/>
  <c r="EK147" i="5"/>
  <c r="EY147" i="5"/>
  <c r="EL147" i="5"/>
  <c r="T147" i="5"/>
  <c r="EM147" i="5"/>
  <c r="EP147" i="5"/>
  <c r="AG147" i="5"/>
  <c r="Z147" i="5"/>
  <c r="AA147" i="5"/>
  <c r="AR147" i="7"/>
  <c r="CY147" i="5"/>
  <c r="CT147" i="5"/>
  <c r="D147" i="8"/>
  <c r="AB147" i="5"/>
  <c r="B147" i="5"/>
  <c r="C147" i="5"/>
  <c r="AT147" i="7"/>
  <c r="FK147" i="5"/>
  <c r="FT147" i="5"/>
  <c r="A147" i="1"/>
  <c r="D147" i="5"/>
  <c r="AR85" i="7"/>
  <c r="F85" i="7"/>
  <c r="AL85" i="5"/>
  <c r="CT85" i="5"/>
  <c r="J85" i="5"/>
  <c r="EZ85" i="5"/>
  <c r="D85" i="7"/>
  <c r="A85" i="1"/>
  <c r="D85" i="5"/>
  <c r="AA85" i="5"/>
  <c r="CY85" i="5"/>
  <c r="Z85" i="5"/>
  <c r="R85" i="5"/>
  <c r="EH85" i="5"/>
  <c r="AG85" i="5"/>
  <c r="FA85" i="5"/>
  <c r="D85" i="8"/>
  <c r="V85" i="7"/>
  <c r="AT85" i="7"/>
  <c r="FK85" i="5"/>
  <c r="AN85" i="5"/>
  <c r="S85" i="5"/>
  <c r="AM85" i="5"/>
  <c r="E85" i="5"/>
  <c r="EL85" i="5"/>
  <c r="FL85" i="5"/>
  <c r="T85" i="5"/>
  <c r="CX85" i="5"/>
  <c r="EG85" i="5"/>
  <c r="BW85" i="5"/>
  <c r="AH85" i="7"/>
  <c r="EN85" i="5"/>
  <c r="B85" i="5"/>
  <c r="C85" i="5"/>
  <c r="EO85" i="5"/>
  <c r="AG85" i="7"/>
  <c r="EX85" i="5"/>
  <c r="AB85" i="5"/>
  <c r="AI85" i="7"/>
  <c r="AD85" i="5"/>
  <c r="EM85" i="5"/>
  <c r="FM85" i="5"/>
  <c r="EY85" i="5"/>
  <c r="EK85" i="5"/>
  <c r="BX85" i="5"/>
  <c r="EP85" i="5"/>
  <c r="FT85" i="5"/>
  <c r="AB24" i="5"/>
  <c r="BX24" i="5"/>
  <c r="AD24" i="5"/>
  <c r="J24" i="5"/>
  <c r="BW24" i="5"/>
  <c r="R24" i="5"/>
  <c r="E24" i="5"/>
  <c r="V24" i="7"/>
  <c r="CY178" i="5"/>
  <c r="EY178" i="5"/>
  <c r="CX178" i="5"/>
  <c r="AR178" i="7"/>
  <c r="EM178" i="5"/>
  <c r="EL178" i="5"/>
  <c r="R178" i="5"/>
  <c r="AI178" i="7"/>
  <c r="EZ178" i="5"/>
  <c r="AM178" i="5"/>
  <c r="T178" i="5"/>
  <c r="J178" i="5"/>
  <c r="EX178" i="5"/>
  <c r="AH178" i="7"/>
  <c r="AD178" i="5"/>
  <c r="FL178" i="5"/>
  <c r="EK178" i="5"/>
  <c r="EN178" i="5"/>
  <c r="CT178" i="5"/>
  <c r="D178" i="8"/>
  <c r="AG178" i="5"/>
  <c r="B178" i="5"/>
  <c r="C178" i="5"/>
  <c r="A178" i="1"/>
  <c r="D178" i="5"/>
  <c r="AL178" i="5"/>
  <c r="F178" i="7"/>
  <c r="FA178" i="5"/>
  <c r="EG178" i="5"/>
  <c r="V178" i="7"/>
  <c r="AG178" i="7"/>
  <c r="S178" i="5"/>
  <c r="E178" i="5"/>
  <c r="AA178" i="5"/>
  <c r="BX178" i="5"/>
  <c r="EO178" i="5"/>
  <c r="D178" i="7"/>
  <c r="FM178" i="5"/>
  <c r="EP178" i="5"/>
  <c r="AN178" i="5"/>
  <c r="EH178" i="5"/>
  <c r="AB178" i="5"/>
  <c r="Z178" i="5"/>
  <c r="BW178" i="5"/>
  <c r="FT178" i="5"/>
  <c r="AT178" i="7"/>
  <c r="FK178" i="5"/>
  <c r="D71" i="7"/>
  <c r="R71" i="5"/>
  <c r="EO71" i="5"/>
  <c r="FM71" i="5"/>
  <c r="FA71" i="5"/>
  <c r="CX71" i="5"/>
  <c r="V71" i="7"/>
  <c r="BX71" i="5"/>
  <c r="S71" i="5"/>
  <c r="AD71" i="5"/>
  <c r="EN71" i="5"/>
  <c r="Z71" i="5"/>
  <c r="CT71" i="5"/>
  <c r="T71" i="5"/>
  <c r="EG71" i="5"/>
  <c r="AG71" i="7"/>
  <c r="AN71" i="5"/>
  <c r="AM71" i="5"/>
  <c r="EY71" i="5"/>
  <c r="CY71" i="5"/>
  <c r="FL71" i="5"/>
  <c r="AI71" i="7"/>
  <c r="EP71" i="5"/>
  <c r="FT71" i="5"/>
  <c r="AT71" i="7"/>
  <c r="FK71" i="5"/>
  <c r="AA71" i="5"/>
  <c r="F71" i="7"/>
  <c r="EZ71" i="5"/>
  <c r="EL71" i="5"/>
  <c r="E71" i="5"/>
  <c r="EH71" i="5"/>
  <c r="AR71" i="7"/>
  <c r="EM71" i="5"/>
  <c r="BW71" i="5"/>
  <c r="EX71" i="5"/>
  <c r="AH71" i="7"/>
  <c r="AG71" i="5"/>
  <c r="EK71" i="5"/>
  <c r="AL71" i="5"/>
  <c r="D71" i="8"/>
  <c r="J71" i="5"/>
  <c r="AB71" i="5"/>
  <c r="A71" i="1"/>
  <c r="D71" i="5"/>
  <c r="B71" i="5"/>
  <c r="C71" i="5"/>
  <c r="Z137" i="5"/>
  <c r="AG137" i="5"/>
  <c r="EH137" i="5"/>
  <c r="AI137" i="7"/>
  <c r="AG137" i="7"/>
  <c r="EL137" i="5"/>
  <c r="AN137" i="5"/>
  <c r="FL137" i="5"/>
  <c r="CY137" i="5"/>
  <c r="AR137" i="7"/>
  <c r="AH137" i="7"/>
  <c r="AD137" i="5"/>
  <c r="CX137" i="5"/>
  <c r="R137" i="5"/>
  <c r="AL137" i="5"/>
  <c r="V137" i="7"/>
  <c r="EZ137" i="5"/>
  <c r="FA137" i="5"/>
  <c r="EP137" i="5"/>
  <c r="CT137" i="5"/>
  <c r="EM137" i="5"/>
  <c r="AA137" i="5"/>
  <c r="EG137" i="5"/>
  <c r="BW137" i="5"/>
  <c r="EX137" i="5"/>
  <c r="BX137" i="5"/>
  <c r="T137" i="5"/>
  <c r="D137" i="8"/>
  <c r="EN137" i="5"/>
  <c r="J137" i="5"/>
  <c r="S137" i="5"/>
  <c r="EK137" i="5"/>
  <c r="D137" i="7"/>
  <c r="EO137" i="5"/>
  <c r="EY137" i="5"/>
  <c r="F137" i="7"/>
  <c r="E137" i="5"/>
  <c r="AB137" i="5"/>
  <c r="FM137" i="5"/>
  <c r="AM137" i="5"/>
  <c r="AT137" i="7"/>
  <c r="FK137" i="5"/>
  <c r="A137" i="1"/>
  <c r="D137" i="5"/>
  <c r="B137" i="5"/>
  <c r="C137" i="5"/>
  <c r="FT137" i="5"/>
  <c r="BW64" i="5"/>
  <c r="FL64" i="5"/>
  <c r="EG64" i="5"/>
  <c r="AL64" i="5"/>
  <c r="CX64" i="5"/>
  <c r="EL64" i="5"/>
  <c r="Z64" i="5"/>
  <c r="BX64" i="5"/>
  <c r="AD64" i="5"/>
  <c r="AR64" i="7"/>
  <c r="D64" i="7"/>
  <c r="CY64" i="5"/>
  <c r="D64" i="8"/>
  <c r="AG64" i="5"/>
  <c r="AI64" i="7"/>
  <c r="AH64" i="7"/>
  <c r="V64" i="7"/>
  <c r="FM64" i="5"/>
  <c r="AM64" i="5"/>
  <c r="J64" i="5"/>
  <c r="EY64" i="5"/>
  <c r="T64" i="5"/>
  <c r="AA64" i="5"/>
  <c r="EO64" i="5"/>
  <c r="F64" i="7"/>
  <c r="A64" i="1"/>
  <c r="D64" i="5"/>
  <c r="B64" i="5"/>
  <c r="C64" i="5"/>
  <c r="AN64" i="5"/>
  <c r="EX64" i="5"/>
  <c r="EK64" i="5"/>
  <c r="EZ64" i="5"/>
  <c r="AG64" i="7"/>
  <c r="EP64" i="5"/>
  <c r="R64" i="5"/>
  <c r="EM64" i="5"/>
  <c r="CT64" i="5"/>
  <c r="S64" i="5"/>
  <c r="FA64" i="5"/>
  <c r="EH64" i="5"/>
  <c r="E64" i="5"/>
  <c r="EN64" i="5"/>
  <c r="AB64" i="5"/>
  <c r="AT64" i="7"/>
  <c r="FK64" i="5"/>
  <c r="FT64" i="5"/>
  <c r="Z175" i="5"/>
  <c r="AI175" i="7"/>
  <c r="AA175" i="5"/>
  <c r="AB175" i="5"/>
  <c r="AR175" i="7"/>
  <c r="EZ175" i="5"/>
  <c r="FL175" i="5"/>
  <c r="FA175" i="5"/>
  <c r="T175" i="5"/>
  <c r="EP175" i="5"/>
  <c r="AL175" i="5"/>
  <c r="AD175" i="5"/>
  <c r="CT175" i="5"/>
  <c r="AM175" i="5"/>
  <c r="FM175" i="5"/>
  <c r="E175" i="5"/>
  <c r="V175" i="7"/>
  <c r="F175" i="7"/>
  <c r="EM175" i="5"/>
  <c r="EO175" i="5"/>
  <c r="A175" i="1"/>
  <c r="D175" i="5"/>
  <c r="EL175" i="5"/>
  <c r="EN175" i="5"/>
  <c r="AG175" i="5"/>
  <c r="CY175" i="5"/>
  <c r="R175" i="5"/>
  <c r="EH175" i="5"/>
  <c r="S175" i="5"/>
  <c r="D175" i="7"/>
  <c r="AN175" i="5"/>
  <c r="CX175" i="5"/>
  <c r="EY175" i="5"/>
  <c r="EX175" i="5"/>
  <c r="BX175" i="5"/>
  <c r="D175" i="8"/>
  <c r="EG175" i="5"/>
  <c r="EK175" i="5"/>
  <c r="AH175" i="7"/>
  <c r="J175" i="5"/>
  <c r="AG175" i="7"/>
  <c r="BW175" i="5"/>
  <c r="FT175" i="5"/>
  <c r="AT175" i="7"/>
  <c r="FK175" i="5"/>
  <c r="B175" i="5"/>
  <c r="C175" i="5"/>
  <c r="AM98" i="5"/>
  <c r="S98" i="5"/>
  <c r="EO98" i="5"/>
  <c r="CX98" i="5"/>
  <c r="AD98" i="5"/>
  <c r="V98" i="7"/>
  <c r="EL98" i="5"/>
  <c r="AG98" i="7"/>
  <c r="AB98" i="5"/>
  <c r="AN98" i="5"/>
  <c r="EH98" i="5"/>
  <c r="BW98" i="5"/>
  <c r="CY98" i="5"/>
  <c r="D98" i="7"/>
  <c r="EK98" i="5"/>
  <c r="EN98" i="5"/>
  <c r="AR98" i="7"/>
  <c r="FA98" i="5"/>
  <c r="AA98" i="5"/>
  <c r="EZ98" i="5"/>
  <c r="FL98" i="5"/>
  <c r="R98" i="5"/>
  <c r="AG98" i="5"/>
  <c r="FM98" i="5"/>
  <c r="Z98" i="5"/>
  <c r="E98" i="5"/>
  <c r="EG98" i="5"/>
  <c r="AI98" i="7"/>
  <c r="EM98" i="5"/>
  <c r="EX98" i="5"/>
  <c r="AT98" i="7"/>
  <c r="FK98" i="5"/>
  <c r="BX98" i="5"/>
  <c r="AL98" i="5"/>
  <c r="EP98" i="5"/>
  <c r="EY98" i="5"/>
  <c r="AH98" i="7"/>
  <c r="CT98" i="5"/>
  <c r="D98" i="8"/>
  <c r="F98" i="7"/>
  <c r="T98" i="5"/>
  <c r="J98" i="5"/>
  <c r="A98" i="1"/>
  <c r="D98" i="5"/>
  <c r="B98" i="5"/>
  <c r="C98" i="5"/>
  <c r="FT98" i="5"/>
  <c r="AD28" i="5"/>
  <c r="J28" i="5"/>
  <c r="BX28" i="5"/>
  <c r="CX28" i="5"/>
  <c r="BW28" i="5"/>
  <c r="AB28" i="5"/>
  <c r="R28" i="5"/>
  <c r="E28" i="5"/>
  <c r="D28" i="8"/>
  <c r="AD45" i="5"/>
  <c r="BX45" i="5"/>
  <c r="BW45" i="5"/>
  <c r="J45" i="5"/>
  <c r="AB45" i="5"/>
  <c r="AL45" i="5"/>
  <c r="R45" i="5"/>
  <c r="E45" i="5"/>
  <c r="D45" i="8"/>
  <c r="EN119" i="5"/>
  <c r="AR119" i="7"/>
  <c r="CX119" i="5"/>
  <c r="D119" i="7"/>
  <c r="EK119" i="5"/>
  <c r="EH119" i="5"/>
  <c r="AA119" i="5"/>
  <c r="AL119" i="5"/>
  <c r="AG119" i="5"/>
  <c r="AG119" i="7"/>
  <c r="EZ119" i="5"/>
  <c r="AN119" i="5"/>
  <c r="AD119" i="5"/>
  <c r="AH119" i="7"/>
  <c r="J119" i="5"/>
  <c r="CT119" i="5"/>
  <c r="FM119" i="5"/>
  <c r="AI119" i="7"/>
  <c r="E119" i="5"/>
  <c r="AM119" i="5"/>
  <c r="EX119" i="5"/>
  <c r="EP119" i="5"/>
  <c r="V119" i="7"/>
  <c r="BX119" i="5"/>
  <c r="D119" i="8"/>
  <c r="F119" i="7"/>
  <c r="EM119" i="5"/>
  <c r="FA119" i="5"/>
  <c r="S119" i="5"/>
  <c r="BW119" i="5"/>
  <c r="EO119" i="5"/>
  <c r="T119" i="5"/>
  <c r="R119" i="5"/>
  <c r="EG119" i="5"/>
  <c r="AB119" i="5"/>
  <c r="EL119" i="5"/>
  <c r="AT119" i="7"/>
  <c r="FK119" i="5"/>
  <c r="FT119" i="5"/>
  <c r="CY119" i="5"/>
  <c r="Z119" i="5"/>
  <c r="EY119" i="5"/>
  <c r="FL119" i="5"/>
  <c r="B119" i="5"/>
  <c r="C119" i="5"/>
  <c r="A119" i="1"/>
  <c r="D119" i="5"/>
  <c r="J36" i="5"/>
  <c r="R36" i="5"/>
  <c r="E36" i="5"/>
  <c r="D36" i="7"/>
  <c r="AB36" i="5"/>
  <c r="BW36" i="5"/>
  <c r="BX36" i="5"/>
  <c r="AD36" i="5"/>
  <c r="EP70" i="5"/>
  <c r="EK70" i="5"/>
  <c r="V70" i="7"/>
  <c r="EM70" i="5"/>
  <c r="F70" i="7"/>
  <c r="R70" i="5"/>
  <c r="BX70" i="5"/>
  <c r="AL70" i="5"/>
  <c r="FA70" i="5"/>
  <c r="AG70" i="7"/>
  <c r="S70" i="5"/>
  <c r="EN70" i="5"/>
  <c r="CX70" i="5"/>
  <c r="D70" i="7"/>
  <c r="FL70" i="5"/>
  <c r="AD70" i="5"/>
  <c r="AM70" i="5"/>
  <c r="FM70" i="5"/>
  <c r="CT70" i="5"/>
  <c r="E70" i="5"/>
  <c r="T70" i="5"/>
  <c r="CY70" i="5"/>
  <c r="AI70" i="7"/>
  <c r="D70" i="8"/>
  <c r="EZ70" i="5"/>
  <c r="EG70" i="5"/>
  <c r="EY70" i="5"/>
  <c r="AH70" i="7"/>
  <c r="AA70" i="5"/>
  <c r="Z70" i="5"/>
  <c r="EO70" i="5"/>
  <c r="BW70" i="5"/>
  <c r="EX70" i="5"/>
  <c r="AN70" i="5"/>
  <c r="AR70" i="7"/>
  <c r="J70" i="5"/>
  <c r="AB70" i="5"/>
  <c r="EH70" i="5"/>
  <c r="EL70" i="5"/>
  <c r="AG70" i="5"/>
  <c r="A70" i="1"/>
  <c r="D70" i="5"/>
  <c r="B70" i="5"/>
  <c r="C70" i="5"/>
  <c r="AT70" i="7"/>
  <c r="FK70" i="5"/>
  <c r="FT70" i="5"/>
  <c r="BX42" i="5"/>
  <c r="CX42" i="5"/>
  <c r="R42" i="5"/>
  <c r="AB42" i="5"/>
  <c r="E42" i="5"/>
  <c r="AR42" i="7"/>
  <c r="J42" i="5"/>
  <c r="AD42" i="5"/>
  <c r="E6" i="5"/>
  <c r="AG6" i="7"/>
  <c r="A6" i="1"/>
  <c r="A7" i="1"/>
  <c r="D7" i="5"/>
  <c r="FM73" i="5"/>
  <c r="FA73" i="5"/>
  <c r="AB73" i="5"/>
  <c r="EX73" i="5"/>
  <c r="FL73" i="5"/>
  <c r="EN73" i="5"/>
  <c r="AR73" i="7"/>
  <c r="CY73" i="5"/>
  <c r="R73" i="5"/>
  <c r="T73" i="5"/>
  <c r="EL73" i="5"/>
  <c r="E73" i="5"/>
  <c r="EY73" i="5"/>
  <c r="D73" i="8"/>
  <c r="AA73" i="5"/>
  <c r="F73" i="7"/>
  <c r="D73" i="7"/>
  <c r="AG73" i="7"/>
  <c r="EK73" i="5"/>
  <c r="BW73" i="5"/>
  <c r="EM73" i="5"/>
  <c r="AH73" i="7"/>
  <c r="AL73" i="5"/>
  <c r="S73" i="5"/>
  <c r="AM73" i="5"/>
  <c r="J73" i="5"/>
  <c r="EG73" i="5"/>
  <c r="AD73" i="5"/>
  <c r="V73" i="7"/>
  <c r="BX73" i="5"/>
  <c r="EO73" i="5"/>
  <c r="AG73" i="5"/>
  <c r="AN73" i="5"/>
  <c r="AI73" i="7"/>
  <c r="EP73" i="5"/>
  <c r="CT73" i="5"/>
  <c r="EZ73" i="5"/>
  <c r="Z73" i="5"/>
  <c r="EH73" i="5"/>
  <c r="CX73" i="5"/>
  <c r="B73" i="5"/>
  <c r="C73" i="5"/>
  <c r="FT73" i="5"/>
  <c r="A73" i="1"/>
  <c r="D73" i="5"/>
  <c r="AT73" i="7"/>
  <c r="FK73" i="5"/>
  <c r="AM197" i="5"/>
  <c r="EK197" i="5"/>
  <c r="Z197" i="5"/>
  <c r="EO197" i="5"/>
  <c r="F197" i="7"/>
  <c r="EY197" i="5"/>
  <c r="D197" i="7"/>
  <c r="AL197" i="5"/>
  <c r="EH197" i="5"/>
  <c r="E197" i="5"/>
  <c r="S197" i="5"/>
  <c r="AN197" i="5"/>
  <c r="AR197" i="7"/>
  <c r="AH197" i="7"/>
  <c r="CY197" i="5"/>
  <c r="EZ197" i="5"/>
  <c r="BW197" i="5"/>
  <c r="BX197" i="5"/>
  <c r="EX197" i="5"/>
  <c r="A197" i="1"/>
  <c r="D197" i="5"/>
  <c r="B197" i="5"/>
  <c r="C197" i="5"/>
  <c r="EM197" i="5"/>
  <c r="AG197" i="5"/>
  <c r="AA197" i="5"/>
  <c r="CT197" i="5"/>
  <c r="EN197" i="5"/>
  <c r="T197" i="5"/>
  <c r="R197" i="5"/>
  <c r="J197" i="5"/>
  <c r="FL197" i="5"/>
  <c r="EL197" i="5"/>
  <c r="FM197" i="5"/>
  <c r="FA197" i="5"/>
  <c r="EP197" i="5"/>
  <c r="FT197" i="5"/>
  <c r="AD197" i="5"/>
  <c r="CX197" i="5"/>
  <c r="AI197" i="7"/>
  <c r="EG197" i="5"/>
  <c r="D197" i="8"/>
  <c r="V197" i="7"/>
  <c r="AG197" i="7"/>
  <c r="AB197" i="5"/>
  <c r="AT197" i="7"/>
  <c r="FK197" i="5"/>
  <c r="AL174" i="5"/>
  <c r="AG174" i="5"/>
  <c r="AA174" i="5"/>
  <c r="EN174" i="5"/>
  <c r="CT174" i="5"/>
  <c r="EZ174" i="5"/>
  <c r="EY174" i="5"/>
  <c r="FA174" i="5"/>
  <c r="D174" i="8"/>
  <c r="F174" i="7"/>
  <c r="AD174" i="5"/>
  <c r="AM174" i="5"/>
  <c r="S174" i="5"/>
  <c r="T174" i="5"/>
  <c r="EO174" i="5"/>
  <c r="EM174" i="5"/>
  <c r="AR174" i="7"/>
  <c r="Z174" i="5"/>
  <c r="AH174" i="7"/>
  <c r="FT174" i="5"/>
  <c r="B174" i="5"/>
  <c r="C174" i="5"/>
  <c r="A174" i="1"/>
  <c r="D174" i="5"/>
  <c r="FL174" i="5"/>
  <c r="EX174" i="5"/>
  <c r="AB174" i="5"/>
  <c r="EH174" i="5"/>
  <c r="EG174" i="5"/>
  <c r="BW174" i="5"/>
  <c r="FM174" i="5"/>
  <c r="EK174" i="5"/>
  <c r="EP174" i="5"/>
  <c r="J174" i="5"/>
  <c r="EL174" i="5"/>
  <c r="D174" i="7"/>
  <c r="V174" i="7"/>
  <c r="AG174" i="7"/>
  <c r="AI174" i="7"/>
  <c r="CY174" i="5"/>
  <c r="AN174" i="5"/>
  <c r="E174" i="5"/>
  <c r="CX174" i="5"/>
  <c r="BX174" i="5"/>
  <c r="R174" i="5"/>
  <c r="AT174" i="7"/>
  <c r="FK174" i="5"/>
  <c r="EH142" i="5"/>
  <c r="V142" i="7"/>
  <c r="EN142" i="5"/>
  <c r="EX142" i="5"/>
  <c r="Z142" i="5"/>
  <c r="BX142" i="5"/>
  <c r="AL142" i="5"/>
  <c r="R142" i="5"/>
  <c r="EO142" i="5"/>
  <c r="EL142" i="5"/>
  <c r="FM142" i="5"/>
  <c r="AN142" i="5"/>
  <c r="AG142" i="5"/>
  <c r="EG142" i="5"/>
  <c r="AR142" i="7"/>
  <c r="T142" i="5"/>
  <c r="S142" i="5"/>
  <c r="AA142" i="5"/>
  <c r="D142" i="8"/>
  <c r="AB142" i="5"/>
  <c r="FL142" i="5"/>
  <c r="CY142" i="5"/>
  <c r="CX142" i="5"/>
  <c r="EK142" i="5"/>
  <c r="E142" i="5"/>
  <c r="AI142" i="7"/>
  <c r="CT142" i="5"/>
  <c r="AG142" i="7"/>
  <c r="AM142" i="5"/>
  <c r="AT142" i="7"/>
  <c r="FK142" i="5"/>
  <c r="B142" i="5"/>
  <c r="C142" i="5"/>
  <c r="F142" i="7"/>
  <c r="BW142" i="5"/>
  <c r="FA142" i="5"/>
  <c r="EZ142" i="5"/>
  <c r="EP142" i="5"/>
  <c r="AD142" i="5"/>
  <c r="EM142" i="5"/>
  <c r="J142" i="5"/>
  <c r="EY142" i="5"/>
  <c r="AH142" i="7"/>
  <c r="D142" i="7"/>
  <c r="A142" i="1"/>
  <c r="D142" i="5"/>
  <c r="FT142" i="5"/>
  <c r="EG166" i="5"/>
  <c r="EK166" i="5"/>
  <c r="AA166" i="5"/>
  <c r="AB166" i="5"/>
  <c r="J166" i="5"/>
  <c r="EM166" i="5"/>
  <c r="FL166" i="5"/>
  <c r="E166" i="5"/>
  <c r="AH166" i="7"/>
  <c r="AI166" i="7"/>
  <c r="EO166" i="5"/>
  <c r="EH166" i="5"/>
  <c r="D166" i="7"/>
  <c r="CT166" i="5"/>
  <c r="T166" i="5"/>
  <c r="FA166" i="5"/>
  <c r="AR166" i="7"/>
  <c r="A166" i="1"/>
  <c r="D166" i="5"/>
  <c r="AT166" i="7"/>
  <c r="FK166" i="5"/>
  <c r="AD166" i="5"/>
  <c r="F166" i="7"/>
  <c r="BX166" i="5"/>
  <c r="CX166" i="5"/>
  <c r="EL166" i="5"/>
  <c r="AG166" i="5"/>
  <c r="EN166" i="5"/>
  <c r="Z166" i="5"/>
  <c r="V166" i="7"/>
  <c r="EP166" i="5"/>
  <c r="CY166" i="5"/>
  <c r="EY166" i="5"/>
  <c r="S166" i="5"/>
  <c r="FM166" i="5"/>
  <c r="FT166" i="5"/>
  <c r="B166" i="5"/>
  <c r="C166" i="5"/>
  <c r="AL166" i="5"/>
  <c r="D166" i="8"/>
  <c r="R166" i="5"/>
  <c r="AG166" i="7"/>
  <c r="EX166" i="5"/>
  <c r="AM166" i="5"/>
  <c r="AN166" i="5"/>
  <c r="BW166" i="5"/>
  <c r="EZ166" i="5"/>
  <c r="AD179" i="5"/>
  <c r="EO179" i="5"/>
  <c r="FA179" i="5"/>
  <c r="CY179" i="5"/>
  <c r="FM179" i="5"/>
  <c r="BX179" i="5"/>
  <c r="R179" i="5"/>
  <c r="AM179" i="5"/>
  <c r="AG179" i="5"/>
  <c r="F179" i="7"/>
  <c r="AI179" i="7"/>
  <c r="Z179" i="5"/>
  <c r="CX179" i="5"/>
  <c r="EY179" i="5"/>
  <c r="EK179" i="5"/>
  <c r="CT179" i="5"/>
  <c r="AH179" i="7"/>
  <c r="AN179" i="5"/>
  <c r="AG179" i="7"/>
  <c r="V179" i="7"/>
  <c r="EZ179" i="5"/>
  <c r="EM179" i="5"/>
  <c r="EL179" i="5"/>
  <c r="S179" i="5"/>
  <c r="J179" i="5"/>
  <c r="B179" i="5"/>
  <c r="C179" i="5"/>
  <c r="BW179" i="5"/>
  <c r="EX179" i="5"/>
  <c r="D179" i="8"/>
  <c r="EH179" i="5"/>
  <c r="AT179" i="7"/>
  <c r="FK179" i="5"/>
  <c r="A179" i="1"/>
  <c r="D179" i="5"/>
  <c r="FT179" i="5"/>
  <c r="EG179" i="5"/>
  <c r="EN179" i="5"/>
  <c r="AL179" i="5"/>
  <c r="EP179" i="5"/>
  <c r="T179" i="5"/>
  <c r="D179" i="7"/>
  <c r="AA179" i="5"/>
  <c r="AB179" i="5"/>
  <c r="FL179" i="5"/>
  <c r="AR179" i="7"/>
  <c r="E179" i="5"/>
  <c r="V164" i="7"/>
  <c r="E164" i="5"/>
  <c r="FM164" i="5"/>
  <c r="EP164" i="5"/>
  <c r="D164" i="8"/>
  <c r="AD164" i="5"/>
  <c r="R164" i="5"/>
  <c r="AG164" i="7"/>
  <c r="EX164" i="5"/>
  <c r="J164" i="5"/>
  <c r="EO164" i="5"/>
  <c r="BW164" i="5"/>
  <c r="AM164" i="5"/>
  <c r="AA164" i="5"/>
  <c r="CT164" i="5"/>
  <c r="EM164" i="5"/>
  <c r="AN164" i="5"/>
  <c r="EY164" i="5"/>
  <c r="D164" i="7"/>
  <c r="EK164" i="5"/>
  <c r="EN164" i="5"/>
  <c r="AB164" i="5"/>
  <c r="A164" i="1"/>
  <c r="D164" i="5"/>
  <c r="B164" i="5"/>
  <c r="C164" i="5"/>
  <c r="FT164" i="5"/>
  <c r="AT164" i="7"/>
  <c r="FK164" i="5"/>
  <c r="AH164" i="7"/>
  <c r="T164" i="5"/>
  <c r="EL164" i="5"/>
  <c r="Z164" i="5"/>
  <c r="EG164" i="5"/>
  <c r="BX164" i="5"/>
  <c r="CX164" i="5"/>
  <c r="FL164" i="5"/>
  <c r="AG164" i="5"/>
  <c r="EH164" i="5"/>
  <c r="EZ164" i="5"/>
  <c r="CY164" i="5"/>
  <c r="FA164" i="5"/>
  <c r="AL164" i="5"/>
  <c r="S164" i="5"/>
  <c r="AI164" i="7"/>
  <c r="F164" i="7"/>
  <c r="AR164" i="7"/>
  <c r="EY139" i="5"/>
  <c r="CX139" i="5"/>
  <c r="E139" i="5"/>
  <c r="D139" i="7"/>
  <c r="V139" i="7"/>
  <c r="FL139" i="5"/>
  <c r="EP139" i="5"/>
  <c r="EO139" i="5"/>
  <c r="S139" i="5"/>
  <c r="FM139" i="5"/>
  <c r="AM139" i="5"/>
  <c r="Z139" i="5"/>
  <c r="FA139" i="5"/>
  <c r="EK139" i="5"/>
  <c r="T139" i="5"/>
  <c r="AN139" i="5"/>
  <c r="AH139" i="7"/>
  <c r="AL139" i="5"/>
  <c r="AB139" i="5"/>
  <c r="AI139" i="7"/>
  <c r="EX139" i="5"/>
  <c r="CT139" i="5"/>
  <c r="D139" i="8"/>
  <c r="J139" i="5"/>
  <c r="EG139" i="5"/>
  <c r="EM139" i="5"/>
  <c r="F139" i="7"/>
  <c r="AD139" i="5"/>
  <c r="EL139" i="5"/>
  <c r="CY139" i="5"/>
  <c r="EN139" i="5"/>
  <c r="EZ139" i="5"/>
  <c r="AA139" i="5"/>
  <c r="AG139" i="7"/>
  <c r="BW139" i="5"/>
  <c r="BX139" i="5"/>
  <c r="EH139" i="5"/>
  <c r="R139" i="5"/>
  <c r="AR139" i="7"/>
  <c r="AG139" i="5"/>
  <c r="B139" i="5"/>
  <c r="C139" i="5"/>
  <c r="FT139" i="5"/>
  <c r="A139" i="1"/>
  <c r="D139" i="5"/>
  <c r="AT139" i="7"/>
  <c r="FK139" i="5"/>
  <c r="J19" i="5"/>
  <c r="AB19" i="5"/>
  <c r="BW19" i="5"/>
  <c r="E19" i="5"/>
  <c r="D19" i="8"/>
  <c r="AD19" i="5"/>
  <c r="V19" i="7"/>
  <c r="AR19" i="7"/>
  <c r="CX19" i="5"/>
  <c r="R19" i="5"/>
  <c r="AG19" i="7"/>
  <c r="AB17" i="5"/>
  <c r="R17" i="5"/>
  <c r="AD17" i="5"/>
  <c r="CX17" i="5"/>
  <c r="E17" i="5"/>
  <c r="D17" i="8"/>
  <c r="J17" i="5"/>
  <c r="EN160" i="5"/>
  <c r="E160" i="5"/>
  <c r="CY160" i="5"/>
  <c r="D160" i="8"/>
  <c r="R160" i="5"/>
  <c r="FA160" i="5"/>
  <c r="EG160" i="5"/>
  <c r="EO160" i="5"/>
  <c r="EL160" i="5"/>
  <c r="EX160" i="5"/>
  <c r="AD160" i="5"/>
  <c r="AG160" i="5"/>
  <c r="D160" i="7"/>
  <c r="FL160" i="5"/>
  <c r="EH160" i="5"/>
  <c r="F160" i="7"/>
  <c r="EM160" i="5"/>
  <c r="AM160" i="5"/>
  <c r="FM160" i="5"/>
  <c r="J160" i="5"/>
  <c r="AR160" i="7"/>
  <c r="BW160" i="5"/>
  <c r="T160" i="5"/>
  <c r="S160" i="5"/>
  <c r="AI160" i="7"/>
  <c r="EK160" i="5"/>
  <c r="AG160" i="7"/>
  <c r="V160" i="7"/>
  <c r="BX160" i="5"/>
  <c r="Z160" i="5"/>
  <c r="AN160" i="5"/>
  <c r="AA160" i="5"/>
  <c r="CX160" i="5"/>
  <c r="AL160" i="5"/>
  <c r="CT160" i="5"/>
  <c r="AH160" i="7"/>
  <c r="EP160" i="5"/>
  <c r="EY160" i="5"/>
  <c r="EZ160" i="5"/>
  <c r="AB160" i="5"/>
  <c r="AT160" i="7"/>
  <c r="FK160" i="5"/>
  <c r="B160" i="5"/>
  <c r="C160" i="5"/>
  <c r="A160" i="1"/>
  <c r="D160" i="5"/>
  <c r="FT160" i="5"/>
  <c r="EY128" i="5"/>
  <c r="AB128" i="5"/>
  <c r="AM128" i="5"/>
  <c r="BX128" i="5"/>
  <c r="EK128" i="5"/>
  <c r="EN128" i="5"/>
  <c r="J128" i="5"/>
  <c r="R128" i="5"/>
  <c r="FM128" i="5"/>
  <c r="EM128" i="5"/>
  <c r="AA128" i="5"/>
  <c r="E128" i="5"/>
  <c r="AG128" i="7"/>
  <c r="Z128" i="5"/>
  <c r="F128" i="7"/>
  <c r="CY128" i="5"/>
  <c r="FL128" i="5"/>
  <c r="AL128" i="5"/>
  <c r="AR128" i="7"/>
  <c r="CX128" i="5"/>
  <c r="D128" i="8"/>
  <c r="AG128" i="5"/>
  <c r="AD128" i="5"/>
  <c r="B128" i="5"/>
  <c r="C128" i="5"/>
  <c r="A128" i="1"/>
  <c r="D128" i="5"/>
  <c r="AT128" i="7"/>
  <c r="FK128" i="5"/>
  <c r="V128" i="7"/>
  <c r="AI128" i="7"/>
  <c r="EZ128" i="5"/>
  <c r="EP128" i="5"/>
  <c r="EH128" i="5"/>
  <c r="EL128" i="5"/>
  <c r="D128" i="7"/>
  <c r="EO128" i="5"/>
  <c r="FT128" i="5"/>
  <c r="AN128" i="5"/>
  <c r="S128" i="5"/>
  <c r="AH128" i="7"/>
  <c r="T128" i="5"/>
  <c r="FA128" i="5"/>
  <c r="EG128" i="5"/>
  <c r="EX128" i="5"/>
  <c r="CT128" i="5"/>
  <c r="BW128" i="5"/>
  <c r="EG104" i="5"/>
  <c r="AI104" i="7"/>
  <c r="CX104" i="5"/>
  <c r="FM104" i="5"/>
  <c r="AH104" i="7"/>
  <c r="EY104" i="5"/>
  <c r="R104" i="5"/>
  <c r="AG104" i="5"/>
  <c r="EK104" i="5"/>
  <c r="AM104" i="5"/>
  <c r="AL104" i="5"/>
  <c r="CY104" i="5"/>
  <c r="CT104" i="5"/>
  <c r="EO104" i="5"/>
  <c r="S104" i="5"/>
  <c r="EM104" i="5"/>
  <c r="T104" i="5"/>
  <c r="AD104" i="5"/>
  <c r="EH104" i="5"/>
  <c r="AR104" i="7"/>
  <c r="BW104" i="5"/>
  <c r="AG104" i="7"/>
  <c r="J104" i="5"/>
  <c r="Z104" i="5"/>
  <c r="F104" i="7"/>
  <c r="V104" i="7"/>
  <c r="E104" i="5"/>
  <c r="EX104" i="5"/>
  <c r="AB104" i="5"/>
  <c r="FL104" i="5"/>
  <c r="AN104" i="5"/>
  <c r="EZ104" i="5"/>
  <c r="EP104" i="5"/>
  <c r="BX104" i="5"/>
  <c r="EL104" i="5"/>
  <c r="FA104" i="5"/>
  <c r="D104" i="7"/>
  <c r="D104" i="8"/>
  <c r="EN104" i="5"/>
  <c r="AA104" i="5"/>
  <c r="B104" i="5"/>
  <c r="C104" i="5"/>
  <c r="FT104" i="5"/>
  <c r="AT104" i="7"/>
  <c r="FK104" i="5"/>
  <c r="A104" i="1"/>
  <c r="D104" i="5"/>
  <c r="E7" i="5"/>
  <c r="D7" i="8"/>
  <c r="D161" i="8"/>
  <c r="EH161" i="5"/>
  <c r="FM161" i="5"/>
  <c r="CT161" i="5"/>
  <c r="BW161" i="5"/>
  <c r="V161" i="7"/>
  <c r="FA161" i="5"/>
  <c r="AA161" i="5"/>
  <c r="AR161" i="7"/>
  <c r="AG161" i="7"/>
  <c r="AD161" i="5"/>
  <c r="S161" i="5"/>
  <c r="EL161" i="5"/>
  <c r="CY161" i="5"/>
  <c r="AB161" i="5"/>
  <c r="EN161" i="5"/>
  <c r="BX161" i="5"/>
  <c r="EG161" i="5"/>
  <c r="EP161" i="5"/>
  <c r="EK161" i="5"/>
  <c r="T161" i="5"/>
  <c r="AH161" i="7"/>
  <c r="EY161" i="5"/>
  <c r="AL161" i="5"/>
  <c r="EZ161" i="5"/>
  <c r="R161" i="5"/>
  <c r="EX161" i="5"/>
  <c r="EO161" i="5"/>
  <c r="Z161" i="5"/>
  <c r="CX161" i="5"/>
  <c r="F161" i="7"/>
  <c r="D161" i="7"/>
  <c r="EM161" i="5"/>
  <c r="AG161" i="5"/>
  <c r="AM161" i="5"/>
  <c r="J161" i="5"/>
  <c r="FL161" i="5"/>
  <c r="E161" i="5"/>
  <c r="AN161" i="5"/>
  <c r="AI161" i="7"/>
  <c r="B161" i="5"/>
  <c r="C161" i="5"/>
  <c r="A161" i="1"/>
  <c r="D161" i="5"/>
  <c r="AT161" i="7"/>
  <c r="FK161" i="5"/>
  <c r="FT161" i="5"/>
  <c r="BW82" i="5"/>
  <c r="EP82" i="5"/>
  <c r="AD82" i="5"/>
  <c r="FA82" i="5"/>
  <c r="AL82" i="5"/>
  <c r="AH82" i="7"/>
  <c r="AG82" i="5"/>
  <c r="Z82" i="5"/>
  <c r="AG82" i="7"/>
  <c r="F82" i="7"/>
  <c r="R82" i="5"/>
  <c r="AB82" i="5"/>
  <c r="EH82" i="5"/>
  <c r="AR82" i="7"/>
  <c r="EO82" i="5"/>
  <c r="D82" i="8"/>
  <c r="AA82" i="5"/>
  <c r="EX82" i="5"/>
  <c r="B82" i="5"/>
  <c r="C82" i="5"/>
  <c r="A82" i="1"/>
  <c r="D82" i="5"/>
  <c r="CX82" i="5"/>
  <c r="AN82" i="5"/>
  <c r="EY82" i="5"/>
  <c r="D82" i="7"/>
  <c r="FL82" i="5"/>
  <c r="V82" i="7"/>
  <c r="S82" i="5"/>
  <c r="CY82" i="5"/>
  <c r="E82" i="5"/>
  <c r="FM82" i="5"/>
  <c r="EZ82" i="5"/>
  <c r="J82" i="5"/>
  <c r="EN82" i="5"/>
  <c r="AM82" i="5"/>
  <c r="EL82" i="5"/>
  <c r="T82" i="5"/>
  <c r="BX82" i="5"/>
  <c r="EK82" i="5"/>
  <c r="EG82" i="5"/>
  <c r="EM82" i="5"/>
  <c r="AI82" i="7"/>
  <c r="CT82" i="5"/>
  <c r="AT82" i="7"/>
  <c r="FK82" i="5"/>
  <c r="FT82" i="5"/>
  <c r="CX47" i="5"/>
  <c r="BW47" i="5"/>
  <c r="AB47" i="5"/>
  <c r="AD47" i="5"/>
  <c r="J47" i="5"/>
  <c r="F47" i="7"/>
  <c r="CY47" i="5"/>
  <c r="E47" i="5"/>
  <c r="AG47" i="7"/>
  <c r="BX47" i="5"/>
  <c r="R47" i="5"/>
  <c r="EL109" i="5"/>
  <c r="AL109" i="5"/>
  <c r="D109" i="7"/>
  <c r="AR109" i="7"/>
  <c r="EO109" i="5"/>
  <c r="E109" i="5"/>
  <c r="R109" i="5"/>
  <c r="EN109" i="5"/>
  <c r="AN109" i="5"/>
  <c r="EX109" i="5"/>
  <c r="AA109" i="5"/>
  <c r="FL109" i="5"/>
  <c r="Z109" i="5"/>
  <c r="EP109" i="5"/>
  <c r="CT109" i="5"/>
  <c r="AI109" i="7"/>
  <c r="AM109" i="5"/>
  <c r="EM109" i="5"/>
  <c r="F109" i="7"/>
  <c r="BX109" i="5"/>
  <c r="AG109" i="7"/>
  <c r="CX109" i="5"/>
  <c r="V109" i="7"/>
  <c r="T109" i="5"/>
  <c r="J109" i="5"/>
  <c r="EY109" i="5"/>
  <c r="AH109" i="7"/>
  <c r="AG109" i="5"/>
  <c r="AB109" i="5"/>
  <c r="EH109" i="5"/>
  <c r="EZ109" i="5"/>
  <c r="S109" i="5"/>
  <c r="EG109" i="5"/>
  <c r="EK109" i="5"/>
  <c r="AD109" i="5"/>
  <c r="D109" i="8"/>
  <c r="CY109" i="5"/>
  <c r="FM109" i="5"/>
  <c r="FA109" i="5"/>
  <c r="BW109" i="5"/>
  <c r="AT109" i="7"/>
  <c r="FK109" i="5"/>
  <c r="B109" i="5"/>
  <c r="C109" i="5"/>
  <c r="A109" i="1"/>
  <c r="D109" i="5"/>
  <c r="FT109" i="5"/>
  <c r="R22" i="5"/>
  <c r="E22" i="5"/>
  <c r="AG22" i="7"/>
  <c r="AD22" i="5"/>
  <c r="AL22" i="5"/>
  <c r="AB22" i="5"/>
  <c r="J22" i="5"/>
  <c r="BX22" i="5"/>
  <c r="CX22" i="5"/>
  <c r="BW22" i="5"/>
  <c r="D173" i="8"/>
  <c r="EY173" i="5"/>
  <c r="EO173" i="5"/>
  <c r="Z173" i="5"/>
  <c r="AG173" i="7"/>
  <c r="AA173" i="5"/>
  <c r="AM173" i="5"/>
  <c r="V173" i="7"/>
  <c r="EK173" i="5"/>
  <c r="AL173" i="5"/>
  <c r="AN173" i="5"/>
  <c r="EM173" i="5"/>
  <c r="BW173" i="5"/>
  <c r="FA173" i="5"/>
  <c r="J173" i="5"/>
  <c r="FM173" i="5"/>
  <c r="BX173" i="5"/>
  <c r="B173" i="5"/>
  <c r="C173" i="5"/>
  <c r="A173" i="1"/>
  <c r="D173" i="5"/>
  <c r="AT173" i="7"/>
  <c r="FK173" i="5"/>
  <c r="EP173" i="5"/>
  <c r="EH173" i="5"/>
  <c r="FL173" i="5"/>
  <c r="CY173" i="5"/>
  <c r="D173" i="7"/>
  <c r="EG173" i="5"/>
  <c r="AH173" i="7"/>
  <c r="F173" i="7"/>
  <c r="EN173" i="5"/>
  <c r="S173" i="5"/>
  <c r="EZ173" i="5"/>
  <c r="AB173" i="5"/>
  <c r="EL173" i="5"/>
  <c r="FT173" i="5"/>
  <c r="E173" i="5"/>
  <c r="AR173" i="7"/>
  <c r="CT173" i="5"/>
  <c r="CX173" i="5"/>
  <c r="AI173" i="7"/>
  <c r="AD173" i="5"/>
  <c r="AG173" i="5"/>
  <c r="R173" i="5"/>
  <c r="T173" i="5"/>
  <c r="EX173" i="5"/>
  <c r="N7" i="5"/>
  <c r="M7" i="5"/>
  <c r="AI6" i="5"/>
  <c r="AH6" i="5"/>
  <c r="AI4" i="5"/>
  <c r="AH4" i="5"/>
  <c r="M4" i="5"/>
  <c r="N4" i="5"/>
  <c r="N13" i="5"/>
  <c r="M13" i="5"/>
  <c r="N12" i="5"/>
  <c r="M12" i="5"/>
  <c r="M3" i="5"/>
  <c r="S3" i="5"/>
  <c r="N3" i="5"/>
  <c r="AH7" i="5"/>
  <c r="AI7" i="5"/>
  <c r="N6" i="5"/>
  <c r="T6" i="5"/>
  <c r="M6" i="5"/>
  <c r="M10" i="5"/>
  <c r="N10" i="5"/>
  <c r="M5" i="5"/>
  <c r="N5" i="5"/>
  <c r="AH3" i="5"/>
  <c r="AI3" i="5"/>
  <c r="M9" i="5"/>
  <c r="N9" i="5"/>
  <c r="AH9" i="5"/>
  <c r="AI9" i="5"/>
  <c r="AN9" i="5"/>
  <c r="AH8" i="5"/>
  <c r="AI8" i="5"/>
  <c r="M11" i="5"/>
  <c r="N11" i="5"/>
  <c r="T11" i="5"/>
  <c r="AH5" i="5"/>
  <c r="AI5" i="5"/>
  <c r="AH13" i="5"/>
  <c r="AI13" i="5"/>
  <c r="M8" i="5"/>
  <c r="N8" i="5"/>
  <c r="AH10" i="5"/>
  <c r="AI10" i="5"/>
  <c r="AN10" i="5"/>
  <c r="AH11" i="5"/>
  <c r="AI11" i="5"/>
  <c r="AI12" i="5"/>
  <c r="AH12" i="5"/>
  <c r="CX5" i="5"/>
  <c r="CX10" i="5"/>
  <c r="CX11" i="5"/>
  <c r="CX4" i="5"/>
  <c r="CX9" i="5"/>
  <c r="CX12" i="5"/>
  <c r="CX3" i="5"/>
  <c r="AL7" i="5"/>
  <c r="AL9" i="5"/>
  <c r="AL5" i="5"/>
  <c r="AL11" i="5"/>
  <c r="AL6" i="5"/>
  <c r="AL12" i="5"/>
  <c r="AA6" i="5"/>
  <c r="CY6" i="5"/>
  <c r="AR6" i="7"/>
  <c r="CY5" i="5"/>
  <c r="D5" i="8"/>
  <c r="V5" i="7"/>
  <c r="AR5" i="7"/>
  <c r="D5" i="7"/>
  <c r="AG5" i="7"/>
  <c r="CY4" i="5"/>
  <c r="V4" i="7"/>
  <c r="AA4" i="5"/>
  <c r="AR4" i="7"/>
  <c r="AA7" i="5"/>
  <c r="V7" i="7"/>
  <c r="D7" i="7"/>
  <c r="AR7" i="7"/>
  <c r="CX6" i="5"/>
  <c r="AG7" i="7"/>
  <c r="CX7" i="5"/>
  <c r="AN5" i="5"/>
  <c r="AM5" i="5"/>
  <c r="T5" i="5"/>
  <c r="S5" i="5"/>
  <c r="S7" i="5"/>
  <c r="T7" i="5"/>
  <c r="AN7" i="5"/>
  <c r="AM7" i="5"/>
  <c r="D6" i="8"/>
  <c r="AM6" i="5"/>
  <c r="AN6" i="5"/>
  <c r="S6" i="5"/>
  <c r="V6" i="7"/>
  <c r="D6" i="7"/>
  <c r="V3" i="7"/>
  <c r="S4" i="5"/>
  <c r="T4" i="5"/>
  <c r="AM4" i="5"/>
  <c r="AN4" i="5"/>
  <c r="AL4" i="5"/>
  <c r="D4" i="8"/>
  <c r="AG4" i="7"/>
  <c r="AN3" i="5"/>
  <c r="AM3" i="5"/>
  <c r="CY3" i="5"/>
  <c r="T3" i="5"/>
  <c r="D3" i="7"/>
  <c r="AL3" i="5"/>
  <c r="AR3" i="7"/>
  <c r="D3" i="8"/>
  <c r="AG3" i="7"/>
  <c r="FU173" i="5"/>
  <c r="FV173" i="5"/>
  <c r="FH173" i="5"/>
  <c r="FI173" i="5"/>
  <c r="AS173" i="7"/>
  <c r="FJ173" i="5"/>
  <c r="FH137" i="5"/>
  <c r="FI137" i="5"/>
  <c r="AS137" i="7"/>
  <c r="FJ137" i="5"/>
  <c r="FH171" i="5"/>
  <c r="FI171" i="5"/>
  <c r="AS171" i="7"/>
  <c r="FJ171" i="5"/>
  <c r="FU109" i="5"/>
  <c r="FV109" i="5"/>
  <c r="FH109" i="5"/>
  <c r="FI109" i="5"/>
  <c r="AS109" i="7"/>
  <c r="FJ109" i="5"/>
  <c r="FU82" i="5"/>
  <c r="FV82" i="5"/>
  <c r="FH82" i="5"/>
  <c r="FI82" i="5"/>
  <c r="AS82" i="7"/>
  <c r="FJ82" i="5"/>
  <c r="FU161" i="5"/>
  <c r="FV161" i="5"/>
  <c r="FH161" i="5"/>
  <c r="FI161" i="5"/>
  <c r="AS161" i="7"/>
  <c r="FJ161" i="5"/>
  <c r="FH104" i="5"/>
  <c r="FI104" i="5"/>
  <c r="AS104" i="7"/>
  <c r="FJ104" i="5"/>
  <c r="FU104" i="5"/>
  <c r="FV104" i="5"/>
  <c r="FH128" i="5"/>
  <c r="FI128" i="5"/>
  <c r="AS128" i="7"/>
  <c r="FJ128" i="5"/>
  <c r="FU128" i="5"/>
  <c r="FV128" i="5"/>
  <c r="FU160" i="5"/>
  <c r="FV160" i="5"/>
  <c r="FH160" i="5"/>
  <c r="FI160" i="5"/>
  <c r="AS160" i="7"/>
  <c r="FJ160" i="5"/>
  <c r="FU139" i="5"/>
  <c r="FV139" i="5"/>
  <c r="FH139" i="5"/>
  <c r="FI139" i="5"/>
  <c r="AS139" i="7"/>
  <c r="FJ139" i="5"/>
  <c r="FH164" i="5"/>
  <c r="FI164" i="5"/>
  <c r="AS164" i="7"/>
  <c r="FJ164" i="5"/>
  <c r="FU164" i="5"/>
  <c r="FV164" i="5"/>
  <c r="FH179" i="5"/>
  <c r="FI179" i="5"/>
  <c r="AS179" i="7"/>
  <c r="FJ179" i="5"/>
  <c r="FU179" i="5"/>
  <c r="FV179" i="5"/>
  <c r="FH166" i="5"/>
  <c r="FI166" i="5"/>
  <c r="AS166" i="7"/>
  <c r="FJ166" i="5"/>
  <c r="FU166" i="5"/>
  <c r="FV166" i="5"/>
  <c r="FU142" i="5"/>
  <c r="FV142" i="5"/>
  <c r="FH142" i="5"/>
  <c r="FI142" i="5"/>
  <c r="AS142" i="7"/>
  <c r="FJ142" i="5"/>
  <c r="FU174" i="5"/>
  <c r="FV174" i="5"/>
  <c r="FH174" i="5"/>
  <c r="FI174" i="5"/>
  <c r="AS174" i="7"/>
  <c r="FJ174" i="5"/>
  <c r="FH197" i="5"/>
  <c r="FI197" i="5"/>
  <c r="AS197" i="7"/>
  <c r="FJ197" i="5"/>
  <c r="FU197" i="5"/>
  <c r="FV197" i="5"/>
  <c r="FU73" i="5"/>
  <c r="FV73" i="5"/>
  <c r="FH73" i="5"/>
  <c r="FI73" i="5"/>
  <c r="AS73" i="7"/>
  <c r="FJ73" i="5"/>
  <c r="FU70" i="5"/>
  <c r="FV70" i="5"/>
  <c r="FH70" i="5"/>
  <c r="FI70" i="5"/>
  <c r="AS70" i="7"/>
  <c r="FJ70" i="5"/>
  <c r="FH119" i="5"/>
  <c r="FI119" i="5"/>
  <c r="AS119" i="7"/>
  <c r="FJ119" i="5"/>
  <c r="FU119" i="5"/>
  <c r="FV119" i="5"/>
  <c r="FU98" i="5"/>
  <c r="FV98" i="5"/>
  <c r="FH98" i="5"/>
  <c r="FI98" i="5"/>
  <c r="AS98" i="7"/>
  <c r="FJ98" i="5"/>
  <c r="FU175" i="5"/>
  <c r="FV175" i="5"/>
  <c r="FH175" i="5"/>
  <c r="FI175" i="5"/>
  <c r="AS175" i="7"/>
  <c r="FJ175" i="5"/>
  <c r="FH64" i="5"/>
  <c r="FI64" i="5"/>
  <c r="AS64" i="7"/>
  <c r="FJ64" i="5"/>
  <c r="FU64" i="5"/>
  <c r="FV64" i="5"/>
  <c r="FU137" i="5"/>
  <c r="FV137" i="5"/>
  <c r="FH71" i="5"/>
  <c r="FI71" i="5"/>
  <c r="AS71" i="7"/>
  <c r="FJ71" i="5"/>
  <c r="FU71" i="5"/>
  <c r="FV71" i="5"/>
  <c r="FU178" i="5"/>
  <c r="FV178" i="5"/>
  <c r="FH178" i="5"/>
  <c r="FI178" i="5"/>
  <c r="AS178" i="7"/>
  <c r="FJ178" i="5"/>
  <c r="FU85" i="5"/>
  <c r="FV85" i="5"/>
  <c r="FH85" i="5"/>
  <c r="FI85" i="5"/>
  <c r="AS85" i="7"/>
  <c r="FJ85" i="5"/>
  <c r="FH147" i="5"/>
  <c r="FI147" i="5"/>
  <c r="AS147" i="7"/>
  <c r="FJ147" i="5"/>
  <c r="FU147" i="5"/>
  <c r="FV147" i="5"/>
  <c r="FH55" i="5"/>
  <c r="FI55" i="5"/>
  <c r="AS55" i="7"/>
  <c r="FJ55" i="5"/>
  <c r="FU55" i="5"/>
  <c r="FV55" i="5"/>
  <c r="FH66" i="5"/>
  <c r="FI66" i="5"/>
  <c r="AS66" i="7"/>
  <c r="FJ66" i="5"/>
  <c r="FU66" i="5"/>
  <c r="FV66" i="5"/>
  <c r="FH150" i="5"/>
  <c r="FI150" i="5"/>
  <c r="AS150" i="7"/>
  <c r="FJ150" i="5"/>
  <c r="FU150" i="5"/>
  <c r="FV150" i="5"/>
  <c r="FH134" i="5"/>
  <c r="FI134" i="5"/>
  <c r="AS134" i="7"/>
  <c r="FJ134" i="5"/>
  <c r="FU134" i="5"/>
  <c r="FV134" i="5"/>
  <c r="FU111" i="5"/>
  <c r="FV111" i="5"/>
  <c r="FH111" i="5"/>
  <c r="FI111" i="5"/>
  <c r="AS111" i="7"/>
  <c r="FJ111" i="5"/>
  <c r="FU75" i="5"/>
  <c r="FV75" i="5"/>
  <c r="FH75" i="5"/>
  <c r="FI75" i="5"/>
  <c r="AS75" i="7"/>
  <c r="FJ75" i="5"/>
  <c r="FH56" i="5"/>
  <c r="FI56" i="5"/>
  <c r="AS56" i="7"/>
  <c r="FJ56" i="5"/>
  <c r="FU56" i="5"/>
  <c r="FV56" i="5"/>
  <c r="FU113" i="5"/>
  <c r="FV113" i="5"/>
  <c r="FH113" i="5"/>
  <c r="FI113" i="5"/>
  <c r="AS113" i="7"/>
  <c r="FJ113" i="5"/>
  <c r="FH60" i="5"/>
  <c r="FI60" i="5"/>
  <c r="AS60" i="7"/>
  <c r="FJ60" i="5"/>
  <c r="FU60" i="5"/>
  <c r="FV60" i="5"/>
  <c r="FH193" i="5"/>
  <c r="FI193" i="5"/>
  <c r="AS193" i="7"/>
  <c r="FJ193" i="5"/>
  <c r="FU193" i="5"/>
  <c r="FV193" i="5"/>
  <c r="FU155" i="5"/>
  <c r="FV155" i="5"/>
  <c r="FH155" i="5"/>
  <c r="FI155" i="5"/>
  <c r="AS155" i="7"/>
  <c r="FJ155" i="5"/>
  <c r="FU162" i="5"/>
  <c r="FV162" i="5"/>
  <c r="FH162" i="5"/>
  <c r="FI162" i="5"/>
  <c r="AS162" i="7"/>
  <c r="FJ162" i="5"/>
  <c r="FH57" i="5"/>
  <c r="FI57" i="5"/>
  <c r="AS57" i="7"/>
  <c r="FJ57" i="5"/>
  <c r="FU57" i="5"/>
  <c r="FV57" i="5"/>
  <c r="FH192" i="5"/>
  <c r="FI192" i="5"/>
  <c r="AS192" i="7"/>
  <c r="FJ192" i="5"/>
  <c r="FU192" i="5"/>
  <c r="FV192" i="5"/>
  <c r="FU167" i="5"/>
  <c r="FV167" i="5"/>
  <c r="FH167" i="5"/>
  <c r="FI167" i="5"/>
  <c r="AS167" i="7"/>
  <c r="FJ167" i="5"/>
  <c r="FU187" i="5"/>
  <c r="FV187" i="5"/>
  <c r="FH187" i="5"/>
  <c r="FI187" i="5"/>
  <c r="AS187" i="7"/>
  <c r="FJ187" i="5"/>
  <c r="FU149" i="5"/>
  <c r="FV149" i="5"/>
  <c r="FH149" i="5"/>
  <c r="FI149" i="5"/>
  <c r="AS149" i="7"/>
  <c r="FJ149" i="5"/>
  <c r="FU127" i="5"/>
  <c r="FV127" i="5"/>
  <c r="FH127" i="5"/>
  <c r="FI127" i="5"/>
  <c r="AS127" i="7"/>
  <c r="FJ127" i="5"/>
  <c r="FH84" i="5"/>
  <c r="FI84" i="5"/>
  <c r="AS84" i="7"/>
  <c r="FJ84" i="5"/>
  <c r="FU84" i="5"/>
  <c r="FV84" i="5"/>
  <c r="FU182" i="5"/>
  <c r="FV182" i="5"/>
  <c r="FH182" i="5"/>
  <c r="FI182" i="5"/>
  <c r="AS182" i="7"/>
  <c r="FJ182" i="5"/>
  <c r="FH112" i="5"/>
  <c r="FI112" i="5"/>
  <c r="AS112" i="7"/>
  <c r="FJ112" i="5"/>
  <c r="FU112" i="5"/>
  <c r="FV112" i="5"/>
  <c r="FU188" i="5"/>
  <c r="FV188" i="5"/>
  <c r="FH188" i="5"/>
  <c r="FI188" i="5"/>
  <c r="AS188" i="7"/>
  <c r="FJ188" i="5"/>
  <c r="FU101" i="5"/>
  <c r="FV101" i="5"/>
  <c r="FH101" i="5"/>
  <c r="FI101" i="5"/>
  <c r="AS101" i="7"/>
  <c r="FJ101" i="5"/>
  <c r="FH153" i="5"/>
  <c r="FI153" i="5"/>
  <c r="AS153" i="7"/>
  <c r="FJ153" i="5"/>
  <c r="FU153" i="5"/>
  <c r="FV153" i="5"/>
  <c r="FU172" i="5"/>
  <c r="FV172" i="5"/>
  <c r="FH172" i="5"/>
  <c r="FI172" i="5"/>
  <c r="AS172" i="7"/>
  <c r="FJ172" i="5"/>
  <c r="FH184" i="5"/>
  <c r="FI184" i="5"/>
  <c r="AS184" i="7"/>
  <c r="FJ184" i="5"/>
  <c r="FU184" i="5"/>
  <c r="FV184" i="5"/>
  <c r="FU151" i="5"/>
  <c r="FV151" i="5"/>
  <c r="FH151" i="5"/>
  <c r="FI151" i="5"/>
  <c r="AS151" i="7"/>
  <c r="FJ151" i="5"/>
  <c r="FU105" i="5"/>
  <c r="FV105" i="5"/>
  <c r="FH105" i="5"/>
  <c r="FI105" i="5"/>
  <c r="AS105" i="7"/>
  <c r="FJ105" i="5"/>
  <c r="FH131" i="5"/>
  <c r="FI131" i="5"/>
  <c r="AS131" i="7"/>
  <c r="FJ131" i="5"/>
  <c r="FU131" i="5"/>
  <c r="FV131" i="5"/>
  <c r="FH121" i="5"/>
  <c r="FI121" i="5"/>
  <c r="AS121" i="7"/>
  <c r="FJ121" i="5"/>
  <c r="FU121" i="5"/>
  <c r="FV121" i="5"/>
  <c r="FU106" i="5"/>
  <c r="FV106" i="5"/>
  <c r="FH106" i="5"/>
  <c r="FI106" i="5"/>
  <c r="AS106" i="7"/>
  <c r="FJ106" i="5"/>
  <c r="FH67" i="5"/>
  <c r="FI67" i="5"/>
  <c r="AS67" i="7"/>
  <c r="FJ67" i="5"/>
  <c r="FU67" i="5"/>
  <c r="FV67" i="5"/>
  <c r="FU79" i="5"/>
  <c r="FV79" i="5"/>
  <c r="FH79" i="5"/>
  <c r="FI79" i="5"/>
  <c r="AS79" i="7"/>
  <c r="FJ79" i="5"/>
  <c r="FU140" i="5"/>
  <c r="FV140" i="5"/>
  <c r="FH140" i="5"/>
  <c r="FI140" i="5"/>
  <c r="AS140" i="7"/>
  <c r="FJ140" i="5"/>
  <c r="FU65" i="5"/>
  <c r="FV65" i="5"/>
  <c r="FH65" i="5"/>
  <c r="FI65" i="5"/>
  <c r="AS65" i="7"/>
  <c r="FJ65" i="5"/>
  <c r="FH88" i="5"/>
  <c r="FI88" i="5"/>
  <c r="AS88" i="7"/>
  <c r="FJ88" i="5"/>
  <c r="FU88" i="5"/>
  <c r="FV88" i="5"/>
  <c r="FU90" i="5"/>
  <c r="FV90" i="5"/>
  <c r="FH90" i="5"/>
  <c r="FI90" i="5"/>
  <c r="AS90" i="7"/>
  <c r="FJ90" i="5"/>
  <c r="FU100" i="5"/>
  <c r="FV100" i="5"/>
  <c r="FH100" i="5"/>
  <c r="FI100" i="5"/>
  <c r="AS100" i="7"/>
  <c r="FJ100" i="5"/>
  <c r="FU141" i="5"/>
  <c r="FV141" i="5"/>
  <c r="FH141" i="5"/>
  <c r="FI141" i="5"/>
  <c r="AS141" i="7"/>
  <c r="FJ141" i="5"/>
  <c r="FH152" i="5"/>
  <c r="FI152" i="5"/>
  <c r="AS152" i="7"/>
  <c r="FJ152" i="5"/>
  <c r="FU152" i="5"/>
  <c r="FV152" i="5"/>
  <c r="FH146" i="5"/>
  <c r="FI146" i="5"/>
  <c r="AS146" i="7"/>
  <c r="FJ146" i="5"/>
  <c r="FU146" i="5"/>
  <c r="FV146" i="5"/>
  <c r="FU199" i="5"/>
  <c r="FV199" i="5"/>
  <c r="FH199" i="5"/>
  <c r="FI199" i="5"/>
  <c r="AS199" i="7"/>
  <c r="FJ199" i="5"/>
  <c r="FU159" i="5"/>
  <c r="FV159" i="5"/>
  <c r="FH159" i="5"/>
  <c r="FI159" i="5"/>
  <c r="AS159" i="7"/>
  <c r="FJ159" i="5"/>
  <c r="FU58" i="5"/>
  <c r="FV58" i="5"/>
  <c r="FH58" i="5"/>
  <c r="FI58" i="5"/>
  <c r="AS58" i="7"/>
  <c r="FJ58" i="5"/>
  <c r="FU93" i="5"/>
  <c r="FV93" i="5"/>
  <c r="FH93" i="5"/>
  <c r="FI93" i="5"/>
  <c r="AS93" i="7"/>
  <c r="FJ93" i="5"/>
  <c r="FU136" i="5"/>
  <c r="FV136" i="5"/>
  <c r="FH136" i="5"/>
  <c r="FI136" i="5"/>
  <c r="AS136" i="7"/>
  <c r="FJ136" i="5"/>
  <c r="FU124" i="5"/>
  <c r="FV124" i="5"/>
  <c r="FH124" i="5"/>
  <c r="FI124" i="5"/>
  <c r="AS124" i="7"/>
  <c r="FJ124" i="5"/>
  <c r="FH183" i="5"/>
  <c r="FI183" i="5"/>
  <c r="AS183" i="7"/>
  <c r="FJ183" i="5"/>
  <c r="FU183" i="5"/>
  <c r="FV183" i="5"/>
  <c r="FH63" i="5"/>
  <c r="FI63" i="5"/>
  <c r="AS63" i="7"/>
  <c r="FJ63" i="5"/>
  <c r="FU63" i="5"/>
  <c r="FV63" i="5"/>
  <c r="FH53" i="5"/>
  <c r="FI53" i="5"/>
  <c r="AS53" i="7"/>
  <c r="FJ53" i="5"/>
  <c r="FU53" i="5"/>
  <c r="FV53" i="5"/>
  <c r="FH95" i="5"/>
  <c r="FI95" i="5"/>
  <c r="AS95" i="7"/>
  <c r="FJ95" i="5"/>
  <c r="FU95" i="5"/>
  <c r="FV95" i="5"/>
  <c r="FU81" i="5"/>
  <c r="FV81" i="5"/>
  <c r="FH81" i="5"/>
  <c r="FI81" i="5"/>
  <c r="AS81" i="7"/>
  <c r="FJ81" i="5"/>
  <c r="FU94" i="5"/>
  <c r="FV94" i="5"/>
  <c r="FH94" i="5"/>
  <c r="FI94" i="5"/>
  <c r="AS94" i="7"/>
  <c r="FJ94" i="5"/>
  <c r="FH198" i="5"/>
  <c r="FI198" i="5"/>
  <c r="AS198" i="7"/>
  <c r="FJ198" i="5"/>
  <c r="FU198" i="5"/>
  <c r="FV198" i="5"/>
  <c r="FU91" i="5"/>
  <c r="FV91" i="5"/>
  <c r="FH91" i="5"/>
  <c r="FI91" i="5"/>
  <c r="AS91" i="7"/>
  <c r="FJ91" i="5"/>
  <c r="FH116" i="5"/>
  <c r="FI116" i="5"/>
  <c r="AS116" i="7"/>
  <c r="FJ116" i="5"/>
  <c r="FU116" i="5"/>
  <c r="FV116" i="5"/>
  <c r="FU171" i="5"/>
  <c r="FV171" i="5"/>
  <c r="FH108" i="5"/>
  <c r="FI108" i="5"/>
  <c r="AS108" i="7"/>
  <c r="FJ108" i="5"/>
  <c r="FU108" i="5"/>
  <c r="FV108" i="5"/>
  <c r="FU72" i="5"/>
  <c r="FV72" i="5"/>
  <c r="FH72" i="5"/>
  <c r="FI72" i="5"/>
  <c r="AS72" i="7"/>
  <c r="FJ72" i="5"/>
  <c r="FH144" i="5"/>
  <c r="FI144" i="5"/>
  <c r="AS144" i="7"/>
  <c r="FJ144" i="5"/>
  <c r="FU144" i="5"/>
  <c r="FV144" i="5"/>
  <c r="FH143" i="5"/>
  <c r="FI143" i="5"/>
  <c r="AS143" i="7"/>
  <c r="FJ143" i="5"/>
  <c r="FU143" i="5"/>
  <c r="FV143" i="5"/>
  <c r="FU54" i="5"/>
  <c r="FV54" i="5"/>
  <c r="FH54" i="5"/>
  <c r="FI54" i="5"/>
  <c r="AS54" i="7"/>
  <c r="FJ54" i="5"/>
  <c r="FU69" i="5"/>
  <c r="FV69" i="5"/>
  <c r="FH69" i="5"/>
  <c r="FI69" i="5"/>
  <c r="AS69" i="7"/>
  <c r="FJ69" i="5"/>
  <c r="FU96" i="5"/>
  <c r="FV96" i="5"/>
  <c r="FH96" i="5"/>
  <c r="FI96" i="5"/>
  <c r="AS96" i="7"/>
  <c r="FJ96" i="5"/>
  <c r="FH97" i="5"/>
  <c r="FI97" i="5"/>
  <c r="AS97" i="7"/>
  <c r="FJ97" i="5"/>
  <c r="FU97" i="5"/>
  <c r="FV97" i="5"/>
  <c r="FH117" i="5"/>
  <c r="FI117" i="5"/>
  <c r="AS117" i="7"/>
  <c r="FJ117" i="5"/>
  <c r="FU117" i="5"/>
  <c r="FV117" i="5"/>
  <c r="FU157" i="5"/>
  <c r="FV157" i="5"/>
  <c r="FH157" i="5"/>
  <c r="FI157" i="5"/>
  <c r="AS157" i="7"/>
  <c r="FJ157" i="5"/>
  <c r="FU190" i="5"/>
  <c r="FV190" i="5"/>
  <c r="FH190" i="5"/>
  <c r="FI190" i="5"/>
  <c r="AS190" i="7"/>
  <c r="FJ190" i="5"/>
  <c r="FH86" i="5"/>
  <c r="FI86" i="5"/>
  <c r="AS86" i="7"/>
  <c r="FJ86" i="5"/>
  <c r="FU86" i="5"/>
  <c r="FV86" i="5"/>
  <c r="FH168" i="5"/>
  <c r="FI168" i="5"/>
  <c r="AS168" i="7"/>
  <c r="FJ168" i="5"/>
  <c r="FU168" i="5"/>
  <c r="FV168" i="5"/>
  <c r="FH115" i="5"/>
  <c r="FI115" i="5"/>
  <c r="AS115" i="7"/>
  <c r="FJ115" i="5"/>
  <c r="FU115" i="5"/>
  <c r="FV115" i="5"/>
  <c r="FH130" i="5"/>
  <c r="FI130" i="5"/>
  <c r="AS130" i="7"/>
  <c r="FJ130" i="5"/>
  <c r="FU130" i="5"/>
  <c r="FV130" i="5"/>
  <c r="FU118" i="5"/>
  <c r="FV118" i="5"/>
  <c r="FH118" i="5"/>
  <c r="FI118" i="5"/>
  <c r="AS118" i="7"/>
  <c r="FJ118" i="5"/>
  <c r="FH74" i="5"/>
  <c r="FI74" i="5"/>
  <c r="AS74" i="7"/>
  <c r="FJ74" i="5"/>
  <c r="FU74" i="5"/>
  <c r="FV74" i="5"/>
  <c r="FH83" i="5"/>
  <c r="FI83" i="5"/>
  <c r="AS83" i="7"/>
  <c r="FJ83" i="5"/>
  <c r="FU83" i="5"/>
  <c r="FV83" i="5"/>
  <c r="FH87" i="5"/>
  <c r="FI87" i="5"/>
  <c r="AS87" i="7"/>
  <c r="FJ87" i="5"/>
  <c r="FU87" i="5"/>
  <c r="FV87" i="5"/>
  <c r="FU158" i="5"/>
  <c r="FV158" i="5"/>
  <c r="FH158" i="5"/>
  <c r="FI158" i="5"/>
  <c r="AS158" i="7"/>
  <c r="FJ158" i="5"/>
  <c r="FU148" i="5"/>
  <c r="FV148" i="5"/>
  <c r="FH148" i="5"/>
  <c r="FI148" i="5"/>
  <c r="AS148" i="7"/>
  <c r="FJ148" i="5"/>
  <c r="FU132" i="5"/>
  <c r="FV132" i="5"/>
  <c r="FH132" i="5"/>
  <c r="FI132" i="5"/>
  <c r="AS132" i="7"/>
  <c r="FJ132" i="5"/>
  <c r="FH59" i="5"/>
  <c r="FI59" i="5"/>
  <c r="AS59" i="7"/>
  <c r="FJ59" i="5"/>
  <c r="FU59" i="5"/>
  <c r="FV59" i="5"/>
  <c r="FU185" i="5"/>
  <c r="FV185" i="5"/>
  <c r="FH185" i="5"/>
  <c r="FI185" i="5"/>
  <c r="AS185" i="7"/>
  <c r="FJ185" i="5"/>
  <c r="FH145" i="5"/>
  <c r="FI145" i="5"/>
  <c r="AS145" i="7"/>
  <c r="FJ145" i="5"/>
  <c r="FU145" i="5"/>
  <c r="FV145" i="5"/>
  <c r="FU76" i="5"/>
  <c r="FV76" i="5"/>
  <c r="FH76" i="5"/>
  <c r="FI76" i="5"/>
  <c r="AS76" i="7"/>
  <c r="FJ76" i="5"/>
  <c r="FH191" i="5"/>
  <c r="FI191" i="5"/>
  <c r="AS191" i="7"/>
  <c r="FJ191" i="5"/>
  <c r="FU191" i="5"/>
  <c r="FV191" i="5"/>
  <c r="FH80" i="5"/>
  <c r="FI80" i="5"/>
  <c r="AS80" i="7"/>
  <c r="FJ80" i="5"/>
  <c r="FU80" i="5"/>
  <c r="FV80" i="5"/>
  <c r="FU181" i="5"/>
  <c r="FV181" i="5"/>
  <c r="FH181" i="5"/>
  <c r="FI181" i="5"/>
  <c r="AS181" i="7"/>
  <c r="FJ181" i="5"/>
  <c r="FH78" i="5"/>
  <c r="FI78" i="5"/>
  <c r="AS78" i="7"/>
  <c r="FJ78" i="5"/>
  <c r="FU78" i="5"/>
  <c r="FV78" i="5"/>
  <c r="FH107" i="5"/>
  <c r="FI107" i="5"/>
  <c r="AS107" i="7"/>
  <c r="FJ107" i="5"/>
  <c r="FU107" i="5"/>
  <c r="FV107" i="5"/>
  <c r="FH129" i="5"/>
  <c r="FI129" i="5"/>
  <c r="AS129" i="7"/>
  <c r="FJ129" i="5"/>
  <c r="FU129" i="5"/>
  <c r="FV129" i="5"/>
  <c r="FH123" i="5"/>
  <c r="FI123" i="5"/>
  <c r="AS123" i="7"/>
  <c r="FJ123" i="5"/>
  <c r="FU123" i="5"/>
  <c r="FV123" i="5"/>
  <c r="FU195" i="5"/>
  <c r="FV195" i="5"/>
  <c r="FH195" i="5"/>
  <c r="FI195" i="5"/>
  <c r="AS195" i="7"/>
  <c r="FJ195" i="5"/>
  <c r="FH126" i="5"/>
  <c r="FI126" i="5"/>
  <c r="AS126" i="7"/>
  <c r="FJ126" i="5"/>
  <c r="FU126" i="5"/>
  <c r="FV126" i="5"/>
  <c r="FU189" i="5"/>
  <c r="FV189" i="5"/>
  <c r="FH189" i="5"/>
  <c r="FI189" i="5"/>
  <c r="AS189" i="7"/>
  <c r="FJ189" i="5"/>
  <c r="FH61" i="5"/>
  <c r="FI61" i="5"/>
  <c r="AS61" i="7"/>
  <c r="FJ61" i="5"/>
  <c r="FU61" i="5"/>
  <c r="FV61" i="5"/>
  <c r="FU200" i="5"/>
  <c r="FV200" i="5"/>
  <c r="FH200" i="5"/>
  <c r="FI200" i="5"/>
  <c r="AS200" i="7"/>
  <c r="FJ200" i="5"/>
  <c r="FH196" i="5"/>
  <c r="FI196" i="5"/>
  <c r="AS196" i="7"/>
  <c r="FJ196" i="5"/>
  <c r="FU196" i="5"/>
  <c r="FV196" i="5"/>
  <c r="FU114" i="5"/>
  <c r="FV114" i="5"/>
  <c r="FH114" i="5"/>
  <c r="FI114" i="5"/>
  <c r="AS114" i="7"/>
  <c r="FJ114" i="5"/>
  <c r="FH165" i="5"/>
  <c r="FI165" i="5"/>
  <c r="AS165" i="7"/>
  <c r="FJ165" i="5"/>
  <c r="FU165" i="5"/>
  <c r="FV165" i="5"/>
  <c r="FH133" i="5"/>
  <c r="FI133" i="5"/>
  <c r="AS133" i="7"/>
  <c r="FJ133" i="5"/>
  <c r="FU133" i="5"/>
  <c r="FV133" i="5"/>
  <c r="FU125" i="5"/>
  <c r="FV125" i="5"/>
  <c r="FH125" i="5"/>
  <c r="FI125" i="5"/>
  <c r="AS125" i="7"/>
  <c r="FJ125" i="5"/>
  <c r="FU186" i="5"/>
  <c r="FV186" i="5"/>
  <c r="FH186" i="5"/>
  <c r="FI186" i="5"/>
  <c r="AS186" i="7"/>
  <c r="FJ186" i="5"/>
  <c r="FH156" i="5"/>
  <c r="FI156" i="5"/>
  <c r="AS156" i="7"/>
  <c r="FJ156" i="5"/>
  <c r="FU156" i="5"/>
  <c r="FV156" i="5"/>
  <c r="FH62" i="5"/>
  <c r="FI62" i="5"/>
  <c r="AS62" i="7"/>
  <c r="FJ62" i="5"/>
  <c r="FU62" i="5"/>
  <c r="FV62" i="5"/>
  <c r="FU77" i="5"/>
  <c r="FV77" i="5"/>
  <c r="FH77" i="5"/>
  <c r="FI77" i="5"/>
  <c r="AS77" i="7"/>
  <c r="FJ77" i="5"/>
  <c r="FH120" i="5"/>
  <c r="FI120" i="5"/>
  <c r="AS120" i="7"/>
  <c r="FJ120" i="5"/>
  <c r="FU120" i="5"/>
  <c r="FV120" i="5"/>
  <c r="FH154" i="5"/>
  <c r="FI154" i="5"/>
  <c r="AS154" i="7"/>
  <c r="FJ154" i="5"/>
  <c r="FU154" i="5"/>
  <c r="FV154" i="5"/>
  <c r="FH201" i="5"/>
  <c r="FI201" i="5"/>
  <c r="AS201" i="7"/>
  <c r="FJ201" i="5"/>
  <c r="FU201" i="5"/>
  <c r="FV201" i="5"/>
  <c r="FH176" i="5"/>
  <c r="FI176" i="5"/>
  <c r="AS176" i="7"/>
  <c r="FJ176" i="5"/>
  <c r="FU176" i="5"/>
  <c r="FV176" i="5"/>
  <c r="FH180" i="5"/>
  <c r="FI180" i="5"/>
  <c r="AS180" i="7"/>
  <c r="FJ180" i="5"/>
  <c r="FU180" i="5"/>
  <c r="FV180" i="5"/>
  <c r="FU99" i="5"/>
  <c r="FV99" i="5"/>
  <c r="FH99" i="5"/>
  <c r="FI99" i="5"/>
  <c r="AS99" i="7"/>
  <c r="FJ99" i="5"/>
  <c r="FH89" i="5"/>
  <c r="FI89" i="5"/>
  <c r="AS89" i="7"/>
  <c r="FJ89" i="5"/>
  <c r="FU89" i="5"/>
  <c r="FV89" i="5"/>
  <c r="FU163" i="5"/>
  <c r="FV163" i="5"/>
  <c r="FH163" i="5"/>
  <c r="FI163" i="5"/>
  <c r="AS163" i="7"/>
  <c r="FJ163" i="5"/>
  <c r="FU138" i="5"/>
  <c r="FV138" i="5"/>
  <c r="FH138" i="5"/>
  <c r="FI138" i="5"/>
  <c r="AS138" i="7"/>
  <c r="FJ138" i="5"/>
  <c r="FU102" i="5"/>
  <c r="FV102" i="5"/>
  <c r="FH102" i="5"/>
  <c r="FI102" i="5"/>
  <c r="AS102" i="7"/>
  <c r="FJ102" i="5"/>
  <c r="FU177" i="5"/>
  <c r="FV177" i="5"/>
  <c r="FH177" i="5"/>
  <c r="FI177" i="5"/>
  <c r="AS177" i="7"/>
  <c r="FJ177" i="5"/>
  <c r="FH122" i="5"/>
  <c r="FI122" i="5"/>
  <c r="AS122" i="7"/>
  <c r="FJ122" i="5"/>
  <c r="FU122" i="5"/>
  <c r="FV122" i="5"/>
  <c r="FH169" i="5"/>
  <c r="FI169" i="5"/>
  <c r="AS169" i="7"/>
  <c r="FJ169" i="5"/>
  <c r="FU169" i="5"/>
  <c r="FV169" i="5"/>
  <c r="FH170" i="5"/>
  <c r="FI170" i="5"/>
  <c r="AS170" i="7"/>
  <c r="FJ170" i="5"/>
  <c r="FU170" i="5"/>
  <c r="FV170" i="5"/>
  <c r="FH68" i="5"/>
  <c r="FI68" i="5"/>
  <c r="AS68" i="7"/>
  <c r="FJ68" i="5"/>
  <c r="FU68" i="5"/>
  <c r="FV68" i="5"/>
  <c r="FU194" i="5"/>
  <c r="FV194" i="5"/>
  <c r="FH194" i="5"/>
  <c r="FI194" i="5"/>
  <c r="AS194" i="7"/>
  <c r="FJ194" i="5"/>
  <c r="FU103" i="5"/>
  <c r="FV103" i="5"/>
  <c r="FH103" i="5"/>
  <c r="FI103" i="5"/>
  <c r="AS103" i="7"/>
  <c r="FJ103" i="5"/>
  <c r="FU92" i="5"/>
  <c r="FV92" i="5"/>
  <c r="FH92" i="5"/>
  <c r="FI92" i="5"/>
  <c r="AS92" i="7"/>
  <c r="FJ92" i="5"/>
  <c r="FU135" i="5"/>
  <c r="FV135" i="5"/>
  <c r="FH135" i="5"/>
  <c r="FI135" i="5"/>
  <c r="AS135" i="7"/>
  <c r="FJ135" i="5"/>
  <c r="FH110" i="5"/>
  <c r="FI110" i="5"/>
  <c r="AS110" i="7"/>
  <c r="FJ110" i="5"/>
  <c r="FU110" i="5"/>
  <c r="FV110" i="5"/>
  <c r="D40" i="7"/>
  <c r="V17" i="7"/>
  <c r="F19" i="7"/>
  <c r="F28" i="7"/>
  <c r="AA49" i="5"/>
  <c r="F49" i="7"/>
  <c r="AR48" i="7"/>
  <c r="AA39" i="5"/>
  <c r="AR41" i="7"/>
  <c r="F38" i="7"/>
  <c r="CY38" i="5"/>
  <c r="AA10" i="5"/>
  <c r="F45" i="7"/>
  <c r="CY45" i="5"/>
  <c r="AA40" i="5"/>
  <c r="F20" i="7"/>
  <c r="AA48" i="5"/>
  <c r="V41" i="7"/>
  <c r="AG10" i="7"/>
  <c r="F32" i="7"/>
  <c r="D47" i="8"/>
  <c r="D45" i="7"/>
  <c r="F31" i="7"/>
  <c r="CY31" i="5"/>
  <c r="AR40" i="7"/>
  <c r="V22" i="7"/>
  <c r="AR22" i="7"/>
  <c r="D19" i="7"/>
  <c r="D42" i="8"/>
  <c r="V42" i="7"/>
  <c r="V50" i="7"/>
  <c r="D13" i="7"/>
  <c r="AR49" i="7"/>
  <c r="AG48" i="7"/>
  <c r="D48" i="8"/>
  <c r="AR38" i="7"/>
  <c r="V38" i="7"/>
  <c r="AR25" i="7"/>
  <c r="D37" i="8"/>
  <c r="AG35" i="7"/>
  <c r="D12" i="7"/>
  <c r="AG12" i="7"/>
  <c r="V12" i="7"/>
  <c r="F52" i="7"/>
  <c r="D52" i="8"/>
  <c r="D18" i="7"/>
  <c r="AG33" i="7"/>
  <c r="D16" i="8"/>
  <c r="AG16" i="7"/>
  <c r="AR34" i="7"/>
  <c r="AG31" i="7"/>
  <c r="AR50" i="7"/>
  <c r="AG50" i="7"/>
  <c r="D50" i="7"/>
  <c r="D21" i="7"/>
  <c r="D20" i="8"/>
  <c r="AA20" i="5"/>
  <c r="D23" i="7"/>
  <c r="D25" i="8"/>
  <c r="AN47" i="5"/>
  <c r="D22" i="7"/>
  <c r="V47" i="7"/>
  <c r="AL47" i="5"/>
  <c r="T47" i="5"/>
  <c r="S47" i="5"/>
  <c r="F17" i="7"/>
  <c r="S17" i="5"/>
  <c r="AA19" i="5"/>
  <c r="AA42" i="5"/>
  <c r="D42" i="7"/>
  <c r="AN42" i="5"/>
  <c r="AG42" i="7"/>
  <c r="D36" i="8"/>
  <c r="AL36" i="5"/>
  <c r="AR36" i="7"/>
  <c r="T36" i="5"/>
  <c r="AA36" i="5"/>
  <c r="AG36" i="7"/>
  <c r="T45" i="5"/>
  <c r="S45" i="5"/>
  <c r="D28" i="7"/>
  <c r="AR28" i="7"/>
  <c r="AG24" i="7"/>
  <c r="AA24" i="5"/>
  <c r="T26" i="5"/>
  <c r="S26" i="5"/>
  <c r="D26" i="8"/>
  <c r="AN31" i="5"/>
  <c r="T31" i="5"/>
  <c r="S31" i="5"/>
  <c r="F40" i="7"/>
  <c r="CY40" i="5"/>
  <c r="T40" i="5"/>
  <c r="S40" i="5"/>
  <c r="S29" i="5"/>
  <c r="T29" i="5"/>
  <c r="AN29" i="5"/>
  <c r="AN27" i="5"/>
  <c r="AN50" i="5"/>
  <c r="T50" i="5"/>
  <c r="T21" i="5"/>
  <c r="F21" i="7"/>
  <c r="AM20" i="5"/>
  <c r="S23" i="5"/>
  <c r="AN13" i="5"/>
  <c r="AM13" i="5"/>
  <c r="AN48" i="5"/>
  <c r="AM48" i="5"/>
  <c r="T48" i="5"/>
  <c r="F48" i="7"/>
  <c r="AN39" i="5"/>
  <c r="T41" i="5"/>
  <c r="AN41" i="5"/>
  <c r="T51" i="5"/>
  <c r="T30" i="5"/>
  <c r="S30" i="5"/>
  <c r="AN8" i="5"/>
  <c r="AM8" i="5"/>
  <c r="AA38" i="5"/>
  <c r="AG38" i="7"/>
  <c r="T38" i="5"/>
  <c r="S38" i="5"/>
  <c r="D10" i="7"/>
  <c r="AR10" i="7"/>
  <c r="V10" i="7"/>
  <c r="T32" i="5"/>
  <c r="S32" i="5"/>
  <c r="AN25" i="5"/>
  <c r="AM25" i="5"/>
  <c r="T25" i="5"/>
  <c r="AL25" i="5"/>
  <c r="AN37" i="5"/>
  <c r="AN11" i="5"/>
  <c r="AM11" i="5"/>
  <c r="D35" i="7"/>
  <c r="D35" i="8"/>
  <c r="S35" i="5"/>
  <c r="AN44" i="5"/>
  <c r="AM44" i="5"/>
  <c r="T44" i="5"/>
  <c r="AA12" i="5"/>
  <c r="S12" i="5"/>
  <c r="S15" i="5"/>
  <c r="D43" i="8"/>
  <c r="F43" i="7"/>
  <c r="CY43" i="5"/>
  <c r="T52" i="5"/>
  <c r="S52" i="5"/>
  <c r="AN52" i="5"/>
  <c r="AM52" i="5"/>
  <c r="F18" i="7"/>
  <c r="T18" i="5"/>
  <c r="AN14" i="5"/>
  <c r="S16" i="5"/>
  <c r="T16" i="5"/>
  <c r="AN16" i="5"/>
  <c r="AL34" i="5"/>
  <c r="AN34" i="5"/>
  <c r="T46" i="5"/>
  <c r="S46" i="5"/>
  <c r="AN22" i="5"/>
  <c r="AM22" i="5"/>
  <c r="AL17" i="5"/>
  <c r="AN17" i="5"/>
  <c r="AL19" i="5"/>
  <c r="AM19" i="5"/>
  <c r="S19" i="5"/>
  <c r="F42" i="7"/>
  <c r="T42" i="5"/>
  <c r="S42" i="5"/>
  <c r="V36" i="7"/>
  <c r="AN45" i="5"/>
  <c r="AM45" i="5"/>
  <c r="AA28" i="5"/>
  <c r="T28" i="5"/>
  <c r="S28" i="5"/>
  <c r="T24" i="5"/>
  <c r="AA26" i="5"/>
  <c r="AG26" i="7"/>
  <c r="V26" i="7"/>
  <c r="CY9" i="5"/>
  <c r="S9" i="5"/>
  <c r="T9" i="5"/>
  <c r="AM9" i="5"/>
  <c r="AM40" i="5"/>
  <c r="AN40" i="5"/>
  <c r="F29" i="7"/>
  <c r="S27" i="5"/>
  <c r="AA21" i="5"/>
  <c r="D21" i="8"/>
  <c r="AR21" i="7"/>
  <c r="T20" i="5"/>
  <c r="S20" i="5"/>
  <c r="V20" i="7"/>
  <c r="AG20" i="7"/>
  <c r="D20" i="7"/>
  <c r="T13" i="5"/>
  <c r="S13" i="5"/>
  <c r="AG13" i="7"/>
  <c r="D13" i="8"/>
  <c r="V13" i="7"/>
  <c r="AL13" i="5"/>
  <c r="T49" i="5"/>
  <c r="S49" i="5"/>
  <c r="T39" i="5"/>
  <c r="AM41" i="5"/>
  <c r="AA41" i="5"/>
  <c r="AG41" i="7"/>
  <c r="AM51" i="5"/>
  <c r="AN30" i="5"/>
  <c r="F30" i="7"/>
  <c r="T8" i="5"/>
  <c r="S8" i="5"/>
  <c r="T10" i="5"/>
  <c r="S10" i="5"/>
  <c r="AL10" i="5"/>
  <c r="AM10" i="5"/>
  <c r="AM32" i="5"/>
  <c r="CY11" i="5"/>
  <c r="S11" i="5"/>
  <c r="AN35" i="5"/>
  <c r="AM35" i="5"/>
  <c r="AN12" i="5"/>
  <c r="AM12" i="5"/>
  <c r="AM15" i="5"/>
  <c r="AN43" i="5"/>
  <c r="AM43" i="5"/>
  <c r="AL43" i="5"/>
  <c r="T43" i="5"/>
  <c r="S43" i="5"/>
  <c r="AL18" i="5"/>
  <c r="T14" i="5"/>
  <c r="AM14" i="5"/>
  <c r="AL14" i="5"/>
  <c r="AM33" i="5"/>
  <c r="T33" i="5"/>
  <c r="S33" i="5"/>
  <c r="F33" i="7"/>
  <c r="AL16" i="5"/>
  <c r="AM16" i="5"/>
  <c r="AG34" i="7"/>
  <c r="S34" i="5"/>
  <c r="CY17" i="5"/>
  <c r="CY42" i="5"/>
  <c r="D22" i="8"/>
  <c r="AA47" i="5"/>
  <c r="AA17" i="5"/>
  <c r="AR17" i="7"/>
  <c r="BW42" i="5"/>
  <c r="AN28" i="5"/>
  <c r="AL28" i="5"/>
  <c r="S24" i="5"/>
  <c r="AM26" i="5"/>
  <c r="AL26" i="5"/>
  <c r="AN26" i="5"/>
  <c r="AM31" i="5"/>
  <c r="BX31" i="5"/>
  <c r="AG9" i="7"/>
  <c r="D9" i="7"/>
  <c r="V9" i="7"/>
  <c r="AR9" i="7"/>
  <c r="AA29" i="5"/>
  <c r="V29" i="7"/>
  <c r="D29" i="8"/>
  <c r="AR29" i="7"/>
  <c r="AG29" i="7"/>
  <c r="CX27" i="5"/>
  <c r="BW17" i="5"/>
  <c r="AG17" i="7"/>
  <c r="CY19" i="5"/>
  <c r="BX19" i="5"/>
  <c r="AM42" i="5"/>
  <c r="AL42" i="5"/>
  <c r="AN36" i="5"/>
  <c r="AM36" i="5"/>
  <c r="AA45" i="5"/>
  <c r="AA22" i="5"/>
  <c r="T22" i="5"/>
  <c r="S22" i="5"/>
  <c r="F22" i="7"/>
  <c r="D47" i="7"/>
  <c r="AR47" i="7"/>
  <c r="AM47" i="5"/>
  <c r="BX17" i="5"/>
  <c r="D17" i="7"/>
  <c r="AM17" i="5"/>
  <c r="T17" i="5"/>
  <c r="AN19" i="5"/>
  <c r="T19" i="5"/>
  <c r="D6" i="5"/>
  <c r="CX36" i="5"/>
  <c r="S36" i="5"/>
  <c r="F36" i="7"/>
  <c r="V45" i="7"/>
  <c r="AR45" i="7"/>
  <c r="CX45" i="5"/>
  <c r="AG45" i="7"/>
  <c r="AM28" i="5"/>
  <c r="CY28" i="5"/>
  <c r="AN24" i="5"/>
  <c r="AL24" i="5"/>
  <c r="AM24" i="5"/>
  <c r="F24" i="7"/>
  <c r="CX26" i="5"/>
  <c r="F26" i="7"/>
  <c r="D26" i="7"/>
  <c r="CX31" i="5"/>
  <c r="AA31" i="5"/>
  <c r="D31" i="7"/>
  <c r="V31" i="7"/>
  <c r="BW31" i="5"/>
  <c r="D31" i="8"/>
  <c r="D9" i="8"/>
  <c r="AA9" i="5"/>
  <c r="CY29" i="5"/>
  <c r="D29" i="7"/>
  <c r="AG27" i="7"/>
  <c r="D27" i="7"/>
  <c r="V27" i="7"/>
  <c r="D27" i="8"/>
  <c r="AR27" i="7"/>
  <c r="AA27" i="5"/>
  <c r="CY50" i="5"/>
  <c r="AL50" i="5"/>
  <c r="AM50" i="5"/>
  <c r="AM29" i="5"/>
  <c r="AL27" i="5"/>
  <c r="AM27" i="5"/>
  <c r="CX21" i="5"/>
  <c r="CY21" i="5"/>
  <c r="CX20" i="5"/>
  <c r="F23" i="7"/>
  <c r="T23" i="5"/>
  <c r="CX49" i="5"/>
  <c r="CY49" i="5"/>
  <c r="AL49" i="5"/>
  <c r="AN49" i="5"/>
  <c r="AM49" i="5"/>
  <c r="CY48" i="5"/>
  <c r="AL39" i="5"/>
  <c r="AM39" i="5"/>
  <c r="CY39" i="5"/>
  <c r="S39" i="5"/>
  <c r="S41" i="5"/>
  <c r="F41" i="7"/>
  <c r="BX41" i="5"/>
  <c r="AA51" i="5"/>
  <c r="AG51" i="7"/>
  <c r="D51" i="7"/>
  <c r="V51" i="7"/>
  <c r="BW51" i="5"/>
  <c r="S50" i="5"/>
  <c r="S21" i="5"/>
  <c r="AM21" i="5"/>
  <c r="AL21" i="5"/>
  <c r="AN21" i="5"/>
  <c r="AN20" i="5"/>
  <c r="CY20" i="5"/>
  <c r="AL20" i="5"/>
  <c r="AN23" i="5"/>
  <c r="AL23" i="5"/>
  <c r="AG23" i="7"/>
  <c r="AA23" i="5"/>
  <c r="AR23" i="7"/>
  <c r="V23" i="7"/>
  <c r="AM23" i="5"/>
  <c r="D4" i="5"/>
  <c r="AL48" i="5"/>
  <c r="S48" i="5"/>
  <c r="BW48" i="5"/>
  <c r="AR39" i="7"/>
  <c r="D39" i="8"/>
  <c r="V39" i="7"/>
  <c r="AG39" i="7"/>
  <c r="AL41" i="5"/>
  <c r="AR51" i="7"/>
  <c r="AN51" i="5"/>
  <c r="D51" i="8"/>
  <c r="CY30" i="5"/>
  <c r="V32" i="7"/>
  <c r="AR32" i="7"/>
  <c r="AG32" i="7"/>
  <c r="D32" i="8"/>
  <c r="CY32" i="5"/>
  <c r="AA32" i="5"/>
  <c r="D32" i="7"/>
  <c r="AR37" i="7"/>
  <c r="V37" i="7"/>
  <c r="D37" i="7"/>
  <c r="AG37" i="7"/>
  <c r="AA11" i="5"/>
  <c r="AR11" i="7"/>
  <c r="V11" i="7"/>
  <c r="BW35" i="5"/>
  <c r="V44" i="7"/>
  <c r="AA44" i="5"/>
  <c r="D44" i="8"/>
  <c r="AR44" i="7"/>
  <c r="BX44" i="5"/>
  <c r="D44" i="7"/>
  <c r="V28" i="7"/>
  <c r="AG28" i="7"/>
  <c r="AR24" i="7"/>
  <c r="D24" i="7"/>
  <c r="CX24" i="5"/>
  <c r="D24" i="8"/>
  <c r="BW26" i="5"/>
  <c r="BX29" i="5"/>
  <c r="T27" i="5"/>
  <c r="F27" i="7"/>
  <c r="AA13" i="5"/>
  <c r="CX13" i="5"/>
  <c r="CX39" i="5"/>
  <c r="BW39" i="5"/>
  <c r="S51" i="5"/>
  <c r="F51" i="7"/>
  <c r="AL30" i="5"/>
  <c r="AM30" i="5"/>
  <c r="AR30" i="7"/>
  <c r="V30" i="7"/>
  <c r="AG30" i="7"/>
  <c r="D30" i="7"/>
  <c r="AM38" i="5"/>
  <c r="AL38" i="5"/>
  <c r="AN38" i="5"/>
  <c r="AN32" i="5"/>
  <c r="S25" i="5"/>
  <c r="F25" i="7"/>
  <c r="S37" i="5"/>
  <c r="T37" i="5"/>
  <c r="AL37" i="5"/>
  <c r="F37" i="7"/>
  <c r="AM37" i="5"/>
  <c r="AG11" i="7"/>
  <c r="D11" i="8"/>
  <c r="D11" i="7"/>
  <c r="T35" i="5"/>
  <c r="F35" i="7"/>
  <c r="AG44" i="7"/>
  <c r="S44" i="5"/>
  <c r="T12" i="5"/>
  <c r="AG15" i="7"/>
  <c r="V15" i="7"/>
  <c r="AR15" i="7"/>
  <c r="AA15" i="5"/>
  <c r="CY18" i="5"/>
  <c r="BX32" i="5"/>
  <c r="AA25" i="5"/>
  <c r="D25" i="7"/>
  <c r="V25" i="7"/>
  <c r="F44" i="7"/>
  <c r="T15" i="5"/>
  <c r="F15" i="7"/>
  <c r="AN15" i="5"/>
  <c r="AL15" i="5"/>
  <c r="AA43" i="5"/>
  <c r="AR43" i="7"/>
  <c r="V43" i="7"/>
  <c r="D43" i="7"/>
  <c r="CY52" i="5"/>
  <c r="AA52" i="5"/>
  <c r="AN18" i="5"/>
  <c r="CX18" i="5"/>
  <c r="D18" i="8"/>
  <c r="D14" i="7"/>
  <c r="AR14" i="7"/>
  <c r="D14" i="8"/>
  <c r="V14" i="7"/>
  <c r="CY33" i="5"/>
  <c r="BX34" i="5"/>
  <c r="CX34" i="5"/>
  <c r="CX15" i="5"/>
  <c r="CX43" i="5"/>
  <c r="D52" i="7"/>
  <c r="AG18" i="7"/>
  <c r="BX18" i="5"/>
  <c r="S18" i="5"/>
  <c r="AR18" i="7"/>
  <c r="AM18" i="5"/>
  <c r="AA14" i="5"/>
  <c r="BX14" i="5"/>
  <c r="S14" i="5"/>
  <c r="F14" i="7"/>
  <c r="AN33" i="5"/>
  <c r="AA33" i="5"/>
  <c r="V33" i="7"/>
  <c r="D33" i="7"/>
  <c r="CX33" i="5"/>
  <c r="AR33" i="7"/>
  <c r="T34" i="5"/>
  <c r="F34" i="7"/>
  <c r="AR16" i="7"/>
  <c r="D34" i="8"/>
  <c r="AA34" i="5"/>
  <c r="V34" i="7"/>
  <c r="AM34" i="5"/>
  <c r="F46" i="7"/>
  <c r="A8" i="1"/>
  <c r="DB10" i="5"/>
  <c r="CX8" i="5"/>
  <c r="D8" i="8"/>
  <c r="D8" i="7"/>
  <c r="V8" i="7"/>
  <c r="AR8" i="7"/>
  <c r="AL8" i="5"/>
  <c r="AA8" i="5"/>
  <c r="AS173" i="5"/>
  <c r="BB173" i="5"/>
  <c r="BN173" i="5"/>
  <c r="AP173" i="5"/>
  <c r="AR173" i="5"/>
  <c r="BN19" i="5"/>
  <c r="AR19" i="5"/>
  <c r="BB19" i="5"/>
  <c r="AS19" i="5"/>
  <c r="AP19" i="5"/>
  <c r="AS109" i="5"/>
  <c r="BN109" i="5"/>
  <c r="AP109" i="5"/>
  <c r="BB109" i="5"/>
  <c r="AR109" i="5"/>
  <c r="AR164" i="5"/>
  <c r="BB164" i="5"/>
  <c r="AS164" i="5"/>
  <c r="BN164" i="5"/>
  <c r="AP164" i="5"/>
  <c r="AS179" i="5"/>
  <c r="AR179" i="5"/>
  <c r="BB179" i="5"/>
  <c r="AP179" i="5"/>
  <c r="BN179" i="5"/>
  <c r="AP197" i="5"/>
  <c r="BB197" i="5"/>
  <c r="BN197" i="5"/>
  <c r="AR197" i="5"/>
  <c r="AS197" i="5"/>
  <c r="AP42" i="5"/>
  <c r="BB42" i="5"/>
  <c r="AR42" i="5"/>
  <c r="AS42" i="5"/>
  <c r="BN42" i="5"/>
  <c r="AS70" i="5"/>
  <c r="AP70" i="5"/>
  <c r="BN70" i="5"/>
  <c r="AR70" i="5"/>
  <c r="BB70" i="5"/>
  <c r="AP36" i="5"/>
  <c r="AR36" i="5"/>
  <c r="BB36" i="5"/>
  <c r="BN36" i="5"/>
  <c r="AS36" i="5"/>
  <c r="BB119" i="5"/>
  <c r="AP119" i="5"/>
  <c r="BN119" i="5"/>
  <c r="AR119" i="5"/>
  <c r="AS119" i="5"/>
  <c r="BB28" i="5"/>
  <c r="AR28" i="5"/>
  <c r="AS28" i="5"/>
  <c r="BN28" i="5"/>
  <c r="AP28" i="5"/>
  <c r="BB178" i="5"/>
  <c r="AP178" i="5"/>
  <c r="AS178" i="5"/>
  <c r="BN178" i="5"/>
  <c r="AR178" i="5"/>
  <c r="BN85" i="5"/>
  <c r="BB85" i="5"/>
  <c r="AR85" i="5"/>
  <c r="AS85" i="5"/>
  <c r="AP85" i="5"/>
  <c r="AP147" i="5"/>
  <c r="BB147" i="5"/>
  <c r="AR147" i="5"/>
  <c r="AS147" i="5"/>
  <c r="BN147" i="5"/>
  <c r="AS55" i="5"/>
  <c r="BN55" i="5"/>
  <c r="BB55" i="5"/>
  <c r="AP55" i="5"/>
  <c r="AR55" i="5"/>
  <c r="BN31" i="5"/>
  <c r="BB31" i="5"/>
  <c r="AP31" i="5"/>
  <c r="AS31" i="5"/>
  <c r="AR31" i="5"/>
  <c r="AR150" i="5"/>
  <c r="AP150" i="5"/>
  <c r="AS150" i="5"/>
  <c r="BN150" i="5"/>
  <c r="BB150" i="5"/>
  <c r="AR75" i="5"/>
  <c r="BN75" i="5"/>
  <c r="BB75" i="5"/>
  <c r="AP75" i="5"/>
  <c r="AS75" i="5"/>
  <c r="AP40" i="5"/>
  <c r="BB40" i="5"/>
  <c r="AS40" i="5"/>
  <c r="AR40" i="5"/>
  <c r="BN40" i="5"/>
  <c r="AR162" i="5"/>
  <c r="AP162" i="5"/>
  <c r="BB162" i="5"/>
  <c r="BN162" i="5"/>
  <c r="AS162" i="5"/>
  <c r="AS29" i="5"/>
  <c r="AR29" i="5"/>
  <c r="BN29" i="5"/>
  <c r="BB29" i="5"/>
  <c r="AP29" i="5"/>
  <c r="BB167" i="5"/>
  <c r="AS167" i="5"/>
  <c r="BN167" i="5"/>
  <c r="AP167" i="5"/>
  <c r="AR167" i="5"/>
  <c r="AS127" i="5"/>
  <c r="BN127" i="5"/>
  <c r="AP127" i="5"/>
  <c r="BB127" i="5"/>
  <c r="AR127" i="5"/>
  <c r="BB151" i="5"/>
  <c r="AS151" i="5"/>
  <c r="AR151" i="5"/>
  <c r="AP151" i="5"/>
  <c r="BN151" i="5"/>
  <c r="AP105" i="5"/>
  <c r="BB105" i="5"/>
  <c r="AR105" i="5"/>
  <c r="AS105" i="5"/>
  <c r="BN105" i="5"/>
  <c r="AS121" i="5"/>
  <c r="AP121" i="5"/>
  <c r="BB121" i="5"/>
  <c r="AR121" i="5"/>
  <c r="BN121" i="5"/>
  <c r="AS67" i="5"/>
  <c r="AR67" i="5"/>
  <c r="BB67" i="5"/>
  <c r="BN67" i="5"/>
  <c r="AP67" i="5"/>
  <c r="BN50" i="5"/>
  <c r="AP50" i="5"/>
  <c r="BB50" i="5"/>
  <c r="AS50" i="5"/>
  <c r="AR50" i="5"/>
  <c r="AS79" i="5"/>
  <c r="BN79" i="5"/>
  <c r="AP79" i="5"/>
  <c r="BB79" i="5"/>
  <c r="AR79" i="5"/>
  <c r="AR140" i="5"/>
  <c r="BN140" i="5"/>
  <c r="BB140" i="5"/>
  <c r="AP140" i="5"/>
  <c r="AS140" i="5"/>
  <c r="AR88" i="5"/>
  <c r="AP88" i="5"/>
  <c r="BN88" i="5"/>
  <c r="AS88" i="5"/>
  <c r="BB88" i="5"/>
  <c r="AS90" i="5"/>
  <c r="BB90" i="5"/>
  <c r="AR90" i="5"/>
  <c r="BN90" i="5"/>
  <c r="AP90" i="5"/>
  <c r="BN152" i="5"/>
  <c r="BB152" i="5"/>
  <c r="AP152" i="5"/>
  <c r="AS152" i="5"/>
  <c r="AR152" i="5"/>
  <c r="AP146" i="5"/>
  <c r="AR146" i="5"/>
  <c r="BB146" i="5"/>
  <c r="AS146" i="5"/>
  <c r="BN146" i="5"/>
  <c r="BB199" i="5"/>
  <c r="AP199" i="5"/>
  <c r="BN199" i="5"/>
  <c r="AS199" i="5"/>
  <c r="AR199" i="5"/>
  <c r="BN159" i="5"/>
  <c r="BB159" i="5"/>
  <c r="AS159" i="5"/>
  <c r="AP159" i="5"/>
  <c r="AR159" i="5"/>
  <c r="BB13" i="5"/>
  <c r="AS13" i="5"/>
  <c r="BB93" i="5"/>
  <c r="AP93" i="5"/>
  <c r="BN93" i="5"/>
  <c r="AR93" i="5"/>
  <c r="AS93" i="5"/>
  <c r="AP63" i="5"/>
  <c r="BB63" i="5"/>
  <c r="AS63" i="5"/>
  <c r="BN63" i="5"/>
  <c r="AR63" i="5"/>
  <c r="BB39" i="5"/>
  <c r="AS39" i="5"/>
  <c r="AP39" i="5"/>
  <c r="AR39" i="5"/>
  <c r="BN39" i="5"/>
  <c r="BN41" i="5"/>
  <c r="BB41" i="5"/>
  <c r="AS41" i="5"/>
  <c r="AP41" i="5"/>
  <c r="AR41" i="5"/>
  <c r="BB81" i="5"/>
  <c r="AR81" i="5"/>
  <c r="AP81" i="5"/>
  <c r="BN81" i="5"/>
  <c r="AS81" i="5"/>
  <c r="AR171" i="5"/>
  <c r="AS171" i="5"/>
  <c r="BN171" i="5"/>
  <c r="BB171" i="5"/>
  <c r="AP171" i="5"/>
  <c r="BN108" i="5"/>
  <c r="AS108" i="5"/>
  <c r="AP108" i="5"/>
  <c r="AR108" i="5"/>
  <c r="BB108" i="5"/>
  <c r="BB144" i="5"/>
  <c r="AS144" i="5"/>
  <c r="AR144" i="5"/>
  <c r="BN144" i="5"/>
  <c r="AP144" i="5"/>
  <c r="AP143" i="5"/>
  <c r="AS143" i="5"/>
  <c r="BN143" i="5"/>
  <c r="AR143" i="5"/>
  <c r="BB143" i="5"/>
  <c r="BB30" i="5"/>
  <c r="AS30" i="5"/>
  <c r="BN69" i="5"/>
  <c r="AS69" i="5"/>
  <c r="AP69" i="5"/>
  <c r="BB69" i="5"/>
  <c r="AR69" i="5"/>
  <c r="BN157" i="5"/>
  <c r="AP157" i="5"/>
  <c r="AR157" i="5"/>
  <c r="AS157" i="5"/>
  <c r="BB157" i="5"/>
  <c r="BB190" i="5"/>
  <c r="AP190" i="5"/>
  <c r="BN190" i="5"/>
  <c r="AR190" i="5"/>
  <c r="AS190" i="5"/>
  <c r="AS86" i="5"/>
  <c r="BN86" i="5"/>
  <c r="AP86" i="5"/>
  <c r="BB86" i="5"/>
  <c r="AR86" i="5"/>
  <c r="BN115" i="5"/>
  <c r="AP115" i="5"/>
  <c r="AR115" i="5"/>
  <c r="BB115" i="5"/>
  <c r="AS115" i="5"/>
  <c r="AS8" i="5"/>
  <c r="BB8" i="5"/>
  <c r="BN74" i="5"/>
  <c r="AS74" i="5"/>
  <c r="BB74" i="5"/>
  <c r="AP74" i="5"/>
  <c r="AR74" i="5"/>
  <c r="BN25" i="5"/>
  <c r="BB25" i="5"/>
  <c r="AR25" i="5"/>
  <c r="AS25" i="5"/>
  <c r="AP25" i="5"/>
  <c r="BB132" i="5"/>
  <c r="BN132" i="5"/>
  <c r="AS132" i="5"/>
  <c r="AR132" i="5"/>
  <c r="AP132" i="5"/>
  <c r="AS59" i="5"/>
  <c r="BN59" i="5"/>
  <c r="AP59" i="5"/>
  <c r="AR59" i="5"/>
  <c r="BB59" i="5"/>
  <c r="AP145" i="5"/>
  <c r="BN145" i="5"/>
  <c r="BB145" i="5"/>
  <c r="AS145" i="5"/>
  <c r="AR145" i="5"/>
  <c r="BB11" i="5"/>
  <c r="AS11" i="5"/>
  <c r="AR76" i="5"/>
  <c r="AS76" i="5"/>
  <c r="BN76" i="5"/>
  <c r="AP76" i="5"/>
  <c r="BB76" i="5"/>
  <c r="BN35" i="5"/>
  <c r="AR35" i="5"/>
  <c r="AP35" i="5"/>
  <c r="BB35" i="5"/>
  <c r="AS35" i="5"/>
  <c r="BN5" i="5"/>
  <c r="AP5" i="5"/>
  <c r="AS5" i="5"/>
  <c r="AR5" i="5"/>
  <c r="BB5" i="5"/>
  <c r="AS80" i="5"/>
  <c r="BB80" i="5"/>
  <c r="AR80" i="5"/>
  <c r="BN80" i="5"/>
  <c r="AP80" i="5"/>
  <c r="AS78" i="5"/>
  <c r="AP78" i="5"/>
  <c r="BB78" i="5"/>
  <c r="AR78" i="5"/>
  <c r="BN78" i="5"/>
  <c r="AP123" i="5"/>
  <c r="BN123" i="5"/>
  <c r="AS123" i="5"/>
  <c r="BB123" i="5"/>
  <c r="AR123" i="5"/>
  <c r="BN12" i="5"/>
  <c r="AP12" i="5"/>
  <c r="AS12" i="5"/>
  <c r="AR12" i="5"/>
  <c r="BB12" i="5"/>
  <c r="BN196" i="5"/>
  <c r="BB196" i="5"/>
  <c r="AP196" i="5"/>
  <c r="AR196" i="5"/>
  <c r="AS196" i="5"/>
  <c r="AS165" i="5"/>
  <c r="AR165" i="5"/>
  <c r="AP165" i="5"/>
  <c r="BN165" i="5"/>
  <c r="BB165" i="5"/>
  <c r="BB133" i="5"/>
  <c r="AP133" i="5"/>
  <c r="BN133" i="5"/>
  <c r="AS133" i="5"/>
  <c r="AR133" i="5"/>
  <c r="AR156" i="5"/>
  <c r="BN156" i="5"/>
  <c r="AP156" i="5"/>
  <c r="BB156" i="5"/>
  <c r="AS156" i="5"/>
  <c r="AR15" i="5"/>
  <c r="AS15" i="5"/>
  <c r="BB15" i="5"/>
  <c r="AP15" i="5"/>
  <c r="BN15" i="5"/>
  <c r="BB120" i="5"/>
  <c r="AP120" i="5"/>
  <c r="BN120" i="5"/>
  <c r="AS120" i="5"/>
  <c r="AR120" i="5"/>
  <c r="BB154" i="5"/>
  <c r="BN154" i="5"/>
  <c r="AP154" i="5"/>
  <c r="AS154" i="5"/>
  <c r="AR154" i="5"/>
  <c r="AS176" i="5"/>
  <c r="BN176" i="5"/>
  <c r="AP176" i="5"/>
  <c r="AR176" i="5"/>
  <c r="BB176" i="5"/>
  <c r="BB180" i="5"/>
  <c r="AS180" i="5"/>
  <c r="AP180" i="5"/>
  <c r="AR180" i="5"/>
  <c r="BN180" i="5"/>
  <c r="AS99" i="5"/>
  <c r="AR99" i="5"/>
  <c r="BN99" i="5"/>
  <c r="BB99" i="5"/>
  <c r="AP99" i="5"/>
  <c r="BN18" i="5"/>
  <c r="AP18" i="5"/>
  <c r="BB18" i="5"/>
  <c r="AR18" i="5"/>
  <c r="AS18" i="5"/>
  <c r="AP163" i="5"/>
  <c r="BN163" i="5"/>
  <c r="AR163" i="5"/>
  <c r="BB163" i="5"/>
  <c r="AS163" i="5"/>
  <c r="BB138" i="5"/>
  <c r="AP138" i="5"/>
  <c r="AS138" i="5"/>
  <c r="BN138" i="5"/>
  <c r="AR138" i="5"/>
  <c r="AS122" i="5"/>
  <c r="AP122" i="5"/>
  <c r="AR122" i="5"/>
  <c r="BN122" i="5"/>
  <c r="BB122" i="5"/>
  <c r="AP170" i="5"/>
  <c r="AR170" i="5"/>
  <c r="BN170" i="5"/>
  <c r="AS170" i="5"/>
  <c r="BB170" i="5"/>
  <c r="AS68" i="5"/>
  <c r="AR68" i="5"/>
  <c r="BB68" i="5"/>
  <c r="AP68" i="5"/>
  <c r="BN68" i="5"/>
  <c r="AP33" i="5"/>
  <c r="AR33" i="5"/>
  <c r="BB33" i="5"/>
  <c r="AS33" i="5"/>
  <c r="BN33" i="5"/>
  <c r="AS16" i="5"/>
  <c r="BB16" i="5"/>
  <c r="AS135" i="5"/>
  <c r="BB135" i="5"/>
  <c r="BN135" i="5"/>
  <c r="AP135" i="5"/>
  <c r="AR135" i="5"/>
  <c r="BB34" i="5"/>
  <c r="AS34" i="5"/>
  <c r="D3" i="5"/>
  <c r="AP22" i="5"/>
  <c r="AS22" i="5"/>
  <c r="BB22" i="5"/>
  <c r="AR22" i="5"/>
  <c r="BN22" i="5"/>
  <c r="AP139" i="5"/>
  <c r="BN139" i="5"/>
  <c r="BB139" i="5"/>
  <c r="AS139" i="5"/>
  <c r="AR139" i="5"/>
  <c r="BN47" i="5"/>
  <c r="AP47" i="5"/>
  <c r="BB47" i="5"/>
  <c r="AS47" i="5"/>
  <c r="AR47" i="5"/>
  <c r="AP82" i="5"/>
  <c r="AR82" i="5"/>
  <c r="AS82" i="5"/>
  <c r="BN82" i="5"/>
  <c r="BB82" i="5"/>
  <c r="BN116" i="5"/>
  <c r="AS116" i="5"/>
  <c r="AR116" i="5"/>
  <c r="BB116" i="5"/>
  <c r="AP116" i="5"/>
  <c r="BB166" i="5"/>
  <c r="AR166" i="5"/>
  <c r="AS166" i="5"/>
  <c r="BN166" i="5"/>
  <c r="AP166" i="5"/>
  <c r="AS142" i="5"/>
  <c r="AP142" i="5"/>
  <c r="AR142" i="5"/>
  <c r="BN142" i="5"/>
  <c r="BB142" i="5"/>
  <c r="AP174" i="5"/>
  <c r="AS174" i="5"/>
  <c r="BN174" i="5"/>
  <c r="BB174" i="5"/>
  <c r="AR174" i="5"/>
  <c r="AP73" i="5"/>
  <c r="BN73" i="5"/>
  <c r="AR73" i="5"/>
  <c r="AS73" i="5"/>
  <c r="BB73" i="5"/>
  <c r="BB6" i="5"/>
  <c r="BB45" i="5"/>
  <c r="AS45" i="5"/>
  <c r="BN45" i="5"/>
  <c r="AR45" i="5"/>
  <c r="AP45" i="5"/>
  <c r="BN98" i="5"/>
  <c r="AS98" i="5"/>
  <c r="AR98" i="5"/>
  <c r="AP98" i="5"/>
  <c r="BB98" i="5"/>
  <c r="AP175" i="5"/>
  <c r="AR175" i="5"/>
  <c r="BB175" i="5"/>
  <c r="AS175" i="5"/>
  <c r="BN175" i="5"/>
  <c r="BB64" i="5"/>
  <c r="BN64" i="5"/>
  <c r="AR64" i="5"/>
  <c r="AP64" i="5"/>
  <c r="AS64" i="5"/>
  <c r="AR137" i="5"/>
  <c r="AS137" i="5"/>
  <c r="AP137" i="5"/>
  <c r="BB137" i="5"/>
  <c r="BN137" i="5"/>
  <c r="AR71" i="5"/>
  <c r="AP71" i="5"/>
  <c r="BB71" i="5"/>
  <c r="BN71" i="5"/>
  <c r="AS71" i="5"/>
  <c r="AR24" i="5"/>
  <c r="AP24" i="5"/>
  <c r="AS24" i="5"/>
  <c r="BN24" i="5"/>
  <c r="BB24" i="5"/>
  <c r="AS26" i="5"/>
  <c r="BB26" i="5"/>
  <c r="AR26" i="5"/>
  <c r="BN26" i="5"/>
  <c r="AP26" i="5"/>
  <c r="AR158" i="5"/>
  <c r="AS158" i="5"/>
  <c r="AP158" i="5"/>
  <c r="BB158" i="5"/>
  <c r="BN158" i="5"/>
  <c r="BB9" i="5"/>
  <c r="AS9" i="5"/>
  <c r="BN9" i="5"/>
  <c r="AP9" i="5"/>
  <c r="AR9" i="5"/>
  <c r="BB134" i="5"/>
  <c r="AP134" i="5"/>
  <c r="BN134" i="5"/>
  <c r="AS134" i="5"/>
  <c r="AR134" i="5"/>
  <c r="AR111" i="5"/>
  <c r="AP111" i="5"/>
  <c r="AS111" i="5"/>
  <c r="BN111" i="5"/>
  <c r="BB111" i="5"/>
  <c r="AR56" i="5"/>
  <c r="AP56" i="5"/>
  <c r="AS56" i="5"/>
  <c r="BN56" i="5"/>
  <c r="BB56" i="5"/>
  <c r="BN193" i="5"/>
  <c r="BB193" i="5"/>
  <c r="AR193" i="5"/>
  <c r="AP193" i="5"/>
  <c r="AS193" i="5"/>
  <c r="AR155" i="5"/>
  <c r="AP155" i="5"/>
  <c r="BB155" i="5"/>
  <c r="BN155" i="5"/>
  <c r="AS155" i="5"/>
  <c r="AS57" i="5"/>
  <c r="AP57" i="5"/>
  <c r="BB57" i="5"/>
  <c r="AR57" i="5"/>
  <c r="BN57" i="5"/>
  <c r="BB192" i="5"/>
  <c r="AR192" i="5"/>
  <c r="AS192" i="5"/>
  <c r="AP192" i="5"/>
  <c r="BN192" i="5"/>
  <c r="BB187" i="5"/>
  <c r="AP187" i="5"/>
  <c r="AS187" i="5"/>
  <c r="AR187" i="5"/>
  <c r="BN187" i="5"/>
  <c r="AS149" i="5"/>
  <c r="AP149" i="5"/>
  <c r="BN149" i="5"/>
  <c r="BB149" i="5"/>
  <c r="AR149" i="5"/>
  <c r="BN84" i="5"/>
  <c r="AS84" i="5"/>
  <c r="AR84" i="5"/>
  <c r="AP84" i="5"/>
  <c r="BB84" i="5"/>
  <c r="AS182" i="5"/>
  <c r="BB182" i="5"/>
  <c r="AP182" i="5"/>
  <c r="BN182" i="5"/>
  <c r="AR182" i="5"/>
  <c r="AS112" i="5"/>
  <c r="BB112" i="5"/>
  <c r="BN112" i="5"/>
  <c r="AP112" i="5"/>
  <c r="AR112" i="5"/>
  <c r="BN188" i="5"/>
  <c r="AR188" i="5"/>
  <c r="AP188" i="5"/>
  <c r="AS188" i="5"/>
  <c r="BB188" i="5"/>
  <c r="AS101" i="5"/>
  <c r="AR101" i="5"/>
  <c r="BB101" i="5"/>
  <c r="BN101" i="5"/>
  <c r="AP101" i="5"/>
  <c r="BN153" i="5"/>
  <c r="AP153" i="5"/>
  <c r="AR153" i="5"/>
  <c r="AS153" i="5"/>
  <c r="BB153" i="5"/>
  <c r="AS172" i="5"/>
  <c r="AR172" i="5"/>
  <c r="AP172" i="5"/>
  <c r="BB172" i="5"/>
  <c r="BN172" i="5"/>
  <c r="BN184" i="5"/>
  <c r="AP184" i="5"/>
  <c r="AR184" i="5"/>
  <c r="AS184" i="5"/>
  <c r="BB184" i="5"/>
  <c r="AS131" i="5"/>
  <c r="AR131" i="5"/>
  <c r="AP131" i="5"/>
  <c r="BB131" i="5"/>
  <c r="BN131" i="5"/>
  <c r="AS106" i="5"/>
  <c r="BN106" i="5"/>
  <c r="AP106" i="5"/>
  <c r="AR106" i="5"/>
  <c r="BB106" i="5"/>
  <c r="BB27" i="5"/>
  <c r="AR27" i="5"/>
  <c r="AS27" i="5"/>
  <c r="AP27" i="5"/>
  <c r="BN27" i="5"/>
  <c r="AS21" i="5"/>
  <c r="BB21" i="5"/>
  <c r="AP20" i="5"/>
  <c r="AS20" i="5"/>
  <c r="BB20" i="5"/>
  <c r="AR20" i="5"/>
  <c r="BN20" i="5"/>
  <c r="AP65" i="5"/>
  <c r="BN65" i="5"/>
  <c r="BB65" i="5"/>
  <c r="AS65" i="5"/>
  <c r="AR65" i="5"/>
  <c r="BN100" i="5"/>
  <c r="AS100" i="5"/>
  <c r="BB100" i="5"/>
  <c r="AP100" i="5"/>
  <c r="AR100" i="5"/>
  <c r="BN141" i="5"/>
  <c r="AS141" i="5"/>
  <c r="AP141" i="5"/>
  <c r="BB141" i="5"/>
  <c r="AR141" i="5"/>
  <c r="AS23" i="5"/>
  <c r="AP23" i="5"/>
  <c r="BN23" i="5"/>
  <c r="AR23" i="5"/>
  <c r="BB23" i="5"/>
  <c r="AR4" i="5"/>
  <c r="AP4" i="5"/>
  <c r="BN4" i="5"/>
  <c r="AS4" i="5"/>
  <c r="BB4" i="5"/>
  <c r="BN58" i="5"/>
  <c r="AS58" i="5"/>
  <c r="BB58" i="5"/>
  <c r="AP58" i="5"/>
  <c r="AR58" i="5"/>
  <c r="AR136" i="5"/>
  <c r="BB136" i="5"/>
  <c r="BN136" i="5"/>
  <c r="AS136" i="5"/>
  <c r="AP136" i="5"/>
  <c r="BN49" i="5"/>
  <c r="AP49" i="5"/>
  <c r="BB49" i="5"/>
  <c r="AS49" i="5"/>
  <c r="AR49" i="5"/>
  <c r="BB48" i="5"/>
  <c r="AR48" i="5"/>
  <c r="BN48" i="5"/>
  <c r="AS48" i="5"/>
  <c r="AP48" i="5"/>
  <c r="AR124" i="5"/>
  <c r="AS124" i="5"/>
  <c r="AP124" i="5"/>
  <c r="BN124" i="5"/>
  <c r="BB124" i="5"/>
  <c r="AS183" i="5"/>
  <c r="AP183" i="5"/>
  <c r="AR183" i="5"/>
  <c r="BN183" i="5"/>
  <c r="BB183" i="5"/>
  <c r="AS53" i="5"/>
  <c r="BN53" i="5"/>
  <c r="AP53" i="5"/>
  <c r="BB53" i="5"/>
  <c r="AR53" i="5"/>
  <c r="BB95" i="5"/>
  <c r="BN95" i="5"/>
  <c r="AP95" i="5"/>
  <c r="AR95" i="5"/>
  <c r="AS95" i="5"/>
  <c r="BN91" i="5"/>
  <c r="AS91" i="5"/>
  <c r="AP91" i="5"/>
  <c r="BB91" i="5"/>
  <c r="AR91" i="5"/>
  <c r="AP94" i="5"/>
  <c r="AS94" i="5"/>
  <c r="AR94" i="5"/>
  <c r="BB94" i="5"/>
  <c r="BN94" i="5"/>
  <c r="AS198" i="5"/>
  <c r="BN198" i="5"/>
  <c r="AR198" i="5"/>
  <c r="BB198" i="5"/>
  <c r="AP198" i="5"/>
  <c r="AR72" i="5"/>
  <c r="BB72" i="5"/>
  <c r="BN72" i="5"/>
  <c r="AP72" i="5"/>
  <c r="AS72" i="5"/>
  <c r="AP51" i="5"/>
  <c r="BN51" i="5"/>
  <c r="AS51" i="5"/>
  <c r="BB51" i="5"/>
  <c r="AR51" i="5"/>
  <c r="AR54" i="5"/>
  <c r="BN54" i="5"/>
  <c r="AS54" i="5"/>
  <c r="BB54" i="5"/>
  <c r="AP54" i="5"/>
  <c r="AS96" i="5"/>
  <c r="AR96" i="5"/>
  <c r="BB96" i="5"/>
  <c r="BN96" i="5"/>
  <c r="AP96" i="5"/>
  <c r="AR97" i="5"/>
  <c r="AS97" i="5"/>
  <c r="BN97" i="5"/>
  <c r="AP97" i="5"/>
  <c r="BB97" i="5"/>
  <c r="AS117" i="5"/>
  <c r="BB117" i="5"/>
  <c r="AR117" i="5"/>
  <c r="BN117" i="5"/>
  <c r="AP117" i="5"/>
  <c r="AP168" i="5"/>
  <c r="AR168" i="5"/>
  <c r="BN168" i="5"/>
  <c r="AS168" i="5"/>
  <c r="BB168" i="5"/>
  <c r="AP130" i="5"/>
  <c r="AS130" i="5"/>
  <c r="AR130" i="5"/>
  <c r="BN130" i="5"/>
  <c r="BB130" i="5"/>
  <c r="AR118" i="5"/>
  <c r="AP118" i="5"/>
  <c r="BB118" i="5"/>
  <c r="AS118" i="5"/>
  <c r="BN118" i="5"/>
  <c r="BB83" i="5"/>
  <c r="AS83" i="5"/>
  <c r="BN83" i="5"/>
  <c r="AR83" i="5"/>
  <c r="AP83" i="5"/>
  <c r="BN87" i="5"/>
  <c r="BB87" i="5"/>
  <c r="AR87" i="5"/>
  <c r="AP87" i="5"/>
  <c r="AS87" i="5"/>
  <c r="AS38" i="5"/>
  <c r="AP38" i="5"/>
  <c r="BB38" i="5"/>
  <c r="AR38" i="5"/>
  <c r="BN38" i="5"/>
  <c r="BB10" i="5"/>
  <c r="AP10" i="5"/>
  <c r="BN10" i="5"/>
  <c r="AR10" i="5"/>
  <c r="AS10" i="5"/>
  <c r="AR32" i="5"/>
  <c r="BN32" i="5"/>
  <c r="BB32" i="5"/>
  <c r="AS32" i="5"/>
  <c r="AP32" i="5"/>
  <c r="BN148" i="5"/>
  <c r="AS148" i="5"/>
  <c r="AR148" i="5"/>
  <c r="BB148" i="5"/>
  <c r="AP148" i="5"/>
  <c r="BB185" i="5"/>
  <c r="AS185" i="5"/>
  <c r="AR185" i="5"/>
  <c r="BN185" i="5"/>
  <c r="AP185" i="5"/>
  <c r="AP113" i="5"/>
  <c r="BN113" i="5"/>
  <c r="BB113" i="5"/>
  <c r="AS113" i="5"/>
  <c r="AR113" i="5"/>
  <c r="AP191" i="5"/>
  <c r="BN191" i="5"/>
  <c r="AS191" i="5"/>
  <c r="AR191" i="5"/>
  <c r="BB191" i="5"/>
  <c r="AR44" i="5"/>
  <c r="BB44" i="5"/>
  <c r="AS44" i="5"/>
  <c r="BN44" i="5"/>
  <c r="AP44" i="5"/>
  <c r="AP181" i="5"/>
  <c r="AS181" i="5"/>
  <c r="BN181" i="5"/>
  <c r="BB181" i="5"/>
  <c r="AR181" i="5"/>
  <c r="AP107" i="5"/>
  <c r="AS107" i="5"/>
  <c r="AR107" i="5"/>
  <c r="BB107" i="5"/>
  <c r="BN107" i="5"/>
  <c r="AP129" i="5"/>
  <c r="AS129" i="5"/>
  <c r="AR129" i="5"/>
  <c r="BB129" i="5"/>
  <c r="BN129" i="5"/>
  <c r="BN195" i="5"/>
  <c r="AR195" i="5"/>
  <c r="AS195" i="5"/>
  <c r="BB195" i="5"/>
  <c r="AP195" i="5"/>
  <c r="AP126" i="5"/>
  <c r="AS126" i="5"/>
  <c r="BB126" i="5"/>
  <c r="BN126" i="5"/>
  <c r="AR126" i="5"/>
  <c r="AP189" i="5"/>
  <c r="AS189" i="5"/>
  <c r="BN189" i="5"/>
  <c r="AR189" i="5"/>
  <c r="BB189" i="5"/>
  <c r="AS61" i="5"/>
  <c r="AR61" i="5"/>
  <c r="BB61" i="5"/>
  <c r="AP61" i="5"/>
  <c r="BN61" i="5"/>
  <c r="BB200" i="5"/>
  <c r="BN200" i="5"/>
  <c r="AR200" i="5"/>
  <c r="AS200" i="5"/>
  <c r="AP200" i="5"/>
  <c r="AP114" i="5"/>
  <c r="BN114" i="5"/>
  <c r="AS114" i="5"/>
  <c r="AR114" i="5"/>
  <c r="BB114" i="5"/>
  <c r="AS125" i="5"/>
  <c r="AP125" i="5"/>
  <c r="AR125" i="5"/>
  <c r="BB125" i="5"/>
  <c r="BN125" i="5"/>
  <c r="BN186" i="5"/>
  <c r="AS186" i="5"/>
  <c r="AR186" i="5"/>
  <c r="AP186" i="5"/>
  <c r="BB186" i="5"/>
  <c r="AR43" i="5"/>
  <c r="AP43" i="5"/>
  <c r="BN43" i="5"/>
  <c r="BB43" i="5"/>
  <c r="AS43" i="5"/>
  <c r="BN62" i="5"/>
  <c r="AP62" i="5"/>
  <c r="AS62" i="5"/>
  <c r="AR62" i="5"/>
  <c r="BB62" i="5"/>
  <c r="BN77" i="5"/>
  <c r="AS77" i="5"/>
  <c r="AR77" i="5"/>
  <c r="BB77" i="5"/>
  <c r="AP77" i="5"/>
  <c r="BN52" i="5"/>
  <c r="AS52" i="5"/>
  <c r="BB52" i="5"/>
  <c r="AP52" i="5"/>
  <c r="AR52" i="5"/>
  <c r="AP201" i="5"/>
  <c r="AS201" i="5"/>
  <c r="AR201" i="5"/>
  <c r="BB201" i="5"/>
  <c r="BN201" i="5"/>
  <c r="AS46" i="5"/>
  <c r="AP46" i="5"/>
  <c r="BB46" i="5"/>
  <c r="BN46" i="5"/>
  <c r="AR46" i="5"/>
  <c r="BN89" i="5"/>
  <c r="AS89" i="5"/>
  <c r="AP89" i="5"/>
  <c r="BB89" i="5"/>
  <c r="AR89" i="5"/>
  <c r="AP102" i="5"/>
  <c r="AS102" i="5"/>
  <c r="AR102" i="5"/>
  <c r="BN102" i="5"/>
  <c r="BB102" i="5"/>
  <c r="AR177" i="5"/>
  <c r="BB177" i="5"/>
  <c r="AS177" i="5"/>
  <c r="AP177" i="5"/>
  <c r="BN177" i="5"/>
  <c r="BB14" i="5"/>
  <c r="AP14" i="5"/>
  <c r="AS14" i="5"/>
  <c r="AR14" i="5"/>
  <c r="BN14" i="5"/>
  <c r="AR169" i="5"/>
  <c r="AS169" i="5"/>
  <c r="BN169" i="5"/>
  <c r="BB169" i="5"/>
  <c r="AP169" i="5"/>
  <c r="AS194" i="5"/>
  <c r="BN194" i="5"/>
  <c r="BB194" i="5"/>
  <c r="AP194" i="5"/>
  <c r="AR194" i="5"/>
  <c r="AP103" i="5"/>
  <c r="BB103" i="5"/>
  <c r="AR103" i="5"/>
  <c r="AS103" i="5"/>
  <c r="BN103" i="5"/>
  <c r="AR92" i="5"/>
  <c r="BN92" i="5"/>
  <c r="BB92" i="5"/>
  <c r="AP92" i="5"/>
  <c r="AS92" i="5"/>
  <c r="AR110" i="5"/>
  <c r="AS110" i="5"/>
  <c r="BB110" i="5"/>
  <c r="AP110" i="5"/>
  <c r="BN110" i="5"/>
  <c r="BB3" i="5"/>
  <c r="AS3" i="5"/>
  <c r="AR3" i="5"/>
  <c r="AP3" i="5"/>
  <c r="BN3" i="5"/>
  <c r="BQ158" i="5"/>
  <c r="FE9" i="5"/>
  <c r="FE6" i="5"/>
  <c r="BA192" i="5"/>
  <c r="BO192" i="5"/>
  <c r="BA96" i="5"/>
  <c r="BM192" i="5"/>
  <c r="BM158" i="5"/>
  <c r="BA158" i="5"/>
  <c r="DB21" i="5"/>
  <c r="DC5" i="5"/>
  <c r="EL6" i="5"/>
  <c r="EL3" i="5"/>
  <c r="EL5" i="5"/>
  <c r="EK5" i="5"/>
  <c r="EL2" i="5"/>
  <c r="EL4" i="5"/>
  <c r="EK2" i="5"/>
  <c r="EL7" i="5"/>
  <c r="CY7" i="5"/>
  <c r="EK3" i="5"/>
  <c r="DB16" i="5"/>
  <c r="D8" i="5"/>
  <c r="BT10" i="5"/>
  <c r="BT13" i="5"/>
  <c r="BT14" i="5"/>
  <c r="DB11" i="5"/>
  <c r="AR21" i="5"/>
  <c r="AP21" i="5"/>
  <c r="AR30" i="5"/>
  <c r="AP30" i="5"/>
  <c r="AR11" i="5"/>
  <c r="AP11" i="5"/>
  <c r="AR16" i="5"/>
  <c r="AP16" i="5"/>
  <c r="AR34" i="5"/>
  <c r="AP34" i="5"/>
  <c r="FH46" i="5"/>
  <c r="FH43" i="5"/>
  <c r="FH34" i="5"/>
  <c r="FH16" i="5"/>
  <c r="FH14" i="5"/>
  <c r="FH18" i="5"/>
  <c r="FH52" i="5"/>
  <c r="FH15" i="5"/>
  <c r="FH30" i="5"/>
  <c r="FH38" i="5"/>
  <c r="FH51" i="5"/>
  <c r="FH49" i="5"/>
  <c r="FH20" i="5"/>
  <c r="FH29" i="5"/>
  <c r="FH31" i="5"/>
  <c r="FH44" i="5"/>
  <c r="FH35" i="5"/>
  <c r="FH37" i="5"/>
  <c r="FH25" i="5"/>
  <c r="FH32" i="5"/>
  <c r="FH39" i="5"/>
  <c r="FH23" i="5"/>
  <c r="FH21" i="5"/>
  <c r="FH48" i="5"/>
  <c r="FH27" i="5"/>
  <c r="FH40" i="5"/>
  <c r="FH28" i="5"/>
  <c r="FH45" i="5"/>
  <c r="FH36" i="5"/>
  <c r="FH19" i="5"/>
  <c r="FH42" i="5"/>
  <c r="FH17" i="5"/>
  <c r="FH47" i="5"/>
  <c r="FH22" i="5"/>
  <c r="FH24" i="5"/>
  <c r="FH50" i="5"/>
  <c r="FH26" i="5"/>
  <c r="FH41" i="5"/>
  <c r="FH33" i="5"/>
  <c r="EL14" i="5"/>
  <c r="EK14" i="5"/>
  <c r="CY14" i="5"/>
  <c r="EL52" i="5"/>
  <c r="CY44" i="5"/>
  <c r="EL44" i="5"/>
  <c r="EL18" i="5"/>
  <c r="EK18" i="5"/>
  <c r="EL12" i="5"/>
  <c r="EK12" i="5"/>
  <c r="CY12" i="5"/>
  <c r="CY37" i="5"/>
  <c r="EL37" i="5"/>
  <c r="CY10" i="5"/>
  <c r="EL10" i="5"/>
  <c r="EK10" i="5"/>
  <c r="EK44" i="5"/>
  <c r="CY27" i="5"/>
  <c r="EL27" i="5"/>
  <c r="EK37" i="5"/>
  <c r="EL48" i="5"/>
  <c r="EL41" i="5"/>
  <c r="CY41" i="5"/>
  <c r="EL39" i="5"/>
  <c r="EL49" i="5"/>
  <c r="EK49" i="5"/>
  <c r="EL23" i="5"/>
  <c r="CY23" i="5"/>
  <c r="EL40" i="5"/>
  <c r="EK40" i="5"/>
  <c r="CY24" i="5"/>
  <c r="EL24" i="5"/>
  <c r="EL28" i="5"/>
  <c r="CY36" i="5"/>
  <c r="EL36" i="5"/>
  <c r="EL19" i="5"/>
  <c r="EL47" i="5"/>
  <c r="EL22" i="5"/>
  <c r="CY22" i="5"/>
  <c r="EL31" i="5"/>
  <c r="EL30" i="5"/>
  <c r="EL38" i="5"/>
  <c r="EL42" i="5"/>
  <c r="EK42" i="5"/>
  <c r="CY46" i="5"/>
  <c r="EL46" i="5"/>
  <c r="EK46" i="5"/>
  <c r="EL16" i="5"/>
  <c r="CY34" i="5"/>
  <c r="EL34" i="5"/>
  <c r="EK34" i="5"/>
  <c r="EK33" i="5"/>
  <c r="EL33" i="5"/>
  <c r="CY15" i="5"/>
  <c r="EL15" i="5"/>
  <c r="CY35" i="5"/>
  <c r="EL35" i="5"/>
  <c r="CY25" i="5"/>
  <c r="EL25" i="5"/>
  <c r="EK30" i="5"/>
  <c r="EL51" i="5"/>
  <c r="EK51" i="5"/>
  <c r="CY51" i="5"/>
  <c r="EK16" i="5"/>
  <c r="EL32" i="5"/>
  <c r="EK48" i="5"/>
  <c r="CY13" i="5"/>
  <c r="EL13" i="5"/>
  <c r="EK23" i="5"/>
  <c r="EL20" i="5"/>
  <c r="EK20" i="5"/>
  <c r="A9" i="1"/>
  <c r="CY26" i="5"/>
  <c r="EL26" i="5"/>
  <c r="EK36" i="5"/>
  <c r="EK39" i="5"/>
  <c r="EK22" i="5"/>
  <c r="EK27" i="5"/>
  <c r="EL29" i="5"/>
  <c r="EK29" i="5"/>
  <c r="EL9" i="5"/>
  <c r="EK9" i="5"/>
  <c r="EL21" i="5"/>
  <c r="EL11" i="5"/>
  <c r="EL43" i="5"/>
  <c r="EK43" i="5"/>
  <c r="EL50" i="5"/>
  <c r="EK28" i="5"/>
  <c r="EL45" i="5"/>
  <c r="EL17" i="5"/>
  <c r="EN17" i="5"/>
  <c r="AR8" i="5"/>
  <c r="CY8" i="5"/>
  <c r="EL8" i="5"/>
  <c r="AP8" i="5"/>
  <c r="BE96" i="5"/>
  <c r="AW96" i="5"/>
  <c r="BP96" i="5"/>
  <c r="AU96" i="5"/>
  <c r="AV96" i="5"/>
  <c r="AZ96" i="5"/>
  <c r="BJ96" i="5"/>
  <c r="BI96" i="5"/>
  <c r="BL96" i="5"/>
  <c r="BF96" i="5"/>
  <c r="AX96" i="5"/>
  <c r="AY96" i="5"/>
  <c r="BO96" i="5"/>
  <c r="BI54" i="5"/>
  <c r="AU54" i="5"/>
  <c r="BJ54" i="5"/>
  <c r="BP54" i="5"/>
  <c r="BL54" i="5"/>
  <c r="AW54" i="5"/>
  <c r="BE54" i="5"/>
  <c r="AZ54" i="5"/>
  <c r="AV54" i="5"/>
  <c r="BF54" i="5"/>
  <c r="AX54" i="5"/>
  <c r="AY54" i="5"/>
  <c r="B25" i="3"/>
  <c r="B26" i="3"/>
  <c r="BI146" i="5"/>
  <c r="AZ92" i="5"/>
  <c r="BF92" i="5"/>
  <c r="BI92" i="5"/>
  <c r="AU92" i="5"/>
  <c r="BJ92" i="5"/>
  <c r="AV92" i="5"/>
  <c r="AX92" i="5"/>
  <c r="AY92" i="5"/>
  <c r="BE200" i="5"/>
  <c r="BP200" i="5"/>
  <c r="AU200" i="5"/>
  <c r="BI200" i="5"/>
  <c r="BJ200" i="5"/>
  <c r="AX200" i="5"/>
  <c r="AY200" i="5"/>
  <c r="BJ51" i="5"/>
  <c r="AU51" i="5"/>
  <c r="BL51" i="5"/>
  <c r="AW51" i="5"/>
  <c r="BI51" i="5"/>
  <c r="AV51" i="5"/>
  <c r="BE51" i="5"/>
  <c r="BP51" i="5"/>
  <c r="BF51" i="5"/>
  <c r="AZ51" i="5"/>
  <c r="AX51" i="5"/>
  <c r="AY51" i="5"/>
  <c r="BF94" i="5"/>
  <c r="BJ94" i="5"/>
  <c r="AW94" i="5"/>
  <c r="BP94" i="5"/>
  <c r="AV94" i="5"/>
  <c r="BI94" i="5"/>
  <c r="AZ94" i="5"/>
  <c r="AU94" i="5"/>
  <c r="BL94" i="5"/>
  <c r="BE94" i="5"/>
  <c r="AX94" i="5"/>
  <c r="AY94" i="5"/>
  <c r="AW91" i="5"/>
  <c r="BI91" i="5"/>
  <c r="BP91" i="5"/>
  <c r="BJ91" i="5"/>
  <c r="BF91" i="5"/>
  <c r="AU91" i="5"/>
  <c r="BL91" i="5"/>
  <c r="BE91" i="5"/>
  <c r="AV91" i="5"/>
  <c r="AZ91" i="5"/>
  <c r="AX91" i="5"/>
  <c r="AY91" i="5"/>
  <c r="AW58" i="5"/>
  <c r="AV58" i="5"/>
  <c r="BJ58" i="5"/>
  <c r="BF58" i="5"/>
  <c r="BE58" i="5"/>
  <c r="AX58" i="5"/>
  <c r="AY58" i="5"/>
  <c r="BP58" i="5"/>
  <c r="BI58" i="5"/>
  <c r="AU58" i="5"/>
  <c r="BL58" i="5"/>
  <c r="AZ58" i="5"/>
  <c r="BJ23" i="5"/>
  <c r="BF192" i="5"/>
  <c r="BE192" i="5"/>
  <c r="BL192" i="5"/>
  <c r="AV192" i="5"/>
  <c r="BP192" i="5"/>
  <c r="AW192" i="5"/>
  <c r="BJ192" i="5"/>
  <c r="AX192" i="5"/>
  <c r="AY192" i="5"/>
  <c r="AU192" i="5"/>
  <c r="AZ192" i="5"/>
  <c r="BI192" i="5"/>
  <c r="AZ56" i="5"/>
  <c r="BF134" i="5"/>
  <c r="AW134" i="5"/>
  <c r="BJ134" i="5"/>
  <c r="BI134" i="5"/>
  <c r="AX134" i="5"/>
  <c r="AY134" i="5"/>
  <c r="AV134" i="5"/>
  <c r="AU134" i="5"/>
  <c r="BE134" i="5"/>
  <c r="AZ134" i="5"/>
  <c r="BL134" i="5"/>
  <c r="BP134" i="5"/>
  <c r="BE9" i="5"/>
  <c r="AV9" i="5"/>
  <c r="BJ9" i="5"/>
  <c r="AW9" i="5"/>
  <c r="BF9" i="5"/>
  <c r="AX9" i="5"/>
  <c r="AY9" i="5"/>
  <c r="AZ9" i="5"/>
  <c r="BP9" i="5"/>
  <c r="AU9" i="5"/>
  <c r="BL9" i="5"/>
  <c r="BI9" i="5"/>
  <c r="BE158" i="5"/>
  <c r="AZ158" i="5"/>
  <c r="BF158" i="5"/>
  <c r="AU158" i="5"/>
  <c r="BO158" i="5"/>
  <c r="AX158" i="5"/>
  <c r="AY158" i="5"/>
  <c r="BL158" i="5"/>
  <c r="AV158" i="5"/>
  <c r="BP158" i="5"/>
  <c r="BJ158" i="5"/>
  <c r="BI158" i="5"/>
  <c r="AW158" i="5"/>
  <c r="AZ194" i="5"/>
  <c r="BJ194" i="5"/>
  <c r="BE14" i="5"/>
  <c r="AU102" i="5"/>
  <c r="BF102" i="5"/>
  <c r="BJ102" i="5"/>
  <c r="AU89" i="5"/>
  <c r="AW89" i="5"/>
  <c r="BJ89" i="5"/>
  <c r="BE89" i="5"/>
  <c r="AV89" i="5"/>
  <c r="BF89" i="5"/>
  <c r="BI89" i="5"/>
  <c r="AZ89" i="5"/>
  <c r="BL89" i="5"/>
  <c r="BP89" i="5"/>
  <c r="AX89" i="5"/>
  <c r="AY89" i="5"/>
  <c r="AW46" i="5"/>
  <c r="AZ201" i="5"/>
  <c r="BJ125" i="5"/>
  <c r="BJ114" i="5"/>
  <c r="BE114" i="5"/>
  <c r="AW114" i="5"/>
  <c r="AZ114" i="5"/>
  <c r="AV114" i="5"/>
  <c r="AU114" i="5"/>
  <c r="BL114" i="5"/>
  <c r="BP114" i="5"/>
  <c r="BI114" i="5"/>
  <c r="BF114" i="5"/>
  <c r="AX114" i="5"/>
  <c r="AY114" i="5"/>
  <c r="BJ61" i="5"/>
  <c r="BP61" i="5"/>
  <c r="AU61" i="5"/>
  <c r="BF61" i="5"/>
  <c r="BE61" i="5"/>
  <c r="BI61" i="5"/>
  <c r="AZ61" i="5"/>
  <c r="BL61" i="5"/>
  <c r="AV61" i="5"/>
  <c r="AW61" i="5"/>
  <c r="AX61" i="5"/>
  <c r="AY61" i="5"/>
  <c r="BL126" i="5"/>
  <c r="BI126" i="5"/>
  <c r="AU126" i="5"/>
  <c r="BE126" i="5"/>
  <c r="BF126" i="5"/>
  <c r="AW126" i="5"/>
  <c r="AV126" i="5"/>
  <c r="BJ126" i="5"/>
  <c r="BP126" i="5"/>
  <c r="AZ126" i="5"/>
  <c r="AX126" i="5"/>
  <c r="AY126" i="5"/>
  <c r="BI195" i="5"/>
  <c r="AU195" i="5"/>
  <c r="AX195" i="5"/>
  <c r="AY195" i="5"/>
  <c r="BE129" i="5"/>
  <c r="BP129" i="5"/>
  <c r="BF129" i="5"/>
  <c r="AU129" i="5"/>
  <c r="AV129" i="5"/>
  <c r="BI129" i="5"/>
  <c r="AZ129" i="5"/>
  <c r="BL129" i="5"/>
  <c r="AW129" i="5"/>
  <c r="BJ129" i="5"/>
  <c r="AX129" i="5"/>
  <c r="AY129" i="5"/>
  <c r="AW107" i="5"/>
  <c r="BF107" i="5"/>
  <c r="AU107" i="5"/>
  <c r="BP107" i="5"/>
  <c r="BI107" i="5"/>
  <c r="AZ107" i="5"/>
  <c r="AX107" i="5"/>
  <c r="AY107" i="5"/>
  <c r="AW181" i="5"/>
  <c r="AU181" i="5"/>
  <c r="BE181" i="5"/>
  <c r="AV181" i="5"/>
  <c r="BP181" i="5"/>
  <c r="BI181" i="5"/>
  <c r="BJ181" i="5"/>
  <c r="BL181" i="5"/>
  <c r="AZ181" i="5"/>
  <c r="BF181" i="5"/>
  <c r="AX181" i="5"/>
  <c r="AY181" i="5"/>
  <c r="BF44" i="5"/>
  <c r="AU191" i="5"/>
  <c r="BJ113" i="5"/>
  <c r="BL113" i="5"/>
  <c r="BP113" i="5"/>
  <c r="BI113" i="5"/>
  <c r="BE113" i="5"/>
  <c r="AW113" i="5"/>
  <c r="BF113" i="5"/>
  <c r="AV113" i="5"/>
  <c r="AZ113" i="5"/>
  <c r="AU113" i="5"/>
  <c r="AX113" i="5"/>
  <c r="AY113" i="5"/>
  <c r="BL185" i="5"/>
  <c r="BL148" i="5"/>
  <c r="AW10" i="5"/>
  <c r="BI10" i="5"/>
  <c r="BE10" i="5"/>
  <c r="BP10" i="5"/>
  <c r="BF118" i="5"/>
  <c r="AU118" i="5"/>
  <c r="BE118" i="5"/>
  <c r="AW118" i="5"/>
  <c r="BF130" i="5"/>
  <c r="AV130" i="5"/>
  <c r="BP130" i="5"/>
  <c r="BI130" i="5"/>
  <c r="AU130" i="5"/>
  <c r="BE130" i="5"/>
  <c r="AZ130" i="5"/>
  <c r="BP124" i="5"/>
  <c r="BJ124" i="5"/>
  <c r="AW124" i="5"/>
  <c r="BL124" i="5"/>
  <c r="BI124" i="5"/>
  <c r="AZ124" i="5"/>
  <c r="AX124" i="5"/>
  <c r="AY124" i="5"/>
  <c r="BE124" i="5"/>
  <c r="BF124" i="5"/>
  <c r="AU124" i="5"/>
  <c r="AV124" i="5"/>
  <c r="AU48" i="5"/>
  <c r="BE49" i="5"/>
  <c r="BL49" i="5"/>
  <c r="BF49" i="5"/>
  <c r="AZ49" i="5"/>
  <c r="AW49" i="5"/>
  <c r="BP49" i="5"/>
  <c r="BI49" i="5"/>
  <c r="AX49" i="5"/>
  <c r="AY49" i="5"/>
  <c r="BJ49" i="5"/>
  <c r="AU49" i="5"/>
  <c r="AV49" i="5"/>
  <c r="AZ136" i="5"/>
  <c r="AU136" i="5"/>
  <c r="BE136" i="5"/>
  <c r="AX136" i="5"/>
  <c r="AY136" i="5"/>
  <c r="AW136" i="5"/>
  <c r="BL136" i="5"/>
  <c r="BJ100" i="5"/>
  <c r="BI100" i="5"/>
  <c r="BJ65" i="5"/>
  <c r="BF20" i="5"/>
  <c r="BE27" i="5"/>
  <c r="AW27" i="5"/>
  <c r="BP27" i="5"/>
  <c r="BF27" i="5"/>
  <c r="AX27" i="5"/>
  <c r="AY27" i="5"/>
  <c r="BJ27" i="5"/>
  <c r="AZ27" i="5"/>
  <c r="BI27" i="5"/>
  <c r="AV27" i="5"/>
  <c r="BL27" i="5"/>
  <c r="AU27" i="5"/>
  <c r="BP106" i="5"/>
  <c r="AZ106" i="5"/>
  <c r="BJ106" i="5"/>
  <c r="AW106" i="5"/>
  <c r="BL106" i="5"/>
  <c r="AU106" i="5"/>
  <c r="BI106" i="5"/>
  <c r="BL131" i="5"/>
  <c r="AV131" i="5"/>
  <c r="AZ131" i="5"/>
  <c r="AW131" i="5"/>
  <c r="BF131" i="5"/>
  <c r="AX131" i="5"/>
  <c r="AY131" i="5"/>
  <c r="BP131" i="5"/>
  <c r="BJ131" i="5"/>
  <c r="AU131" i="5"/>
  <c r="BI131" i="5"/>
  <c r="BE131" i="5"/>
  <c r="AZ184" i="5"/>
  <c r="AV172" i="5"/>
  <c r="BF172" i="5"/>
  <c r="AZ172" i="5"/>
  <c r="BJ172" i="5"/>
  <c r="AW172" i="5"/>
  <c r="AX172" i="5"/>
  <c r="AY172" i="5"/>
  <c r="BL172" i="5"/>
  <c r="BP172" i="5"/>
  <c r="BE172" i="5"/>
  <c r="AU172" i="5"/>
  <c r="BI172" i="5"/>
  <c r="AZ153" i="5"/>
  <c r="BJ153" i="5"/>
  <c r="AX153" i="5"/>
  <c r="AY153" i="5"/>
  <c r="BL153" i="5"/>
  <c r="BI153" i="5"/>
  <c r="AV153" i="5"/>
  <c r="BL101" i="5"/>
  <c r="BE101" i="5"/>
  <c r="AZ101" i="5"/>
  <c r="BJ101" i="5"/>
  <c r="BI101" i="5"/>
  <c r="AX101" i="5"/>
  <c r="AY101" i="5"/>
  <c r="AU101" i="5"/>
  <c r="BP101" i="5"/>
  <c r="AW101" i="5"/>
  <c r="AV101" i="5"/>
  <c r="BF101" i="5"/>
  <c r="AV112" i="5"/>
  <c r="BJ112" i="5"/>
  <c r="BI112" i="5"/>
  <c r="BF112" i="5"/>
  <c r="AX112" i="5"/>
  <c r="AY112" i="5"/>
  <c r="AU112" i="5"/>
  <c r="AZ112" i="5"/>
  <c r="BP112" i="5"/>
  <c r="BE112" i="5"/>
  <c r="BL112" i="5"/>
  <c r="AW112" i="5"/>
  <c r="BJ182" i="5"/>
  <c r="AZ182" i="5"/>
  <c r="BF182" i="5"/>
  <c r="BI182" i="5"/>
  <c r="AU182" i="5"/>
  <c r="BF84" i="5"/>
  <c r="BE57" i="5"/>
  <c r="AZ57" i="5"/>
  <c r="AV57" i="5"/>
  <c r="AW57" i="5"/>
  <c r="BJ57" i="5"/>
  <c r="AX57" i="5"/>
  <c r="AY57" i="5"/>
  <c r="AU57" i="5"/>
  <c r="BF57" i="5"/>
  <c r="BI57" i="5"/>
  <c r="BP57" i="5"/>
  <c r="BL57" i="5"/>
  <c r="BI155" i="5"/>
  <c r="AW155" i="5"/>
  <c r="AU155" i="5"/>
  <c r="BE155" i="5"/>
  <c r="AX155" i="5"/>
  <c r="AY155" i="5"/>
  <c r="BF155" i="5"/>
  <c r="BJ155" i="5"/>
  <c r="AZ155" i="5"/>
  <c r="BP155" i="5"/>
  <c r="BL155" i="5"/>
  <c r="AV155" i="5"/>
  <c r="AZ22" i="5"/>
  <c r="BJ22" i="5"/>
  <c r="BJ163" i="5"/>
  <c r="AV163" i="5"/>
  <c r="AU163" i="5"/>
  <c r="BE163" i="5"/>
  <c r="BP163" i="5"/>
  <c r="BL163" i="5"/>
  <c r="BI163" i="5"/>
  <c r="AW163" i="5"/>
  <c r="AZ163" i="5"/>
  <c r="BF163" i="5"/>
  <c r="AX163" i="5"/>
  <c r="AY163" i="5"/>
  <c r="BI18" i="5"/>
  <c r="AZ18" i="5"/>
  <c r="BE18" i="5"/>
  <c r="BJ18" i="5"/>
  <c r="BP18" i="5"/>
  <c r="BL18" i="5"/>
  <c r="BF18" i="5"/>
  <c r="AW18" i="5"/>
  <c r="AV18" i="5"/>
  <c r="AU18" i="5"/>
  <c r="AX18" i="5"/>
  <c r="AY18" i="5"/>
  <c r="BF145" i="5"/>
  <c r="AU145" i="5"/>
  <c r="BF115" i="5"/>
  <c r="BJ115" i="5"/>
  <c r="AU115" i="5"/>
  <c r="AV144" i="5"/>
  <c r="BI144" i="5"/>
  <c r="AU144" i="5"/>
  <c r="AW144" i="5"/>
  <c r="BJ144" i="5"/>
  <c r="BF144" i="5"/>
  <c r="AZ144" i="5"/>
  <c r="BE144" i="5"/>
  <c r="BL144" i="5"/>
  <c r="BP144" i="5"/>
  <c r="AX144" i="5"/>
  <c r="AY144" i="5"/>
  <c r="BE121" i="5"/>
  <c r="AX121" i="5"/>
  <c r="AY121" i="5"/>
  <c r="AW121" i="5"/>
  <c r="BJ29" i="5"/>
  <c r="BE70" i="5"/>
  <c r="AZ70" i="5"/>
  <c r="BP70" i="5"/>
  <c r="AX161" i="5"/>
  <c r="AY161" i="5"/>
  <c r="AZ160" i="5"/>
  <c r="AW160" i="5"/>
  <c r="BE160" i="5"/>
  <c r="BL173" i="5"/>
  <c r="BF173" i="5"/>
  <c r="AV173" i="5"/>
  <c r="AU173" i="5"/>
  <c r="BP173" i="5"/>
  <c r="BI173" i="5"/>
  <c r="BE173" i="5"/>
  <c r="AW173" i="5"/>
  <c r="AZ173" i="5"/>
  <c r="BJ173" i="5"/>
  <c r="AX173" i="5"/>
  <c r="AY173" i="5"/>
  <c r="BQ82" i="5"/>
  <c r="BQ37" i="5"/>
  <c r="BQ68" i="5"/>
  <c r="BQ99" i="5"/>
  <c r="BQ123" i="5"/>
  <c r="BQ76" i="5"/>
  <c r="BQ108" i="5"/>
  <c r="BQ152" i="5"/>
  <c r="BQ67" i="5"/>
  <c r="BQ28" i="5"/>
  <c r="BQ164" i="5"/>
  <c r="BQ66" i="5"/>
  <c r="BQ70" i="5"/>
  <c r="BQ121" i="5"/>
  <c r="BQ39" i="5"/>
  <c r="BQ115" i="5"/>
  <c r="BQ56" i="5"/>
  <c r="BQ159" i="5"/>
  <c r="BQ145" i="5"/>
  <c r="BQ22" i="5"/>
  <c r="BQ98" i="5"/>
  <c r="AX149" i="5"/>
  <c r="AY149" i="5"/>
  <c r="BQ100" i="5"/>
  <c r="BQ118" i="5"/>
  <c r="BQ10" i="5"/>
  <c r="BQ195" i="5"/>
  <c r="BQ62" i="5"/>
  <c r="BQ102" i="5"/>
  <c r="BQ194" i="5"/>
  <c r="BQ160" i="5"/>
  <c r="BQ144" i="5"/>
  <c r="BQ101" i="5"/>
  <c r="BQ131" i="5"/>
  <c r="BQ58" i="5"/>
  <c r="BQ124" i="5"/>
  <c r="BQ61" i="5"/>
  <c r="BQ89" i="5"/>
  <c r="BQ181" i="5"/>
  <c r="BQ113" i="5"/>
  <c r="BQ9" i="5"/>
  <c r="BQ54" i="5"/>
  <c r="BQ51" i="5"/>
  <c r="BQ91" i="5"/>
  <c r="BQ192" i="5"/>
  <c r="BQ175" i="5"/>
  <c r="BQ142" i="5"/>
  <c r="BQ17" i="5"/>
  <c r="BQ33" i="5"/>
  <c r="BQ138" i="5"/>
  <c r="BQ120" i="5"/>
  <c r="BQ12" i="5"/>
  <c r="BQ35" i="5"/>
  <c r="BQ74" i="5"/>
  <c r="BQ143" i="5"/>
  <c r="BQ50" i="5"/>
  <c r="BQ40" i="5"/>
  <c r="BQ7" i="5"/>
  <c r="BQ71" i="5"/>
  <c r="BQ73" i="5"/>
  <c r="BQ47" i="5"/>
  <c r="BQ34" i="5"/>
  <c r="BQ170" i="5"/>
  <c r="BQ180" i="5"/>
  <c r="BQ165" i="5"/>
  <c r="BQ78" i="5"/>
  <c r="BQ11" i="5"/>
  <c r="BQ190" i="5"/>
  <c r="BQ171" i="5"/>
  <c r="BQ140" i="5"/>
  <c r="BQ151" i="5"/>
  <c r="BQ150" i="5"/>
  <c r="BQ119" i="5"/>
  <c r="BQ109" i="5"/>
  <c r="BQ30" i="5"/>
  <c r="BQ162" i="5"/>
  <c r="BQ88" i="5"/>
  <c r="BQ154" i="5"/>
  <c r="BQ193" i="5"/>
  <c r="BQ85" i="5"/>
  <c r="BQ127" i="5"/>
  <c r="BQ13" i="5"/>
  <c r="BQ116" i="5"/>
  <c r="BQ137" i="5"/>
  <c r="BQ84" i="5"/>
  <c r="BQ141" i="5"/>
  <c r="BQ53" i="5"/>
  <c r="BQ97" i="5"/>
  <c r="BQ83" i="5"/>
  <c r="BQ32" i="5"/>
  <c r="BQ125" i="5"/>
  <c r="BQ77" i="5"/>
  <c r="BQ177" i="5"/>
  <c r="BQ103" i="5"/>
  <c r="BQ182" i="5"/>
  <c r="BQ153" i="5"/>
  <c r="BQ106" i="5"/>
  <c r="BQ136" i="5"/>
  <c r="BQ130" i="5"/>
  <c r="BQ200" i="5"/>
  <c r="BQ92" i="5"/>
  <c r="BQ107" i="5"/>
  <c r="BP111" i="5"/>
  <c r="AV182" i="5"/>
  <c r="AX182" i="5"/>
  <c r="AY182" i="5"/>
  <c r="BE182" i="5"/>
  <c r="AW153" i="5"/>
  <c r="AU153" i="5"/>
  <c r="AV106" i="5"/>
  <c r="AX106" i="5"/>
  <c r="AY106" i="5"/>
  <c r="BJ136" i="5"/>
  <c r="BF136" i="5"/>
  <c r="BL130" i="5"/>
  <c r="BL107" i="5"/>
  <c r="AW200" i="5"/>
  <c r="BL200" i="5"/>
  <c r="BP92" i="5"/>
  <c r="BQ174" i="5"/>
  <c r="BQ122" i="5"/>
  <c r="BQ176" i="5"/>
  <c r="BQ196" i="5"/>
  <c r="BQ5" i="5"/>
  <c r="BQ157" i="5"/>
  <c r="BQ81" i="5"/>
  <c r="BQ79" i="5"/>
  <c r="BQ167" i="5"/>
  <c r="BQ31" i="5"/>
  <c r="BQ36" i="5"/>
  <c r="BQ104" i="5"/>
  <c r="BQ161" i="5"/>
  <c r="BQ29" i="5"/>
  <c r="BQ90" i="5"/>
  <c r="BQ69" i="5"/>
  <c r="BQ147" i="5"/>
  <c r="BQ146" i="5"/>
  <c r="BQ132" i="5"/>
  <c r="BQ156" i="5"/>
  <c r="BQ166" i="5"/>
  <c r="BQ24" i="5"/>
  <c r="BQ21" i="5"/>
  <c r="BQ23" i="5"/>
  <c r="BF95" i="5"/>
  <c r="BQ117" i="5"/>
  <c r="BQ87" i="5"/>
  <c r="BQ148" i="5"/>
  <c r="BQ186" i="5"/>
  <c r="BQ52" i="5"/>
  <c r="BQ14" i="5"/>
  <c r="BQ110" i="5"/>
  <c r="BQ112" i="5"/>
  <c r="BQ172" i="5"/>
  <c r="BQ27" i="5"/>
  <c r="BQ49" i="5"/>
  <c r="BQ126" i="5"/>
  <c r="BQ114" i="5"/>
  <c r="BQ173" i="5"/>
  <c r="BQ129" i="5"/>
  <c r="BQ163" i="5"/>
  <c r="BQ57" i="5"/>
  <c r="BQ155" i="5"/>
  <c r="BQ96" i="5"/>
  <c r="BQ19" i="5"/>
  <c r="BQ42" i="5"/>
  <c r="BQ105" i="5"/>
  <c r="BQ63" i="5"/>
  <c r="BQ86" i="5"/>
  <c r="BQ26" i="5"/>
  <c r="BQ179" i="5"/>
  <c r="BQ55" i="5"/>
  <c r="BQ199" i="5"/>
  <c r="BQ15" i="5"/>
  <c r="BQ45" i="5"/>
  <c r="BQ187" i="5"/>
  <c r="BQ20" i="5"/>
  <c r="BQ4" i="5"/>
  <c r="BQ198" i="5"/>
  <c r="BQ168" i="5"/>
  <c r="BQ191" i="5"/>
  <c r="BQ43" i="5"/>
  <c r="BQ201" i="5"/>
  <c r="BQ60" i="5"/>
  <c r="AX188" i="5"/>
  <c r="AY188" i="5"/>
  <c r="BI184" i="5"/>
  <c r="AW65" i="5"/>
  <c r="AZ48" i="5"/>
  <c r="BQ46" i="5"/>
  <c r="BI44" i="5"/>
  <c r="AW185" i="5"/>
  <c r="BQ18" i="5"/>
  <c r="BQ94" i="5"/>
  <c r="BQ134" i="5"/>
  <c r="BM96" i="5"/>
  <c r="BP182" i="5"/>
  <c r="AW182" i="5"/>
  <c r="BL182" i="5"/>
  <c r="BE153" i="5"/>
  <c r="BF153" i="5"/>
  <c r="BP153" i="5"/>
  <c r="BE106" i="5"/>
  <c r="BF106" i="5"/>
  <c r="BP136" i="5"/>
  <c r="BI136" i="5"/>
  <c r="AV136" i="5"/>
  <c r="AX130" i="5"/>
  <c r="AY130" i="5"/>
  <c r="BJ130" i="5"/>
  <c r="AW130" i="5"/>
  <c r="BE83" i="5"/>
  <c r="AV107" i="5"/>
  <c r="BJ107" i="5"/>
  <c r="BE107" i="5"/>
  <c r="AZ200" i="5"/>
  <c r="BF200" i="5"/>
  <c r="AV200" i="5"/>
  <c r="AW92" i="5"/>
  <c r="BE92" i="5"/>
  <c r="BL92" i="5"/>
  <c r="AZ24" i="5"/>
  <c r="AU186" i="5"/>
  <c r="BF111" i="5"/>
  <c r="BA91" i="5"/>
  <c r="BO91" i="5"/>
  <c r="BE188" i="5"/>
  <c r="BF65" i="5"/>
  <c r="AX185" i="5"/>
  <c r="AY185" i="5"/>
  <c r="AU189" i="5"/>
  <c r="BL5" i="5"/>
  <c r="AH11" i="7"/>
  <c r="BF160" i="5"/>
  <c r="BJ160" i="5"/>
  <c r="BL70" i="5"/>
  <c r="AW29" i="5"/>
  <c r="AU121" i="5"/>
  <c r="BP22" i="5"/>
  <c r="BL24" i="5"/>
  <c r="AV184" i="5"/>
  <c r="AZ65" i="5"/>
  <c r="AV100" i="5"/>
  <c r="BL118" i="5"/>
  <c r="BI118" i="5"/>
  <c r="AX10" i="5"/>
  <c r="AY10" i="5"/>
  <c r="BL10" i="5"/>
  <c r="BF148" i="5"/>
  <c r="BE195" i="5"/>
  <c r="AW189" i="5"/>
  <c r="BF186" i="5"/>
  <c r="AU46" i="5"/>
  <c r="AX14" i="5"/>
  <c r="AY14" i="5"/>
  <c r="BL194" i="5"/>
  <c r="BI111" i="5"/>
  <c r="AZ159" i="5"/>
  <c r="DC3" i="5"/>
  <c r="BJ188" i="5"/>
  <c r="BI48" i="5"/>
  <c r="AU87" i="5"/>
  <c r="BF185" i="5"/>
  <c r="BP44" i="5"/>
  <c r="BJ110" i="5"/>
  <c r="AU2" i="5"/>
  <c r="BA93" i="5"/>
  <c r="BQ93" i="5"/>
  <c r="BL161" i="5"/>
  <c r="AX29" i="5"/>
  <c r="AY29" i="5"/>
  <c r="AU24" i="5"/>
  <c r="BJ24" i="5"/>
  <c r="BP188" i="5"/>
  <c r="AX184" i="5"/>
  <c r="AY184" i="5"/>
  <c r="BF184" i="5"/>
  <c r="BL65" i="5"/>
  <c r="BP48" i="5"/>
  <c r="AV48" i="5"/>
  <c r="BE87" i="5"/>
  <c r="BF87" i="5"/>
  <c r="BJ148" i="5"/>
  <c r="BI148" i="5"/>
  <c r="BJ185" i="5"/>
  <c r="AV185" i="5"/>
  <c r="BE44" i="5"/>
  <c r="AV44" i="5"/>
  <c r="AX189" i="5"/>
  <c r="AY189" i="5"/>
  <c r="AV189" i="5"/>
  <c r="BL189" i="5"/>
  <c r="AZ186" i="5"/>
  <c r="BJ52" i="5"/>
  <c r="AX46" i="5"/>
  <c r="AY46" i="5"/>
  <c r="BF46" i="5"/>
  <c r="BI46" i="5"/>
  <c r="AZ14" i="5"/>
  <c r="AX110" i="5"/>
  <c r="AY110" i="5"/>
  <c r="AU110" i="5"/>
  <c r="AZ111" i="5"/>
  <c r="BE111" i="5"/>
  <c r="AZ69" i="5"/>
  <c r="BA133" i="5"/>
  <c r="BQ133" i="5"/>
  <c r="BA8" i="5"/>
  <c r="BQ8" i="5"/>
  <c r="BA75" i="5"/>
  <c r="BQ75" i="5"/>
  <c r="BA178" i="5"/>
  <c r="BQ178" i="5"/>
  <c r="BA149" i="5"/>
  <c r="BQ149" i="5"/>
  <c r="BA183" i="5"/>
  <c r="BO183" i="5"/>
  <c r="BQ183" i="5"/>
  <c r="BA72" i="5"/>
  <c r="BQ72" i="5"/>
  <c r="AX160" i="5"/>
  <c r="AY160" i="5"/>
  <c r="BL160" i="5"/>
  <c r="AU160" i="5"/>
  <c r="AV161" i="5"/>
  <c r="AU70" i="5"/>
  <c r="AV29" i="5"/>
  <c r="BL121" i="5"/>
  <c r="AX115" i="5"/>
  <c r="AY115" i="5"/>
  <c r="AW115" i="5"/>
  <c r="BJ145" i="5"/>
  <c r="DC8" i="5"/>
  <c r="BI24" i="5"/>
  <c r="AW188" i="5"/>
  <c r="BL184" i="5"/>
  <c r="AX65" i="5"/>
  <c r="AY65" i="5"/>
  <c r="BF48" i="5"/>
  <c r="AX118" i="5"/>
  <c r="AY118" i="5"/>
  <c r="AZ118" i="5"/>
  <c r="AW87" i="5"/>
  <c r="AZ87" i="5"/>
  <c r="AV10" i="5"/>
  <c r="BF10" i="5"/>
  <c r="AX148" i="5"/>
  <c r="AY148" i="5"/>
  <c r="BP148" i="5"/>
  <c r="AU148" i="5"/>
  <c r="BE185" i="5"/>
  <c r="AX44" i="5"/>
  <c r="AY44" i="5"/>
  <c r="BL44" i="5"/>
  <c r="BF195" i="5"/>
  <c r="AZ189" i="5"/>
  <c r="BE189" i="5"/>
  <c r="AW186" i="5"/>
  <c r="BI52" i="5"/>
  <c r="BE46" i="5"/>
  <c r="BP46" i="5"/>
  <c r="BJ46" i="5"/>
  <c r="BI14" i="5"/>
  <c r="AU194" i="5"/>
  <c r="AX111" i="5"/>
  <c r="AY111" i="5"/>
  <c r="AX23" i="5"/>
  <c r="AY23" i="5"/>
  <c r="AX132" i="5"/>
  <c r="AY132" i="5"/>
  <c r="BP7" i="5"/>
  <c r="BA41" i="5"/>
  <c r="BQ41" i="5"/>
  <c r="BA80" i="5"/>
  <c r="BQ80" i="5"/>
  <c r="BM91" i="5"/>
  <c r="BA64" i="5"/>
  <c r="BQ64" i="5"/>
  <c r="BA139" i="5"/>
  <c r="BQ139" i="5"/>
  <c r="BA135" i="5"/>
  <c r="BQ135" i="5"/>
  <c r="BA25" i="5"/>
  <c r="BQ25" i="5"/>
  <c r="BA16" i="5"/>
  <c r="BQ16" i="5"/>
  <c r="AU128" i="5"/>
  <c r="BQ128" i="5"/>
  <c r="BA95" i="5"/>
  <c r="BQ95" i="5"/>
  <c r="BQ188" i="5"/>
  <c r="BQ184" i="5"/>
  <c r="BQ65" i="5"/>
  <c r="BQ48" i="5"/>
  <c r="BQ189" i="5"/>
  <c r="BQ44" i="5"/>
  <c r="BQ185" i="5"/>
  <c r="BQ111" i="5"/>
  <c r="AU161" i="5"/>
  <c r="BF161" i="5"/>
  <c r="BI29" i="5"/>
  <c r="BF29" i="5"/>
  <c r="BP24" i="5"/>
  <c r="AV24" i="5"/>
  <c r="BE24" i="5"/>
  <c r="AV188" i="5"/>
  <c r="BL188" i="5"/>
  <c r="BP184" i="5"/>
  <c r="BJ184" i="5"/>
  <c r="BI65" i="5"/>
  <c r="BE65" i="5"/>
  <c r="BL48" i="5"/>
  <c r="AX48" i="5"/>
  <c r="AY48" i="5"/>
  <c r="BE48" i="5"/>
  <c r="AX87" i="5"/>
  <c r="AY87" i="5"/>
  <c r="BP87" i="5"/>
  <c r="BI87" i="5"/>
  <c r="AV148" i="5"/>
  <c r="BI185" i="5"/>
  <c r="AU185" i="5"/>
  <c r="AZ185" i="5"/>
  <c r="AW44" i="5"/>
  <c r="AU44" i="5"/>
  <c r="BJ189" i="5"/>
  <c r="BF189" i="5"/>
  <c r="BE186" i="5"/>
  <c r="AV52" i="5"/>
  <c r="AZ46" i="5"/>
  <c r="BP14" i="5"/>
  <c r="BE110" i="5"/>
  <c r="AU111" i="5"/>
  <c r="AV111" i="5"/>
  <c r="BA197" i="5"/>
  <c r="BQ197" i="5"/>
  <c r="BA59" i="5"/>
  <c r="BQ59" i="5"/>
  <c r="BA38" i="5"/>
  <c r="BO38" i="5"/>
  <c r="BQ38" i="5"/>
  <c r="BA169" i="5"/>
  <c r="BQ169" i="5"/>
  <c r="BA3" i="5"/>
  <c r="BO3" i="5"/>
  <c r="BQ3" i="5"/>
  <c r="AU175" i="5"/>
  <c r="BA175" i="5"/>
  <c r="BL142" i="5"/>
  <c r="BA142" i="5"/>
  <c r="AU17" i="5"/>
  <c r="BA17" i="5"/>
  <c r="BA33" i="5"/>
  <c r="BF138" i="5"/>
  <c r="BA138" i="5"/>
  <c r="BA120" i="5"/>
  <c r="BA12" i="5"/>
  <c r="BA35" i="5"/>
  <c r="BJ74" i="5"/>
  <c r="BA74" i="5"/>
  <c r="AV143" i="5"/>
  <c r="BA143" i="5"/>
  <c r="AV50" i="5"/>
  <c r="BA50" i="5"/>
  <c r="BA40" i="5"/>
  <c r="AZ7" i="5"/>
  <c r="BA7" i="5"/>
  <c r="AZ174" i="5"/>
  <c r="BA174" i="5"/>
  <c r="AZ122" i="5"/>
  <c r="BA122" i="5"/>
  <c r="BO122" i="5"/>
  <c r="BF176" i="5"/>
  <c r="BA176" i="5"/>
  <c r="BJ196" i="5"/>
  <c r="BA196" i="5"/>
  <c r="BA5" i="5"/>
  <c r="AX157" i="5"/>
  <c r="AY157" i="5"/>
  <c r="BA157" i="5"/>
  <c r="BA81" i="5"/>
  <c r="BA79" i="5"/>
  <c r="AZ167" i="5"/>
  <c r="BA167" i="5"/>
  <c r="BF31" i="5"/>
  <c r="BA31" i="5"/>
  <c r="AX36" i="5"/>
  <c r="AY36" i="5"/>
  <c r="BA36" i="5"/>
  <c r="AW104" i="5"/>
  <c r="BA104" i="5"/>
  <c r="BA161" i="5"/>
  <c r="BA29" i="5"/>
  <c r="AU90" i="5"/>
  <c r="BA90" i="5"/>
  <c r="BF69" i="5"/>
  <c r="BA69" i="5"/>
  <c r="BA128" i="5"/>
  <c r="BI147" i="5"/>
  <c r="BA147" i="5"/>
  <c r="BE146" i="5"/>
  <c r="BA146" i="5"/>
  <c r="BA132" i="5"/>
  <c r="BI156" i="5"/>
  <c r="BA156" i="5"/>
  <c r="AW156" i="5"/>
  <c r="BA166" i="5"/>
  <c r="AX166" i="5"/>
  <c r="AY166" i="5"/>
  <c r="BA24" i="5"/>
  <c r="BO24" i="5"/>
  <c r="AW24" i="5"/>
  <c r="AX24" i="5"/>
  <c r="AY24" i="5"/>
  <c r="BF24" i="5"/>
  <c r="BM21" i="5"/>
  <c r="BA21" i="5"/>
  <c r="AW21" i="5"/>
  <c r="BA23" i="5"/>
  <c r="BF23" i="5"/>
  <c r="AZ117" i="5"/>
  <c r="BA117" i="5"/>
  <c r="BA87" i="5"/>
  <c r="BO87" i="5"/>
  <c r="BL87" i="5"/>
  <c r="BJ87" i="5"/>
  <c r="AV87" i="5"/>
  <c r="BE148" i="5"/>
  <c r="BA148" i="5"/>
  <c r="BO148" i="5"/>
  <c r="AZ148" i="5"/>
  <c r="AW148" i="5"/>
  <c r="BA186" i="5"/>
  <c r="BO186" i="5"/>
  <c r="BJ186" i="5"/>
  <c r="BA52" i="5"/>
  <c r="BO52" i="5"/>
  <c r="AZ52" i="5"/>
  <c r="BA14" i="5"/>
  <c r="AV14" i="5"/>
  <c r="AZ110" i="5"/>
  <c r="BA110" i="5"/>
  <c r="BP110" i="5"/>
  <c r="BI110" i="5"/>
  <c r="AX60" i="5"/>
  <c r="AY60" i="5"/>
  <c r="BA60" i="5"/>
  <c r="BA188" i="5"/>
  <c r="BO188" i="5"/>
  <c r="AZ188" i="5"/>
  <c r="AU188" i="5"/>
  <c r="BF188" i="5"/>
  <c r="BI188" i="5"/>
  <c r="BA184" i="5"/>
  <c r="BO184" i="5"/>
  <c r="AW184" i="5"/>
  <c r="AU184" i="5"/>
  <c r="BE184" i="5"/>
  <c r="BA65" i="5"/>
  <c r="BO65" i="5"/>
  <c r="AU65" i="5"/>
  <c r="AV65" i="5"/>
  <c r="BP65" i="5"/>
  <c r="BA48" i="5"/>
  <c r="BO48" i="5"/>
  <c r="AW48" i="5"/>
  <c r="BJ48" i="5"/>
  <c r="BA189" i="5"/>
  <c r="BO189" i="5"/>
  <c r="BP189" i="5"/>
  <c r="BI189" i="5"/>
  <c r="BA46" i="5"/>
  <c r="BO46" i="5"/>
  <c r="AV46" i="5"/>
  <c r="BL46" i="5"/>
  <c r="BM44" i="5"/>
  <c r="BA44" i="5"/>
  <c r="BO44" i="5"/>
  <c r="AZ44" i="5"/>
  <c r="BJ44" i="5"/>
  <c r="BM185" i="5"/>
  <c r="BA185" i="5"/>
  <c r="BO185" i="5"/>
  <c r="BP185" i="5"/>
  <c r="BM111" i="5"/>
  <c r="BA111" i="5"/>
  <c r="BO111" i="5"/>
  <c r="BL111" i="5"/>
  <c r="BJ111" i="5"/>
  <c r="AW111" i="5"/>
  <c r="AV19" i="5"/>
  <c r="BA19" i="5"/>
  <c r="BJ42" i="5"/>
  <c r="BA42" i="5"/>
  <c r="BO42" i="5"/>
  <c r="BA105" i="5"/>
  <c r="BL63" i="5"/>
  <c r="BA63" i="5"/>
  <c r="BO63" i="5"/>
  <c r="BI86" i="5"/>
  <c r="BA86" i="5"/>
  <c r="BI26" i="5"/>
  <c r="BA26" i="5"/>
  <c r="BO26" i="5"/>
  <c r="AU179" i="5"/>
  <c r="BA179" i="5"/>
  <c r="AZ55" i="5"/>
  <c r="BA55" i="5"/>
  <c r="BO55" i="5"/>
  <c r="BA199" i="5"/>
  <c r="BO199" i="5"/>
  <c r="BA15" i="5"/>
  <c r="BJ45" i="5"/>
  <c r="BA45" i="5"/>
  <c r="BL187" i="5"/>
  <c r="BA187" i="5"/>
  <c r="BO187" i="5"/>
  <c r="BA20" i="5"/>
  <c r="BF4" i="5"/>
  <c r="BA4" i="5"/>
  <c r="BO4" i="5"/>
  <c r="AX198" i="5"/>
  <c r="AY198" i="5"/>
  <c r="BA198" i="5"/>
  <c r="BF168" i="5"/>
  <c r="BA168" i="5"/>
  <c r="AV191" i="5"/>
  <c r="BA191" i="5"/>
  <c r="AZ43" i="5"/>
  <c r="BA43" i="5"/>
  <c r="BO43" i="5"/>
  <c r="BI201" i="5"/>
  <c r="BA201" i="5"/>
  <c r="BM144" i="5"/>
  <c r="BA144" i="5"/>
  <c r="BO144" i="5"/>
  <c r="BM101" i="5"/>
  <c r="BA101" i="5"/>
  <c r="BO101" i="5"/>
  <c r="BM131" i="5"/>
  <c r="BA131" i="5"/>
  <c r="BO131" i="5"/>
  <c r="BM58" i="5"/>
  <c r="BA58" i="5"/>
  <c r="BO58" i="5"/>
  <c r="BM124" i="5"/>
  <c r="BA124" i="5"/>
  <c r="BO124" i="5"/>
  <c r="BM61" i="5"/>
  <c r="BA61" i="5"/>
  <c r="BO61" i="5"/>
  <c r="BM89" i="5"/>
  <c r="BA89" i="5"/>
  <c r="BO89" i="5"/>
  <c r="BM181" i="5"/>
  <c r="BA181" i="5"/>
  <c r="BO181" i="5"/>
  <c r="BM113" i="5"/>
  <c r="BA113" i="5"/>
  <c r="BO113" i="5"/>
  <c r="BM163" i="5"/>
  <c r="BA163" i="5"/>
  <c r="BO163" i="5"/>
  <c r="BM57" i="5"/>
  <c r="BA57" i="5"/>
  <c r="BO57" i="5"/>
  <c r="BM155" i="5"/>
  <c r="BA155" i="5"/>
  <c r="BO155" i="5"/>
  <c r="BA82" i="5"/>
  <c r="BO82" i="5"/>
  <c r="BL37" i="5"/>
  <c r="BA37" i="5"/>
  <c r="AW68" i="5"/>
  <c r="BA68" i="5"/>
  <c r="AW99" i="5"/>
  <c r="BA99" i="5"/>
  <c r="BF123" i="5"/>
  <c r="BA123" i="5"/>
  <c r="BO123" i="5"/>
  <c r="BE76" i="5"/>
  <c r="BA76" i="5"/>
  <c r="AV108" i="5"/>
  <c r="BA108" i="5"/>
  <c r="BO108" i="5"/>
  <c r="BA152" i="5"/>
  <c r="AW67" i="5"/>
  <c r="BA67" i="5"/>
  <c r="BO67" i="5"/>
  <c r="BI28" i="5"/>
  <c r="BA28" i="5"/>
  <c r="BM164" i="5"/>
  <c r="BA164" i="5"/>
  <c r="BO164" i="5"/>
  <c r="BA66" i="5"/>
  <c r="BA70" i="5"/>
  <c r="BA121" i="5"/>
  <c r="BF39" i="5"/>
  <c r="BA39" i="5"/>
  <c r="BE115" i="5"/>
  <c r="BA115" i="5"/>
  <c r="BA56" i="5"/>
  <c r="BL159" i="5"/>
  <c r="BA159" i="5"/>
  <c r="BA145" i="5"/>
  <c r="AV22" i="5"/>
  <c r="BA22" i="5"/>
  <c r="BO22" i="5"/>
  <c r="BA98" i="5"/>
  <c r="BO98" i="5"/>
  <c r="BA100" i="5"/>
  <c r="BO100" i="5"/>
  <c r="BA118" i="5"/>
  <c r="BO118" i="5"/>
  <c r="BA10" i="5"/>
  <c r="BO10" i="5"/>
  <c r="BJ195" i="5"/>
  <c r="BA195" i="5"/>
  <c r="BO195" i="5"/>
  <c r="BP62" i="5"/>
  <c r="BA62" i="5"/>
  <c r="BE102" i="5"/>
  <c r="BA102" i="5"/>
  <c r="BO102" i="5"/>
  <c r="BF194" i="5"/>
  <c r="BA194" i="5"/>
  <c r="BO194" i="5"/>
  <c r="BI160" i="5"/>
  <c r="BA160" i="5"/>
  <c r="BO160" i="5"/>
  <c r="BA182" i="5"/>
  <c r="BO182" i="5"/>
  <c r="BA153" i="5"/>
  <c r="BO153" i="5"/>
  <c r="BA106" i="5"/>
  <c r="BO106" i="5"/>
  <c r="BA136" i="5"/>
  <c r="BO136" i="5"/>
  <c r="BA130" i="5"/>
  <c r="BO130" i="5"/>
  <c r="BA200" i="5"/>
  <c r="BO200" i="5"/>
  <c r="BA92" i="5"/>
  <c r="BO92" i="5"/>
  <c r="BM107" i="5"/>
  <c r="BA107" i="5"/>
  <c r="BO107" i="5"/>
  <c r="BM18" i="5"/>
  <c r="BA18" i="5"/>
  <c r="BO18" i="5"/>
  <c r="BM94" i="5"/>
  <c r="BA94" i="5"/>
  <c r="BO94" i="5"/>
  <c r="BM134" i="5"/>
  <c r="BA134" i="5"/>
  <c r="BO134" i="5"/>
  <c r="AV2" i="5"/>
  <c r="BJ71" i="5"/>
  <c r="BA71" i="5"/>
  <c r="BA73" i="5"/>
  <c r="BP47" i="5"/>
  <c r="BA47" i="5"/>
  <c r="AV34" i="5"/>
  <c r="BA34" i="5"/>
  <c r="AU170" i="5"/>
  <c r="BA170" i="5"/>
  <c r="BF180" i="5"/>
  <c r="BA180" i="5"/>
  <c r="BL165" i="5"/>
  <c r="BA165" i="5"/>
  <c r="AV78" i="5"/>
  <c r="BA78" i="5"/>
  <c r="AV11" i="5"/>
  <c r="BA11" i="5"/>
  <c r="AX190" i="5"/>
  <c r="AY190" i="5"/>
  <c r="BA190" i="5"/>
  <c r="BA171" i="5"/>
  <c r="BA140" i="5"/>
  <c r="BA151" i="5"/>
  <c r="BF150" i="5"/>
  <c r="BA150" i="5"/>
  <c r="BI119" i="5"/>
  <c r="BA119" i="5"/>
  <c r="AV109" i="5"/>
  <c r="BA109" i="5"/>
  <c r="BO109" i="5"/>
  <c r="BM30" i="5"/>
  <c r="BA30" i="5"/>
  <c r="BA162" i="5"/>
  <c r="AU88" i="5"/>
  <c r="BA88" i="5"/>
  <c r="BI154" i="5"/>
  <c r="BA154" i="5"/>
  <c r="BO154" i="5"/>
  <c r="AW193" i="5"/>
  <c r="BA193" i="5"/>
  <c r="BA85" i="5"/>
  <c r="BO85" i="5"/>
  <c r="BP127" i="5"/>
  <c r="BA127" i="5"/>
  <c r="AV13" i="5"/>
  <c r="BA13" i="5"/>
  <c r="BA116" i="5"/>
  <c r="BA137" i="5"/>
  <c r="BO137" i="5"/>
  <c r="BA84" i="5"/>
  <c r="BO84" i="5"/>
  <c r="AW141" i="5"/>
  <c r="BA141" i="5"/>
  <c r="BO141" i="5"/>
  <c r="AZ53" i="5"/>
  <c r="BA53" i="5"/>
  <c r="BO53" i="5"/>
  <c r="AV97" i="5"/>
  <c r="BA97" i="5"/>
  <c r="BO97" i="5"/>
  <c r="BA83" i="5"/>
  <c r="BO83" i="5"/>
  <c r="BI32" i="5"/>
  <c r="BA32" i="5"/>
  <c r="BO32" i="5"/>
  <c r="BI125" i="5"/>
  <c r="BA125" i="5"/>
  <c r="BO125" i="5"/>
  <c r="BL77" i="5"/>
  <c r="BA77" i="5"/>
  <c r="BO77" i="5"/>
  <c r="AZ177" i="5"/>
  <c r="BA177" i="5"/>
  <c r="BO177" i="5"/>
  <c r="AW103" i="5"/>
  <c r="BA103" i="5"/>
  <c r="BO103" i="5"/>
  <c r="BM112" i="5"/>
  <c r="BA112" i="5"/>
  <c r="BO112" i="5"/>
  <c r="BM172" i="5"/>
  <c r="BA172" i="5"/>
  <c r="BO172" i="5"/>
  <c r="BM27" i="5"/>
  <c r="BA27" i="5"/>
  <c r="BO27" i="5"/>
  <c r="BM49" i="5"/>
  <c r="BA49" i="5"/>
  <c r="BO49" i="5"/>
  <c r="BM126" i="5"/>
  <c r="BA126" i="5"/>
  <c r="BO126" i="5"/>
  <c r="BM114" i="5"/>
  <c r="BA114" i="5"/>
  <c r="BO114" i="5"/>
  <c r="BM173" i="5"/>
  <c r="BA173" i="5"/>
  <c r="BO173" i="5"/>
  <c r="BM129" i="5"/>
  <c r="BA129" i="5"/>
  <c r="BO129" i="5"/>
  <c r="BM9" i="5"/>
  <c r="BA9" i="5"/>
  <c r="BO9" i="5"/>
  <c r="BM54" i="5"/>
  <c r="BA54" i="5"/>
  <c r="BO54" i="5"/>
  <c r="BM51" i="5"/>
  <c r="BA51" i="5"/>
  <c r="BO51" i="5"/>
  <c r="BP160" i="5"/>
  <c r="AV160" i="5"/>
  <c r="AX70" i="5"/>
  <c r="AY70" i="5"/>
  <c r="BI121" i="5"/>
  <c r="BF121" i="5"/>
  <c r="BP115" i="5"/>
  <c r="AX145" i="5"/>
  <c r="AY145" i="5"/>
  <c r="BI145" i="5"/>
  <c r="AU22" i="5"/>
  <c r="AW22" i="5"/>
  <c r="AZ100" i="5"/>
  <c r="BE100" i="5"/>
  <c r="BP118" i="5"/>
  <c r="BJ118" i="5"/>
  <c r="AV118" i="5"/>
  <c r="AZ10" i="5"/>
  <c r="BJ10" i="5"/>
  <c r="AU10" i="5"/>
  <c r="EN6" i="5"/>
  <c r="EK6" i="5"/>
  <c r="AW84" i="5"/>
  <c r="BI20" i="5"/>
  <c r="BO168" i="5"/>
  <c r="BL32" i="5"/>
  <c r="AV4" i="5"/>
  <c r="AZ84" i="5"/>
  <c r="BP84" i="5"/>
  <c r="AW20" i="5"/>
  <c r="AX141" i="5"/>
  <c r="AY141" i="5"/>
  <c r="AV168" i="5"/>
  <c r="BF83" i="5"/>
  <c r="BL201" i="5"/>
  <c r="AU177" i="5"/>
  <c r="BP53" i="5"/>
  <c r="BP198" i="5"/>
  <c r="AU97" i="5"/>
  <c r="BE84" i="5"/>
  <c r="AV84" i="5"/>
  <c r="BJ20" i="5"/>
  <c r="BO20" i="5"/>
  <c r="AZ20" i="5"/>
  <c r="BP32" i="5"/>
  <c r="AW43" i="5"/>
  <c r="BF77" i="5"/>
  <c r="AW15" i="5"/>
  <c r="BL116" i="5"/>
  <c r="BP137" i="5"/>
  <c r="BE59" i="5"/>
  <c r="BO59" i="5"/>
  <c r="BF80" i="5"/>
  <c r="AW80" i="5"/>
  <c r="BI187" i="5"/>
  <c r="BF187" i="5"/>
  <c r="AU141" i="5"/>
  <c r="BJ141" i="5"/>
  <c r="BE141" i="5"/>
  <c r="BI141" i="5"/>
  <c r="BP141" i="5"/>
  <c r="BE4" i="5"/>
  <c r="BI4" i="5"/>
  <c r="AU53" i="5"/>
  <c r="BF53" i="5"/>
  <c r="AZ198" i="5"/>
  <c r="BJ198" i="5"/>
  <c r="BF198" i="5"/>
  <c r="BE97" i="5"/>
  <c r="BL168" i="5"/>
  <c r="BI168" i="5"/>
  <c r="AU168" i="5"/>
  <c r="AW168" i="5"/>
  <c r="BE168" i="5"/>
  <c r="AX168" i="5"/>
  <c r="AY168" i="5"/>
  <c r="BP83" i="5"/>
  <c r="BL83" i="5"/>
  <c r="AW83" i="5"/>
  <c r="AZ83" i="5"/>
  <c r="BJ83" i="5"/>
  <c r="AX83" i="5"/>
  <c r="AY83" i="5"/>
  <c r="AV38" i="5"/>
  <c r="BE38" i="5"/>
  <c r="AU32" i="5"/>
  <c r="BE32" i="5"/>
  <c r="AZ32" i="5"/>
  <c r="AV32" i="5"/>
  <c r="BJ32" i="5"/>
  <c r="AZ191" i="5"/>
  <c r="BI191" i="5"/>
  <c r="AW191" i="5"/>
  <c r="BJ191" i="5"/>
  <c r="BL191" i="5"/>
  <c r="AX191" i="5"/>
  <c r="AY191" i="5"/>
  <c r="BE125" i="5"/>
  <c r="AZ125" i="5"/>
  <c r="AU125" i="5"/>
  <c r="BP125" i="5"/>
  <c r="AW125" i="5"/>
  <c r="AU201" i="5"/>
  <c r="BJ201" i="5"/>
  <c r="BE201" i="5"/>
  <c r="AV201" i="5"/>
  <c r="BO201" i="5"/>
  <c r="AW177" i="5"/>
  <c r="AV177" i="5"/>
  <c r="BE177" i="5"/>
  <c r="BI177" i="5"/>
  <c r="BP177" i="5"/>
  <c r="AX177" i="5"/>
  <c r="AY177" i="5"/>
  <c r="BO169" i="5"/>
  <c r="BF103" i="5"/>
  <c r="AZ103" i="5"/>
  <c r="AX103" i="5"/>
  <c r="AY103" i="5"/>
  <c r="BP3" i="5"/>
  <c r="AZ3" i="5"/>
  <c r="AU84" i="5"/>
  <c r="BJ84" i="5"/>
  <c r="BL84" i="5"/>
  <c r="AX84" i="5"/>
  <c r="AY84" i="5"/>
  <c r="BI84" i="5"/>
  <c r="BE20" i="5"/>
  <c r="AU20" i="5"/>
  <c r="BL20" i="5"/>
  <c r="AX20" i="5"/>
  <c r="AY20" i="5"/>
  <c r="BP20" i="5"/>
  <c r="AV20" i="5"/>
  <c r="AZ141" i="5"/>
  <c r="AV141" i="5"/>
  <c r="BL141" i="5"/>
  <c r="BF141" i="5"/>
  <c r="BJ168" i="5"/>
  <c r="AZ168" i="5"/>
  <c r="BP168" i="5"/>
  <c r="AV83" i="5"/>
  <c r="BI83" i="5"/>
  <c r="AU83" i="5"/>
  <c r="AX32" i="5"/>
  <c r="AY32" i="5"/>
  <c r="BF32" i="5"/>
  <c r="AW32" i="5"/>
  <c r="BO191" i="5"/>
  <c r="BE191" i="5"/>
  <c r="BF191" i="5"/>
  <c r="BP191" i="5"/>
  <c r="AX125" i="5"/>
  <c r="AY125" i="5"/>
  <c r="BL125" i="5"/>
  <c r="BF125" i="5"/>
  <c r="AV125" i="5"/>
  <c r="AX201" i="5"/>
  <c r="AY201" i="5"/>
  <c r="BF201" i="5"/>
  <c r="AW201" i="5"/>
  <c r="BP201" i="5"/>
  <c r="BJ177" i="5"/>
  <c r="BL177" i="5"/>
  <c r="BF177" i="5"/>
  <c r="AU103" i="5"/>
  <c r="BP103" i="5"/>
  <c r="AZ187" i="5"/>
  <c r="BP187" i="5"/>
  <c r="BJ4" i="5"/>
  <c r="AU4" i="5"/>
  <c r="AV53" i="5"/>
  <c r="AU198" i="5"/>
  <c r="BJ97" i="5"/>
  <c r="AU77" i="5"/>
  <c r="BL169" i="5"/>
  <c r="BE80" i="5"/>
  <c r="AV15" i="5"/>
  <c r="BE116" i="5"/>
  <c r="BE45" i="5"/>
  <c r="AW137" i="5"/>
  <c r="BL38" i="5"/>
  <c r="BO171" i="5"/>
  <c r="AU74" i="5"/>
  <c r="BP41" i="5"/>
  <c r="AV41" i="5"/>
  <c r="BI59" i="5"/>
  <c r="BJ59" i="5"/>
  <c r="BL59" i="5"/>
  <c r="BJ80" i="5"/>
  <c r="BO80" i="5"/>
  <c r="BI15" i="5"/>
  <c r="BL15" i="5"/>
  <c r="BE15" i="5"/>
  <c r="AX15" i="5"/>
  <c r="AY15" i="5"/>
  <c r="AZ116" i="5"/>
  <c r="BF116" i="5"/>
  <c r="BJ116" i="5"/>
  <c r="BO116" i="5"/>
  <c r="AZ45" i="5"/>
  <c r="AX45" i="5"/>
  <c r="AY45" i="5"/>
  <c r="AU45" i="5"/>
  <c r="BL45" i="5"/>
  <c r="BF137" i="5"/>
  <c r="BJ137" i="5"/>
  <c r="BI137" i="5"/>
  <c r="AW187" i="5"/>
  <c r="AV187" i="5"/>
  <c r="AX187" i="5"/>
  <c r="AY187" i="5"/>
  <c r="AU187" i="5"/>
  <c r="BJ187" i="5"/>
  <c r="BE187" i="5"/>
  <c r="BP4" i="5"/>
  <c r="AZ4" i="5"/>
  <c r="AW4" i="5"/>
  <c r="AX4" i="5"/>
  <c r="AY4" i="5"/>
  <c r="BL4" i="5"/>
  <c r="BI53" i="5"/>
  <c r="BL53" i="5"/>
  <c r="AX53" i="5"/>
  <c r="AY53" i="5"/>
  <c r="BJ53" i="5"/>
  <c r="AW53" i="5"/>
  <c r="BE53" i="5"/>
  <c r="AW198" i="5"/>
  <c r="BI198" i="5"/>
  <c r="BE198" i="5"/>
  <c r="AV198" i="5"/>
  <c r="BL198" i="5"/>
  <c r="BO198" i="5"/>
  <c r="AZ97" i="5"/>
  <c r="AW97" i="5"/>
  <c r="BL97" i="5"/>
  <c r="BP97" i="5"/>
  <c r="BI97" i="5"/>
  <c r="BF97" i="5"/>
  <c r="AX97" i="5"/>
  <c r="AY97" i="5"/>
  <c r="BF38" i="5"/>
  <c r="AU38" i="5"/>
  <c r="AV43" i="5"/>
  <c r="BE43" i="5"/>
  <c r="BJ43" i="5"/>
  <c r="BE77" i="5"/>
  <c r="BP77" i="5"/>
  <c r="AW77" i="5"/>
  <c r="AU169" i="5"/>
  <c r="BI169" i="5"/>
  <c r="AW169" i="5"/>
  <c r="BI103" i="5"/>
  <c r="BJ103" i="5"/>
  <c r="BE103" i="5"/>
  <c r="BL103" i="5"/>
  <c r="AV103" i="5"/>
  <c r="AU3" i="5"/>
  <c r="BE3" i="5"/>
  <c r="BI3" i="5"/>
  <c r="AV119" i="5"/>
  <c r="BI193" i="5"/>
  <c r="AV59" i="5"/>
  <c r="AW59" i="5"/>
  <c r="AZ59" i="5"/>
  <c r="BF59" i="5"/>
  <c r="AU59" i="5"/>
  <c r="BP59" i="5"/>
  <c r="AX59" i="5"/>
  <c r="AY59" i="5"/>
  <c r="BP80" i="5"/>
  <c r="BL80" i="5"/>
  <c r="BI80" i="5"/>
  <c r="AU80" i="5"/>
  <c r="AV80" i="5"/>
  <c r="AZ80" i="5"/>
  <c r="AX80" i="5"/>
  <c r="AY80" i="5"/>
  <c r="BJ15" i="5"/>
  <c r="AZ15" i="5"/>
  <c r="BP15" i="5"/>
  <c r="AU15" i="5"/>
  <c r="BF15" i="5"/>
  <c r="BO15" i="5"/>
  <c r="BP116" i="5"/>
  <c r="AU116" i="5"/>
  <c r="AV116" i="5"/>
  <c r="AX116" i="5"/>
  <c r="AY116" i="5"/>
  <c r="BI116" i="5"/>
  <c r="AW116" i="5"/>
  <c r="BF45" i="5"/>
  <c r="AW45" i="5"/>
  <c r="BO45" i="5"/>
  <c r="AV45" i="5"/>
  <c r="BP45" i="5"/>
  <c r="BI45" i="5"/>
  <c r="BL137" i="5"/>
  <c r="AU137" i="5"/>
  <c r="AX137" i="5"/>
  <c r="AY137" i="5"/>
  <c r="AZ137" i="5"/>
  <c r="AV137" i="5"/>
  <c r="BE137" i="5"/>
  <c r="BP38" i="5"/>
  <c r="BI38" i="5"/>
  <c r="BJ38" i="5"/>
  <c r="AZ38" i="5"/>
  <c r="AW38" i="5"/>
  <c r="AX38" i="5"/>
  <c r="AY38" i="5"/>
  <c r="BF43" i="5"/>
  <c r="BP43" i="5"/>
  <c r="AU43" i="5"/>
  <c r="BI43" i="5"/>
  <c r="BL43" i="5"/>
  <c r="AX43" i="5"/>
  <c r="AY43" i="5"/>
  <c r="AV77" i="5"/>
  <c r="BI77" i="5"/>
  <c r="BJ77" i="5"/>
  <c r="AZ77" i="5"/>
  <c r="AX77" i="5"/>
  <c r="AY77" i="5"/>
  <c r="AV169" i="5"/>
  <c r="BJ169" i="5"/>
  <c r="BF169" i="5"/>
  <c r="AZ169" i="5"/>
  <c r="BE169" i="5"/>
  <c r="BP169" i="5"/>
  <c r="AX169" i="5"/>
  <c r="AY169" i="5"/>
  <c r="AV3" i="5"/>
  <c r="BL3" i="5"/>
  <c r="AW3" i="5"/>
  <c r="BJ3" i="5"/>
  <c r="BF3" i="5"/>
  <c r="AX3" i="5"/>
  <c r="AY3" i="5"/>
  <c r="BE93" i="5"/>
  <c r="AU93" i="5"/>
  <c r="BP179" i="5"/>
  <c r="BE119" i="5"/>
  <c r="AX119" i="5"/>
  <c r="AY119" i="5"/>
  <c r="AV140" i="5"/>
  <c r="AW11" i="5"/>
  <c r="AV90" i="5"/>
  <c r="BO60" i="5"/>
  <c r="BM59" i="5"/>
  <c r="BM80" i="5"/>
  <c r="BM15" i="5"/>
  <c r="BM116" i="5"/>
  <c r="BM45" i="5"/>
  <c r="BM137" i="5"/>
  <c r="BM187" i="5"/>
  <c r="BM84" i="5"/>
  <c r="BM20" i="5"/>
  <c r="BM141" i="5"/>
  <c r="BM4" i="5"/>
  <c r="BM53" i="5"/>
  <c r="BM198" i="5"/>
  <c r="BM97" i="5"/>
  <c r="BM168" i="5"/>
  <c r="BM83" i="5"/>
  <c r="BM38" i="5"/>
  <c r="BM32" i="5"/>
  <c r="BM191" i="5"/>
  <c r="BM125" i="5"/>
  <c r="BM43" i="5"/>
  <c r="BM77" i="5"/>
  <c r="BM201" i="5"/>
  <c r="BM177" i="5"/>
  <c r="BM169" i="5"/>
  <c r="BM103" i="5"/>
  <c r="BM3" i="5"/>
  <c r="AU60" i="5"/>
  <c r="AV60" i="5"/>
  <c r="BE60" i="5"/>
  <c r="BM182" i="5"/>
  <c r="BM188" i="5"/>
  <c r="BM153" i="5"/>
  <c r="BM184" i="5"/>
  <c r="BM106" i="5"/>
  <c r="BM65" i="5"/>
  <c r="BM136" i="5"/>
  <c r="BM48" i="5"/>
  <c r="BM130" i="5"/>
  <c r="BM189" i="5"/>
  <c r="BM200" i="5"/>
  <c r="BM46" i="5"/>
  <c r="BM92" i="5"/>
  <c r="BL60" i="5"/>
  <c r="BP60" i="5"/>
  <c r="BF60" i="5"/>
  <c r="BJ60" i="5"/>
  <c r="AZ60" i="5"/>
  <c r="BM60" i="5"/>
  <c r="BI60" i="5"/>
  <c r="AW60" i="5"/>
  <c r="EN5" i="5"/>
  <c r="AX86" i="5"/>
  <c r="AY86" i="5"/>
  <c r="AW154" i="5"/>
  <c r="BI179" i="5"/>
  <c r="BI105" i="5"/>
  <c r="BJ76" i="5"/>
  <c r="AV196" i="5"/>
  <c r="AX26" i="5"/>
  <c r="AY26" i="5"/>
  <c r="BL164" i="5"/>
  <c r="BE162" i="5"/>
  <c r="BF164" i="5"/>
  <c r="AX79" i="5"/>
  <c r="AY79" i="5"/>
  <c r="AZ81" i="5"/>
  <c r="BL108" i="5"/>
  <c r="AZ85" i="5"/>
  <c r="AU199" i="5"/>
  <c r="AX13" i="5"/>
  <c r="AY13" i="5"/>
  <c r="AV164" i="5"/>
  <c r="AW164" i="5"/>
  <c r="AZ179" i="5"/>
  <c r="AW105" i="5"/>
  <c r="BL105" i="5"/>
  <c r="AU79" i="5"/>
  <c r="BE79" i="5"/>
  <c r="AU81" i="5"/>
  <c r="BP81" i="5"/>
  <c r="BJ108" i="5"/>
  <c r="BJ86" i="5"/>
  <c r="BP154" i="5"/>
  <c r="AU193" i="5"/>
  <c r="AU55" i="5"/>
  <c r="BF88" i="5"/>
  <c r="AU164" i="5"/>
  <c r="AX164" i="5"/>
  <c r="AY164" i="5"/>
  <c r="BJ164" i="5"/>
  <c r="BE179" i="5"/>
  <c r="BO179" i="5"/>
  <c r="BJ179" i="5"/>
  <c r="AV105" i="5"/>
  <c r="AU105" i="5"/>
  <c r="AX105" i="5"/>
  <c r="AY105" i="5"/>
  <c r="AW79" i="5"/>
  <c r="AV79" i="5"/>
  <c r="BL79" i="5"/>
  <c r="BO81" i="5"/>
  <c r="BL81" i="5"/>
  <c r="AW81" i="5"/>
  <c r="BP86" i="5"/>
  <c r="BO76" i="5"/>
  <c r="AW196" i="5"/>
  <c r="AZ154" i="5"/>
  <c r="BO99" i="5"/>
  <c r="AW26" i="5"/>
  <c r="AV26" i="5"/>
  <c r="BE193" i="5"/>
  <c r="BL193" i="5"/>
  <c r="BP42" i="5"/>
  <c r="AX85" i="5"/>
  <c r="AY85" i="5"/>
  <c r="BJ55" i="5"/>
  <c r="BO127" i="5"/>
  <c r="BF199" i="5"/>
  <c r="BE164" i="5"/>
  <c r="BI164" i="5"/>
  <c r="AZ164" i="5"/>
  <c r="BP164" i="5"/>
  <c r="AV179" i="5"/>
  <c r="BF179" i="5"/>
  <c r="AX179" i="5"/>
  <c r="AY179" i="5"/>
  <c r="AW179" i="5"/>
  <c r="BL179" i="5"/>
  <c r="BJ105" i="5"/>
  <c r="BP105" i="5"/>
  <c r="BF105" i="5"/>
  <c r="BO105" i="5"/>
  <c r="BE105" i="5"/>
  <c r="AZ105" i="5"/>
  <c r="BJ79" i="5"/>
  <c r="BI79" i="5"/>
  <c r="BO79" i="5"/>
  <c r="BP79" i="5"/>
  <c r="BF79" i="5"/>
  <c r="AZ79" i="5"/>
  <c r="AX81" i="5"/>
  <c r="AY81" i="5"/>
  <c r="BI81" i="5"/>
  <c r="BJ81" i="5"/>
  <c r="AV81" i="5"/>
  <c r="BF81" i="5"/>
  <c r="AX108" i="5"/>
  <c r="AY108" i="5"/>
  <c r="AZ108" i="5"/>
  <c r="AZ86" i="5"/>
  <c r="BL86" i="5"/>
  <c r="AU154" i="5"/>
  <c r="AZ176" i="5"/>
  <c r="AZ99" i="5"/>
  <c r="AZ26" i="5"/>
  <c r="BE26" i="5"/>
  <c r="AX193" i="5"/>
  <c r="AY193" i="5"/>
  <c r="AV104" i="5"/>
  <c r="BL42" i="5"/>
  <c r="BE55" i="5"/>
  <c r="BF127" i="5"/>
  <c r="BO135" i="5"/>
  <c r="AU135" i="5"/>
  <c r="AX176" i="5"/>
  <c r="AY176" i="5"/>
  <c r="AV99" i="5"/>
  <c r="AZ42" i="5"/>
  <c r="AU139" i="5"/>
  <c r="BO139" i="5"/>
  <c r="AZ37" i="5"/>
  <c r="AU122" i="5"/>
  <c r="BL122" i="5"/>
  <c r="BF99" i="5"/>
  <c r="BI99" i="5"/>
  <c r="BE176" i="5"/>
  <c r="AW176" i="5"/>
  <c r="BF133" i="5"/>
  <c r="BJ133" i="5"/>
  <c r="BP196" i="5"/>
  <c r="BO196" i="5"/>
  <c r="BP76" i="5"/>
  <c r="AZ76" i="5"/>
  <c r="BO25" i="5"/>
  <c r="BI25" i="5"/>
  <c r="BI108" i="5"/>
  <c r="BF108" i="5"/>
  <c r="AW108" i="5"/>
  <c r="AU108" i="5"/>
  <c r="BP108" i="5"/>
  <c r="BE108" i="5"/>
  <c r="BE81" i="5"/>
  <c r="AZ152" i="5"/>
  <c r="BJ152" i="5"/>
  <c r="AU167" i="5"/>
  <c r="AV75" i="5"/>
  <c r="AX75" i="5"/>
  <c r="AY75" i="5"/>
  <c r="BO31" i="5"/>
  <c r="AU31" i="5"/>
  <c r="AU28" i="5"/>
  <c r="BP28" i="5"/>
  <c r="BP36" i="5"/>
  <c r="AW36" i="5"/>
  <c r="BP104" i="5"/>
  <c r="BL104" i="5"/>
  <c r="AX104" i="5"/>
  <c r="AY104" i="5"/>
  <c r="AV42" i="5"/>
  <c r="BI42" i="5"/>
  <c r="AX42" i="5"/>
  <c r="AY42" i="5"/>
  <c r="BJ162" i="5"/>
  <c r="AW162" i="5"/>
  <c r="BI162" i="5"/>
  <c r="AZ88" i="5"/>
  <c r="BL88" i="5"/>
  <c r="BF63" i="5"/>
  <c r="AV86" i="5"/>
  <c r="AW86" i="5"/>
  <c r="BF86" i="5"/>
  <c r="BE86" i="5"/>
  <c r="AU86" i="5"/>
  <c r="BO86" i="5"/>
  <c r="BE154" i="5"/>
  <c r="BL154" i="5"/>
  <c r="AV154" i="5"/>
  <c r="BJ154" i="5"/>
  <c r="BF154" i="5"/>
  <c r="AX154" i="5"/>
  <c r="AY154" i="5"/>
  <c r="AU26" i="5"/>
  <c r="BL26" i="5"/>
  <c r="BP26" i="5"/>
  <c r="BF26" i="5"/>
  <c r="BJ26" i="5"/>
  <c r="BJ193" i="5"/>
  <c r="AZ193" i="5"/>
  <c r="BO193" i="5"/>
  <c r="AV193" i="5"/>
  <c r="BP193" i="5"/>
  <c r="BF193" i="5"/>
  <c r="AU85" i="5"/>
  <c r="BI85" i="5"/>
  <c r="BE85" i="5"/>
  <c r="BI55" i="5"/>
  <c r="AX55" i="5"/>
  <c r="AY55" i="5"/>
  <c r="BP55" i="5"/>
  <c r="AW127" i="5"/>
  <c r="BL127" i="5"/>
  <c r="AV127" i="5"/>
  <c r="AU127" i="5"/>
  <c r="BL199" i="5"/>
  <c r="AW199" i="5"/>
  <c r="BI199" i="5"/>
  <c r="AU13" i="5"/>
  <c r="AX76" i="5"/>
  <c r="AY76" i="5"/>
  <c r="AU76" i="5"/>
  <c r="BF76" i="5"/>
  <c r="AV76" i="5"/>
  <c r="AW76" i="5"/>
  <c r="BI76" i="5"/>
  <c r="BL76" i="5"/>
  <c r="AX196" i="5"/>
  <c r="AY196" i="5"/>
  <c r="BI196" i="5"/>
  <c r="BL196" i="5"/>
  <c r="BE196" i="5"/>
  <c r="AU196" i="5"/>
  <c r="AZ196" i="5"/>
  <c r="BF196" i="5"/>
  <c r="BO176" i="5"/>
  <c r="AV176" i="5"/>
  <c r="BL176" i="5"/>
  <c r="AU176" i="5"/>
  <c r="BI176" i="5"/>
  <c r="BJ176" i="5"/>
  <c r="BP176" i="5"/>
  <c r="AX99" i="5"/>
  <c r="AY99" i="5"/>
  <c r="BL99" i="5"/>
  <c r="BE99" i="5"/>
  <c r="BP99" i="5"/>
  <c r="BJ99" i="5"/>
  <c r="AU99" i="5"/>
  <c r="AX122" i="5"/>
  <c r="AY122" i="5"/>
  <c r="BI122" i="5"/>
  <c r="BF122" i="5"/>
  <c r="BE122" i="5"/>
  <c r="BI37" i="5"/>
  <c r="AV37" i="5"/>
  <c r="AW37" i="5"/>
  <c r="AU104" i="5"/>
  <c r="AZ104" i="5"/>
  <c r="AU42" i="5"/>
  <c r="AW42" i="5"/>
  <c r="BE42" i="5"/>
  <c r="BF42" i="5"/>
  <c r="BE36" i="5"/>
  <c r="BL36" i="5"/>
  <c r="AV36" i="5"/>
  <c r="AW28" i="5"/>
  <c r="AW75" i="5"/>
  <c r="AZ162" i="5"/>
  <c r="AX162" i="5"/>
  <c r="AY162" i="5"/>
  <c r="BJ67" i="5"/>
  <c r="BI88" i="5"/>
  <c r="AX88" i="5"/>
  <c r="AY88" i="5"/>
  <c r="BP63" i="5"/>
  <c r="BJ41" i="5"/>
  <c r="BE7" i="5"/>
  <c r="BE64" i="5"/>
  <c r="BJ64" i="5"/>
  <c r="AU174" i="5"/>
  <c r="AW174" i="5"/>
  <c r="AW82" i="5"/>
  <c r="BL135" i="5"/>
  <c r="AW135" i="5"/>
  <c r="BP68" i="5"/>
  <c r="BE68" i="5"/>
  <c r="BI133" i="5"/>
  <c r="AW133" i="5"/>
  <c r="BJ123" i="5"/>
  <c r="BE123" i="5"/>
  <c r="BL123" i="5"/>
  <c r="BI5" i="5"/>
  <c r="AV5" i="5"/>
  <c r="AX5" i="5"/>
  <c r="AY5" i="5"/>
  <c r="BE25" i="5"/>
  <c r="BL25" i="5"/>
  <c r="AW8" i="5"/>
  <c r="AU8" i="5"/>
  <c r="BL157" i="5"/>
  <c r="BE152" i="5"/>
  <c r="BO152" i="5"/>
  <c r="BI152" i="5"/>
  <c r="AZ67" i="5"/>
  <c r="BE67" i="5"/>
  <c r="BI67" i="5"/>
  <c r="BF167" i="5"/>
  <c r="AW167" i="5"/>
  <c r="AX167" i="5"/>
  <c r="AY167" i="5"/>
  <c r="BI167" i="5"/>
  <c r="BP167" i="5"/>
  <c r="BL75" i="5"/>
  <c r="AZ75" i="5"/>
  <c r="BO75" i="5"/>
  <c r="AZ31" i="5"/>
  <c r="BP31" i="5"/>
  <c r="BF28" i="5"/>
  <c r="BO28" i="5"/>
  <c r="AZ28" i="5"/>
  <c r="BF162" i="5"/>
  <c r="BL162" i="5"/>
  <c r="AU162" i="5"/>
  <c r="BO162" i="5"/>
  <c r="AV162" i="5"/>
  <c r="BP162" i="5"/>
  <c r="AW88" i="5"/>
  <c r="BJ88" i="5"/>
  <c r="BE88" i="5"/>
  <c r="BO88" i="5"/>
  <c r="AV88" i="5"/>
  <c r="BP88" i="5"/>
  <c r="AW63" i="5"/>
  <c r="AX63" i="5"/>
  <c r="AY63" i="5"/>
  <c r="AU63" i="5"/>
  <c r="AV63" i="5"/>
  <c r="AU41" i="5"/>
  <c r="AX41" i="5"/>
  <c r="AY41" i="5"/>
  <c r="BF41" i="5"/>
  <c r="AW85" i="5"/>
  <c r="BP85" i="5"/>
  <c r="BL85" i="5"/>
  <c r="BJ85" i="5"/>
  <c r="AV85" i="5"/>
  <c r="BF85" i="5"/>
  <c r="AW55" i="5"/>
  <c r="BL55" i="5"/>
  <c r="BF55" i="5"/>
  <c r="AV55" i="5"/>
  <c r="BJ127" i="5"/>
  <c r="BI127" i="5"/>
  <c r="AZ127" i="5"/>
  <c r="AX127" i="5"/>
  <c r="AY127" i="5"/>
  <c r="BE127" i="5"/>
  <c r="AV199" i="5"/>
  <c r="BJ199" i="5"/>
  <c r="AZ199" i="5"/>
  <c r="AX199" i="5"/>
  <c r="AY199" i="5"/>
  <c r="BE199" i="5"/>
  <c r="BP199" i="5"/>
  <c r="AW13" i="5"/>
  <c r="AV6" i="5"/>
  <c r="AV122" i="5"/>
  <c r="BJ122" i="5"/>
  <c r="AW122" i="5"/>
  <c r="BP122" i="5"/>
  <c r="BO37" i="5"/>
  <c r="BP37" i="5"/>
  <c r="AX37" i="5"/>
  <c r="AY37" i="5"/>
  <c r="BF37" i="5"/>
  <c r="BJ37" i="5"/>
  <c r="BE37" i="5"/>
  <c r="AU37" i="5"/>
  <c r="BO104" i="5"/>
  <c r="BJ104" i="5"/>
  <c r="BF104" i="5"/>
  <c r="BI104" i="5"/>
  <c r="BE104" i="5"/>
  <c r="AZ36" i="5"/>
  <c r="BJ36" i="5"/>
  <c r="BO36" i="5"/>
  <c r="AU36" i="5"/>
  <c r="BI36" i="5"/>
  <c r="BF36" i="5"/>
  <c r="BE28" i="5"/>
  <c r="BJ28" i="5"/>
  <c r="BL28" i="5"/>
  <c r="AX28" i="5"/>
  <c r="AY28" i="5"/>
  <c r="AV28" i="5"/>
  <c r="BL31" i="5"/>
  <c r="AV31" i="5"/>
  <c r="BJ31" i="5"/>
  <c r="AX31" i="5"/>
  <c r="AY31" i="5"/>
  <c r="BI31" i="5"/>
  <c r="AW31" i="5"/>
  <c r="BE31" i="5"/>
  <c r="BI75" i="5"/>
  <c r="BE75" i="5"/>
  <c r="AU75" i="5"/>
  <c r="BF75" i="5"/>
  <c r="BP75" i="5"/>
  <c r="BJ75" i="5"/>
  <c r="BL167" i="5"/>
  <c r="AV167" i="5"/>
  <c r="BE167" i="5"/>
  <c r="BJ167" i="5"/>
  <c r="BO167" i="5"/>
  <c r="BL67" i="5"/>
  <c r="BP67" i="5"/>
  <c r="AX67" i="5"/>
  <c r="AY67" i="5"/>
  <c r="BF67" i="5"/>
  <c r="AU67" i="5"/>
  <c r="AV67" i="5"/>
  <c r="BL152" i="5"/>
  <c r="BF152" i="5"/>
  <c r="AV152" i="5"/>
  <c r="AX152" i="5"/>
  <c r="AY152" i="5"/>
  <c r="AU152" i="5"/>
  <c r="AW152" i="5"/>
  <c r="BP152" i="5"/>
  <c r="BI157" i="5"/>
  <c r="BJ157" i="5"/>
  <c r="AV157" i="5"/>
  <c r="BP25" i="5"/>
  <c r="AV25" i="5"/>
  <c r="BJ5" i="5"/>
  <c r="AU5" i="5"/>
  <c r="AW123" i="5"/>
  <c r="AV123" i="5"/>
  <c r="BO133" i="5"/>
  <c r="BE133" i="5"/>
  <c r="BO68" i="5"/>
  <c r="BI68" i="5"/>
  <c r="AV68" i="5"/>
  <c r="BF135" i="5"/>
  <c r="BJ135" i="5"/>
  <c r="AW139" i="5"/>
  <c r="AV82" i="5"/>
  <c r="BM7" i="5"/>
  <c r="BP64" i="5"/>
  <c r="AZ64" i="5"/>
  <c r="BP174" i="5"/>
  <c r="BO174" i="5"/>
  <c r="BF174" i="5"/>
  <c r="BL82" i="5"/>
  <c r="AU82" i="5"/>
  <c r="AX82" i="5"/>
  <c r="AY82" i="5"/>
  <c r="BJ82" i="5"/>
  <c r="AZ139" i="5"/>
  <c r="BF139" i="5"/>
  <c r="AV139" i="5"/>
  <c r="BE135" i="5"/>
  <c r="AV135" i="5"/>
  <c r="BP135" i="5"/>
  <c r="AZ135" i="5"/>
  <c r="BI135" i="5"/>
  <c r="AX135" i="5"/>
  <c r="AY135" i="5"/>
  <c r="AU68" i="5"/>
  <c r="BL68" i="5"/>
  <c r="AZ68" i="5"/>
  <c r="BF68" i="5"/>
  <c r="BJ68" i="5"/>
  <c r="AX68" i="5"/>
  <c r="AY68" i="5"/>
  <c r="AU133" i="5"/>
  <c r="AV133" i="5"/>
  <c r="AZ133" i="5"/>
  <c r="BP133" i="5"/>
  <c r="BL133" i="5"/>
  <c r="AX133" i="5"/>
  <c r="AY133" i="5"/>
  <c r="AZ123" i="5"/>
  <c r="AU123" i="5"/>
  <c r="BI123" i="5"/>
  <c r="BP123" i="5"/>
  <c r="AX123" i="5"/>
  <c r="AY123" i="5"/>
  <c r="AZ5" i="5"/>
  <c r="BF5" i="5"/>
  <c r="BP5" i="5"/>
  <c r="AW5" i="5"/>
  <c r="BE5" i="5"/>
  <c r="BO5" i="5"/>
  <c r="AU25" i="5"/>
  <c r="BF25" i="5"/>
  <c r="AW25" i="5"/>
  <c r="BJ25" i="5"/>
  <c r="AZ25" i="5"/>
  <c r="AX25" i="5"/>
  <c r="AY25" i="5"/>
  <c r="BM8" i="5"/>
  <c r="AV8" i="5"/>
  <c r="BF157" i="5"/>
  <c r="AW157" i="5"/>
  <c r="AU157" i="5"/>
  <c r="BE157" i="5"/>
  <c r="AZ157" i="5"/>
  <c r="BP157" i="5"/>
  <c r="BO157" i="5"/>
  <c r="BM104" i="5"/>
  <c r="AZ63" i="5"/>
  <c r="BI63" i="5"/>
  <c r="BE63" i="5"/>
  <c r="BJ63" i="5"/>
  <c r="AW41" i="5"/>
  <c r="BI41" i="5"/>
  <c r="BL41" i="5"/>
  <c r="BO41" i="5"/>
  <c r="BE41" i="5"/>
  <c r="AZ41" i="5"/>
  <c r="BM179" i="5"/>
  <c r="EN4" i="5"/>
  <c r="EK4" i="5"/>
  <c r="BL139" i="5"/>
  <c r="BP139" i="5"/>
  <c r="AX139" i="5"/>
  <c r="AY139" i="5"/>
  <c r="BJ139" i="5"/>
  <c r="BE139" i="5"/>
  <c r="BI139" i="5"/>
  <c r="AZ82" i="5"/>
  <c r="BF82" i="5"/>
  <c r="BP82" i="5"/>
  <c r="BI82" i="5"/>
  <c r="BE82" i="5"/>
  <c r="BI174" i="5"/>
  <c r="BJ174" i="5"/>
  <c r="AX174" i="5"/>
  <c r="AY174" i="5"/>
  <c r="BE174" i="5"/>
  <c r="AV174" i="5"/>
  <c r="BL174" i="5"/>
  <c r="AU6" i="5"/>
  <c r="BL64" i="5"/>
  <c r="BF64" i="5"/>
  <c r="BO64" i="5"/>
  <c r="BM64" i="5"/>
  <c r="BM174" i="5"/>
  <c r="BM82" i="5"/>
  <c r="BM139" i="5"/>
  <c r="BM37" i="5"/>
  <c r="BM135" i="5"/>
  <c r="BM68" i="5"/>
  <c r="BM122" i="5"/>
  <c r="BM99" i="5"/>
  <c r="BM176" i="5"/>
  <c r="BM133" i="5"/>
  <c r="BM196" i="5"/>
  <c r="BM123" i="5"/>
  <c r="BM5" i="5"/>
  <c r="BM76" i="5"/>
  <c r="BM25" i="5"/>
  <c r="BM157" i="5"/>
  <c r="BM108" i="5"/>
  <c r="BM81" i="5"/>
  <c r="BM152" i="5"/>
  <c r="BM79" i="5"/>
  <c r="BM67" i="5"/>
  <c r="BM167" i="5"/>
  <c r="BM75" i="5"/>
  <c r="BM31" i="5"/>
  <c r="BM28" i="5"/>
  <c r="BM36" i="5"/>
  <c r="BM42" i="5"/>
  <c r="BM162" i="5"/>
  <c r="BM105" i="5"/>
  <c r="BM88" i="5"/>
  <c r="BM63" i="5"/>
  <c r="BM41" i="5"/>
  <c r="BM86" i="5"/>
  <c r="BM154" i="5"/>
  <c r="BM26" i="5"/>
  <c r="BM193" i="5"/>
  <c r="BM85" i="5"/>
  <c r="BM55" i="5"/>
  <c r="BM127" i="5"/>
  <c r="BM199" i="5"/>
  <c r="EN3" i="5"/>
  <c r="AR13" i="5"/>
  <c r="AP13" i="5"/>
  <c r="EN7" i="5"/>
  <c r="EK7" i="5"/>
  <c r="AW64" i="5"/>
  <c r="AV64" i="5"/>
  <c r="AX64" i="5"/>
  <c r="AY64" i="5"/>
  <c r="AU64" i="5"/>
  <c r="BI64" i="5"/>
  <c r="FT8" i="5"/>
  <c r="FU8" i="5"/>
  <c r="FV8" i="5"/>
  <c r="BL7" i="5"/>
  <c r="AX7" i="5"/>
  <c r="AY7" i="5"/>
  <c r="BJ7" i="5"/>
  <c r="BF7" i="5"/>
  <c r="AR6" i="5"/>
  <c r="AP6" i="5"/>
  <c r="BI197" i="5"/>
  <c r="AW197" i="5"/>
  <c r="AW19" i="5"/>
  <c r="BO19" i="5"/>
  <c r="AU39" i="5"/>
  <c r="AU56" i="5"/>
  <c r="BF56" i="5"/>
  <c r="AW56" i="5"/>
  <c r="BI56" i="5"/>
  <c r="BL178" i="5"/>
  <c r="BP178" i="5"/>
  <c r="BF149" i="5"/>
  <c r="BP149" i="5"/>
  <c r="AV149" i="5"/>
  <c r="BI23" i="5"/>
  <c r="BO23" i="5"/>
  <c r="BP23" i="5"/>
  <c r="AW23" i="5"/>
  <c r="BI183" i="5"/>
  <c r="AZ183" i="5"/>
  <c r="BL183" i="5"/>
  <c r="BP95" i="5"/>
  <c r="BI95" i="5"/>
  <c r="AX95" i="5"/>
  <c r="AY95" i="5"/>
  <c r="BJ72" i="5"/>
  <c r="AZ72" i="5"/>
  <c r="AZ195" i="5"/>
  <c r="AW195" i="5"/>
  <c r="AV195" i="5"/>
  <c r="BP195" i="5"/>
  <c r="BL195" i="5"/>
  <c r="BP186" i="5"/>
  <c r="BL186" i="5"/>
  <c r="AV186" i="5"/>
  <c r="BI186" i="5"/>
  <c r="AX186" i="5"/>
  <c r="AY186" i="5"/>
  <c r="AW62" i="5"/>
  <c r="BL62" i="5"/>
  <c r="BF62" i="5"/>
  <c r="BP52" i="5"/>
  <c r="AW52" i="5"/>
  <c r="BL52" i="5"/>
  <c r="AU52" i="5"/>
  <c r="BF52" i="5"/>
  <c r="BE52" i="5"/>
  <c r="AX52" i="5"/>
  <c r="AY52" i="5"/>
  <c r="AW102" i="5"/>
  <c r="BI102" i="5"/>
  <c r="AZ102" i="5"/>
  <c r="BL102" i="5"/>
  <c r="BP102" i="5"/>
  <c r="AV102" i="5"/>
  <c r="AX102" i="5"/>
  <c r="AY102" i="5"/>
  <c r="BJ14" i="5"/>
  <c r="AW14" i="5"/>
  <c r="BL14" i="5"/>
  <c r="AU14" i="5"/>
  <c r="BF14" i="5"/>
  <c r="BO14" i="5"/>
  <c r="BI194" i="5"/>
  <c r="BP194" i="5"/>
  <c r="AV194" i="5"/>
  <c r="BE194" i="5"/>
  <c r="AW194" i="5"/>
  <c r="AX194" i="5"/>
  <c r="AY194" i="5"/>
  <c r="AX109" i="5"/>
  <c r="AY109" i="5"/>
  <c r="BI109" i="5"/>
  <c r="BO161" i="5"/>
  <c r="BE161" i="5"/>
  <c r="BP161" i="5"/>
  <c r="BJ161" i="5"/>
  <c r="AW161" i="5"/>
  <c r="BF70" i="5"/>
  <c r="BJ70" i="5"/>
  <c r="BI70" i="5"/>
  <c r="BO70" i="5"/>
  <c r="AW70" i="5"/>
  <c r="AV70" i="5"/>
  <c r="BF119" i="5"/>
  <c r="BP29" i="5"/>
  <c r="AZ29" i="5"/>
  <c r="BL29" i="5"/>
  <c r="BO29" i="5"/>
  <c r="BE29" i="5"/>
  <c r="AU29" i="5"/>
  <c r="BJ121" i="5"/>
  <c r="BO121" i="5"/>
  <c r="AZ121" i="5"/>
  <c r="AV121" i="5"/>
  <c r="BP121" i="5"/>
  <c r="AW30" i="5"/>
  <c r="BO115" i="5"/>
  <c r="BI115" i="5"/>
  <c r="AZ115" i="5"/>
  <c r="AV115" i="5"/>
  <c r="BL115" i="5"/>
  <c r="BO145" i="5"/>
  <c r="BL145" i="5"/>
  <c r="BE145" i="5"/>
  <c r="AV145" i="5"/>
  <c r="AZ145" i="5"/>
  <c r="BP145" i="5"/>
  <c r="AW145" i="5"/>
  <c r="BI22" i="5"/>
  <c r="BE22" i="5"/>
  <c r="BL22" i="5"/>
  <c r="AX22" i="5"/>
  <c r="AY22" i="5"/>
  <c r="BF22" i="5"/>
  <c r="AV21" i="5"/>
  <c r="AU21" i="5"/>
  <c r="AW100" i="5"/>
  <c r="BP100" i="5"/>
  <c r="AX100" i="5"/>
  <c r="AY100" i="5"/>
  <c r="AU100" i="5"/>
  <c r="BF100" i="5"/>
  <c r="BL100" i="5"/>
  <c r="AX56" i="5"/>
  <c r="AY56" i="5"/>
  <c r="BL149" i="5"/>
  <c r="AZ23" i="5"/>
  <c r="AU23" i="5"/>
  <c r="AW183" i="5"/>
  <c r="BE183" i="5"/>
  <c r="AU95" i="5"/>
  <c r="BJ95" i="5"/>
  <c r="AX62" i="5"/>
  <c r="AY62" i="5"/>
  <c r="AV62" i="5"/>
  <c r="BE19" i="5"/>
  <c r="BF109" i="5"/>
  <c r="AZ197" i="5"/>
  <c r="AX178" i="5"/>
  <c r="AY178" i="5"/>
  <c r="AU147" i="5"/>
  <c r="BO110" i="5"/>
  <c r="AV110" i="5"/>
  <c r="BL110" i="5"/>
  <c r="AW110" i="5"/>
  <c r="BF110" i="5"/>
  <c r="BL197" i="5"/>
  <c r="AU197" i="5"/>
  <c r="BE197" i="5"/>
  <c r="AX197" i="5"/>
  <c r="AY197" i="5"/>
  <c r="BP197" i="5"/>
  <c r="BJ197" i="5"/>
  <c r="BJ109" i="5"/>
  <c r="BP109" i="5"/>
  <c r="AZ109" i="5"/>
  <c r="AU109" i="5"/>
  <c r="BE109" i="5"/>
  <c r="BJ90" i="5"/>
  <c r="BO90" i="5"/>
  <c r="BL90" i="5"/>
  <c r="AW39" i="5"/>
  <c r="AV39" i="5"/>
  <c r="BL69" i="5"/>
  <c r="BJ69" i="5"/>
  <c r="AV69" i="5"/>
  <c r="AV16" i="5"/>
  <c r="AW16" i="5"/>
  <c r="AW178" i="5"/>
  <c r="BO178" i="5"/>
  <c r="AU178" i="5"/>
  <c r="AV178" i="5"/>
  <c r="AZ178" i="5"/>
  <c r="BP147" i="5"/>
  <c r="AZ147" i="5"/>
  <c r="BE147" i="5"/>
  <c r="BF146" i="5"/>
  <c r="BO146" i="5"/>
  <c r="BL146" i="5"/>
  <c r="BE159" i="5"/>
  <c r="BJ159" i="5"/>
  <c r="BI159" i="5"/>
  <c r="AU132" i="5"/>
  <c r="BP132" i="5"/>
  <c r="AV132" i="5"/>
  <c r="BL156" i="5"/>
  <c r="AU156" i="5"/>
  <c r="AX156" i="5"/>
  <c r="AY156" i="5"/>
  <c r="BJ166" i="5"/>
  <c r="BI166" i="5"/>
  <c r="BJ98" i="5"/>
  <c r="BI98" i="5"/>
  <c r="BL23" i="5"/>
  <c r="BE23" i="5"/>
  <c r="AV23" i="5"/>
  <c r="AU183" i="5"/>
  <c r="BF183" i="5"/>
  <c r="AV183" i="5"/>
  <c r="AX183" i="5"/>
  <c r="AY183" i="5"/>
  <c r="BP183" i="5"/>
  <c r="BJ183" i="5"/>
  <c r="AV95" i="5"/>
  <c r="AZ95" i="5"/>
  <c r="BL95" i="5"/>
  <c r="BE95" i="5"/>
  <c r="AW95" i="5"/>
  <c r="BO95" i="5"/>
  <c r="BE117" i="5"/>
  <c r="AX117" i="5"/>
  <c r="AY117" i="5"/>
  <c r="BE62" i="5"/>
  <c r="BI62" i="5"/>
  <c r="AU62" i="5"/>
  <c r="AZ62" i="5"/>
  <c r="BJ62" i="5"/>
  <c r="BO62" i="5"/>
  <c r="AZ19" i="5"/>
  <c r="BP19" i="5"/>
  <c r="BJ19" i="5"/>
  <c r="AX19" i="5"/>
  <c r="AY19" i="5"/>
  <c r="BF19" i="5"/>
  <c r="BI161" i="5"/>
  <c r="AZ161" i="5"/>
  <c r="AU119" i="5"/>
  <c r="BL119" i="5"/>
  <c r="AW119" i="5"/>
  <c r="BO119" i="5"/>
  <c r="BP119" i="5"/>
  <c r="AZ119" i="5"/>
  <c r="BJ119" i="5"/>
  <c r="AU30" i="5"/>
  <c r="AV30" i="5"/>
  <c r="BE56" i="5"/>
  <c r="AV56" i="5"/>
  <c r="BJ56" i="5"/>
  <c r="BO56" i="5"/>
  <c r="BL56" i="5"/>
  <c r="BP56" i="5"/>
  <c r="AW149" i="5"/>
  <c r="AZ149" i="5"/>
  <c r="BE149" i="5"/>
  <c r="BO149" i="5"/>
  <c r="BI149" i="5"/>
  <c r="AU149" i="5"/>
  <c r="BJ149" i="5"/>
  <c r="BL19" i="5"/>
  <c r="AU19" i="5"/>
  <c r="BI19" i="5"/>
  <c r="BL109" i="5"/>
  <c r="AW109" i="5"/>
  <c r="BF197" i="5"/>
  <c r="BO197" i="5"/>
  <c r="AV197" i="5"/>
  <c r="BI178" i="5"/>
  <c r="BJ178" i="5"/>
  <c r="BO147" i="5"/>
  <c r="BL150" i="5"/>
  <c r="AX40" i="5"/>
  <c r="AY40" i="5"/>
  <c r="BO151" i="5"/>
  <c r="BP50" i="5"/>
  <c r="BP90" i="5"/>
  <c r="BF90" i="5"/>
  <c r="AU146" i="5"/>
  <c r="AV159" i="5"/>
  <c r="BO159" i="5"/>
  <c r="BO39" i="5"/>
  <c r="BL39" i="5"/>
  <c r="AX69" i="5"/>
  <c r="AY69" i="5"/>
  <c r="BE69" i="5"/>
  <c r="AZ132" i="5"/>
  <c r="BJ132" i="5"/>
  <c r="BL35" i="5"/>
  <c r="AV156" i="5"/>
  <c r="BO72" i="5"/>
  <c r="BE90" i="5"/>
  <c r="AX90" i="5"/>
  <c r="AY90" i="5"/>
  <c r="AZ90" i="5"/>
  <c r="AW90" i="5"/>
  <c r="BI90" i="5"/>
  <c r="BP39" i="5"/>
  <c r="AZ39" i="5"/>
  <c r="BI39" i="5"/>
  <c r="AX39" i="5"/>
  <c r="AY39" i="5"/>
  <c r="BE39" i="5"/>
  <c r="BJ39" i="5"/>
  <c r="BI69" i="5"/>
  <c r="AW69" i="5"/>
  <c r="BP69" i="5"/>
  <c r="AU69" i="5"/>
  <c r="BO69" i="5"/>
  <c r="BE178" i="5"/>
  <c r="BF178" i="5"/>
  <c r="AW147" i="5"/>
  <c r="BJ147" i="5"/>
  <c r="AV147" i="5"/>
  <c r="AX147" i="5"/>
  <c r="AY147" i="5"/>
  <c r="BL147" i="5"/>
  <c r="BF147" i="5"/>
  <c r="BP146" i="5"/>
  <c r="AV146" i="5"/>
  <c r="AZ146" i="5"/>
  <c r="AX146" i="5"/>
  <c r="AY146" i="5"/>
  <c r="BJ146" i="5"/>
  <c r="AW146" i="5"/>
  <c r="BP159" i="5"/>
  <c r="AW159" i="5"/>
  <c r="AX159" i="5"/>
  <c r="AY159" i="5"/>
  <c r="BF159" i="5"/>
  <c r="AU159" i="5"/>
  <c r="AW132" i="5"/>
  <c r="BE132" i="5"/>
  <c r="BI132" i="5"/>
  <c r="BL132" i="5"/>
  <c r="BF132" i="5"/>
  <c r="BO132" i="5"/>
  <c r="BE156" i="5"/>
  <c r="AZ156" i="5"/>
  <c r="BP156" i="5"/>
  <c r="BF156" i="5"/>
  <c r="BJ156" i="5"/>
  <c r="BO156" i="5"/>
  <c r="AZ166" i="5"/>
  <c r="BP166" i="5"/>
  <c r="AW166" i="5"/>
  <c r="AU166" i="5"/>
  <c r="BF98" i="5"/>
  <c r="BL98" i="5"/>
  <c r="BE98" i="5"/>
  <c r="BP72" i="5"/>
  <c r="AU72" i="5"/>
  <c r="BI72" i="5"/>
  <c r="AW117" i="5"/>
  <c r="AU117" i="5"/>
  <c r="BF117" i="5"/>
  <c r="BM197" i="5"/>
  <c r="BM109" i="5"/>
  <c r="BM19" i="5"/>
  <c r="BM161" i="5"/>
  <c r="BM70" i="5"/>
  <c r="BM16" i="5"/>
  <c r="AU16" i="5"/>
  <c r="AX128" i="5"/>
  <c r="AY128" i="5"/>
  <c r="BE166" i="5"/>
  <c r="BF166" i="5"/>
  <c r="BO166" i="5"/>
  <c r="BL166" i="5"/>
  <c r="AV166" i="5"/>
  <c r="AV98" i="5"/>
  <c r="AW98" i="5"/>
  <c r="AU98" i="5"/>
  <c r="AX98" i="5"/>
  <c r="AY98" i="5"/>
  <c r="AZ98" i="5"/>
  <c r="BP98" i="5"/>
  <c r="AV72" i="5"/>
  <c r="AW72" i="5"/>
  <c r="BF72" i="5"/>
  <c r="BL72" i="5"/>
  <c r="BE72" i="5"/>
  <c r="AX72" i="5"/>
  <c r="AY72" i="5"/>
  <c r="AV117" i="5"/>
  <c r="BL117" i="5"/>
  <c r="BJ117" i="5"/>
  <c r="BI117" i="5"/>
  <c r="BP117" i="5"/>
  <c r="BO117" i="5"/>
  <c r="BM160" i="5"/>
  <c r="BI128" i="5"/>
  <c r="AX140" i="5"/>
  <c r="AY140" i="5"/>
  <c r="BJ143" i="5"/>
  <c r="BF12" i="5"/>
  <c r="BO165" i="5"/>
  <c r="BE140" i="5"/>
  <c r="AU140" i="5"/>
  <c r="AZ171" i="5"/>
  <c r="BP143" i="5"/>
  <c r="BI74" i="5"/>
  <c r="AU78" i="5"/>
  <c r="EN2" i="5"/>
  <c r="BL190" i="5"/>
  <c r="BM119" i="5"/>
  <c r="BM29" i="5"/>
  <c r="BM121" i="5"/>
  <c r="BM90" i="5"/>
  <c r="BM39" i="5"/>
  <c r="BM69" i="5"/>
  <c r="BM115" i="5"/>
  <c r="BM56" i="5"/>
  <c r="BM128" i="5"/>
  <c r="BE128" i="5"/>
  <c r="AW128" i="5"/>
  <c r="AZ128" i="5"/>
  <c r="BM178" i="5"/>
  <c r="BM147" i="5"/>
  <c r="BM146" i="5"/>
  <c r="BM159" i="5"/>
  <c r="BM132" i="5"/>
  <c r="BM145" i="5"/>
  <c r="BM156" i="5"/>
  <c r="BM22" i="5"/>
  <c r="BM166" i="5"/>
  <c r="BM98" i="5"/>
  <c r="BM24" i="5"/>
  <c r="BM149" i="5"/>
  <c r="BM100" i="5"/>
  <c r="BM23" i="5"/>
  <c r="BM183" i="5"/>
  <c r="BM95" i="5"/>
  <c r="BM72" i="5"/>
  <c r="BM117" i="5"/>
  <c r="BM118" i="5"/>
  <c r="BM87" i="5"/>
  <c r="BM10" i="5"/>
  <c r="BM148" i="5"/>
  <c r="BM195" i="5"/>
  <c r="BM186" i="5"/>
  <c r="BM62" i="5"/>
  <c r="BM52" i="5"/>
  <c r="BM102" i="5"/>
  <c r="BM14" i="5"/>
  <c r="BM194" i="5"/>
  <c r="BM110" i="5"/>
  <c r="AR2" i="5"/>
  <c r="AP2" i="5"/>
  <c r="BJ140" i="5"/>
  <c r="BP140" i="5"/>
  <c r="AV171" i="5"/>
  <c r="BP171" i="5"/>
  <c r="BF143" i="5"/>
  <c r="AZ190" i="5"/>
  <c r="AX74" i="5"/>
  <c r="AY74" i="5"/>
  <c r="AW74" i="5"/>
  <c r="AZ78" i="5"/>
  <c r="BI12" i="5"/>
  <c r="AZ120" i="5"/>
  <c r="AV71" i="5"/>
  <c r="BT11" i="5"/>
  <c r="BT12" i="5"/>
  <c r="BI140" i="5"/>
  <c r="AZ140" i="5"/>
  <c r="BO140" i="5"/>
  <c r="AW140" i="5"/>
  <c r="BF140" i="5"/>
  <c r="BL140" i="5"/>
  <c r="BE171" i="5"/>
  <c r="AW171" i="5"/>
  <c r="AU171" i="5"/>
  <c r="AX143" i="5"/>
  <c r="AY143" i="5"/>
  <c r="BI143" i="5"/>
  <c r="BJ190" i="5"/>
  <c r="AW190" i="5"/>
  <c r="BE74" i="5"/>
  <c r="AX78" i="5"/>
  <c r="AY78" i="5"/>
  <c r="BL78" i="5"/>
  <c r="BF78" i="5"/>
  <c r="AZ12" i="5"/>
  <c r="AW150" i="5"/>
  <c r="AV40" i="5"/>
  <c r="AZ151" i="5"/>
  <c r="AW151" i="5"/>
  <c r="AU50" i="5"/>
  <c r="BJ138" i="5"/>
  <c r="BO17" i="5"/>
  <c r="AZ47" i="5"/>
  <c r="BE142" i="5"/>
  <c r="AW73" i="5"/>
  <c r="BI175" i="5"/>
  <c r="AX35" i="5"/>
  <c r="AY35" i="5"/>
  <c r="AZ33" i="5"/>
  <c r="BP73" i="5"/>
  <c r="BF71" i="5"/>
  <c r="AZ175" i="5"/>
  <c r="BL73" i="5"/>
  <c r="AV142" i="5"/>
  <c r="BO47" i="5"/>
  <c r="BE17" i="5"/>
  <c r="BL33" i="5"/>
  <c r="BE33" i="5"/>
  <c r="AW170" i="5"/>
  <c r="AV170" i="5"/>
  <c r="AZ138" i="5"/>
  <c r="BP180" i="5"/>
  <c r="AV180" i="5"/>
  <c r="BF120" i="5"/>
  <c r="AV165" i="5"/>
  <c r="BL12" i="5"/>
  <c r="AV12" i="5"/>
  <c r="AX12" i="5"/>
  <c r="AY12" i="5"/>
  <c r="BI78" i="5"/>
  <c r="BP78" i="5"/>
  <c r="BE78" i="5"/>
  <c r="AW78" i="5"/>
  <c r="BJ78" i="5"/>
  <c r="BO78" i="5"/>
  <c r="BI35" i="5"/>
  <c r="BM11" i="5"/>
  <c r="AU11" i="5"/>
  <c r="AV74" i="5"/>
  <c r="BF74" i="5"/>
  <c r="BL74" i="5"/>
  <c r="AZ74" i="5"/>
  <c r="BP74" i="5"/>
  <c r="BO74" i="5"/>
  <c r="AV190" i="5"/>
  <c r="BE190" i="5"/>
  <c r="BI190" i="5"/>
  <c r="AU190" i="5"/>
  <c r="BP190" i="5"/>
  <c r="BF190" i="5"/>
  <c r="BO190" i="5"/>
  <c r="BL143" i="5"/>
  <c r="BE143" i="5"/>
  <c r="AU143" i="5"/>
  <c r="AW143" i="5"/>
  <c r="AZ143" i="5"/>
  <c r="BO143" i="5"/>
  <c r="BJ171" i="5"/>
  <c r="BI171" i="5"/>
  <c r="BL171" i="5"/>
  <c r="BF171" i="5"/>
  <c r="AX171" i="5"/>
  <c r="AY171" i="5"/>
  <c r="AV93" i="5"/>
  <c r="BJ93" i="5"/>
  <c r="BF50" i="5"/>
  <c r="BO50" i="5"/>
  <c r="BI50" i="5"/>
  <c r="AW50" i="5"/>
  <c r="AV151" i="5"/>
  <c r="BI151" i="5"/>
  <c r="BF151" i="5"/>
  <c r="BP151" i="5"/>
  <c r="BJ40" i="5"/>
  <c r="AW40" i="5"/>
  <c r="BI40" i="5"/>
  <c r="BE40" i="5"/>
  <c r="BJ150" i="5"/>
  <c r="BO150" i="5"/>
  <c r="BE150" i="5"/>
  <c r="AZ150" i="5"/>
  <c r="BO12" i="5"/>
  <c r="BJ12" i="5"/>
  <c r="AU12" i="5"/>
  <c r="BE12" i="5"/>
  <c r="BP12" i="5"/>
  <c r="AW12" i="5"/>
  <c r="AX165" i="5"/>
  <c r="AY165" i="5"/>
  <c r="BF165" i="5"/>
  <c r="BI165" i="5"/>
  <c r="BE165" i="5"/>
  <c r="BO120" i="5"/>
  <c r="BE120" i="5"/>
  <c r="BI120" i="5"/>
  <c r="BO180" i="5"/>
  <c r="BJ180" i="5"/>
  <c r="AU180" i="5"/>
  <c r="BI180" i="5"/>
  <c r="AU71" i="5"/>
  <c r="AX71" i="5"/>
  <c r="AY71" i="5"/>
  <c r="BE71" i="5"/>
  <c r="AW93" i="5"/>
  <c r="BO93" i="5"/>
  <c r="BI93" i="5"/>
  <c r="BO35" i="5"/>
  <c r="AW35" i="5"/>
  <c r="BF35" i="5"/>
  <c r="AX138" i="5"/>
  <c r="AY138" i="5"/>
  <c r="BE138" i="5"/>
  <c r="BP138" i="5"/>
  <c r="BO170" i="5"/>
  <c r="AZ170" i="5"/>
  <c r="BL170" i="5"/>
  <c r="BP170" i="5"/>
  <c r="AX33" i="5"/>
  <c r="AY33" i="5"/>
  <c r="BF33" i="5"/>
  <c r="BP33" i="5"/>
  <c r="BJ33" i="5"/>
  <c r="BJ17" i="5"/>
  <c r="AZ17" i="5"/>
  <c r="AW47" i="5"/>
  <c r="BE47" i="5"/>
  <c r="AW142" i="5"/>
  <c r="BO142" i="5"/>
  <c r="BI142" i="5"/>
  <c r="BI73" i="5"/>
  <c r="AX73" i="5"/>
  <c r="AY73" i="5"/>
  <c r="BJ73" i="5"/>
  <c r="BL175" i="5"/>
  <c r="AX175" i="5"/>
  <c r="AY175" i="5"/>
  <c r="BM71" i="5"/>
  <c r="AW71" i="5"/>
  <c r="BP71" i="5"/>
  <c r="BO71" i="5"/>
  <c r="AZ71" i="5"/>
  <c r="BL71" i="5"/>
  <c r="BI71" i="5"/>
  <c r="BM175" i="5"/>
  <c r="BF175" i="5"/>
  <c r="BE175" i="5"/>
  <c r="BJ175" i="5"/>
  <c r="BO175" i="5"/>
  <c r="AW175" i="5"/>
  <c r="BP175" i="5"/>
  <c r="AV175" i="5"/>
  <c r="BM73" i="5"/>
  <c r="BE73" i="5"/>
  <c r="AU73" i="5"/>
  <c r="AV73" i="5"/>
  <c r="BO73" i="5"/>
  <c r="BF73" i="5"/>
  <c r="AZ73" i="5"/>
  <c r="BM142" i="5"/>
  <c r="BP142" i="5"/>
  <c r="AU142" i="5"/>
  <c r="AX142" i="5"/>
  <c r="AY142" i="5"/>
  <c r="BF142" i="5"/>
  <c r="BJ142" i="5"/>
  <c r="AZ142" i="5"/>
  <c r="BM47" i="5"/>
  <c r="BJ47" i="5"/>
  <c r="BL47" i="5"/>
  <c r="AV47" i="5"/>
  <c r="AX47" i="5"/>
  <c r="AY47" i="5"/>
  <c r="BI47" i="5"/>
  <c r="BF47" i="5"/>
  <c r="AU47" i="5"/>
  <c r="BM17" i="5"/>
  <c r="BF17" i="5"/>
  <c r="AW17" i="5"/>
  <c r="BL17" i="5"/>
  <c r="AV17" i="5"/>
  <c r="BI17" i="5"/>
  <c r="BP17" i="5"/>
  <c r="AX17" i="5"/>
  <c r="AY17" i="5"/>
  <c r="BM34" i="5"/>
  <c r="AU34" i="5"/>
  <c r="AW34" i="5"/>
  <c r="BM33" i="5"/>
  <c r="AU33" i="5"/>
  <c r="AW33" i="5"/>
  <c r="BI33" i="5"/>
  <c r="AV33" i="5"/>
  <c r="BO33" i="5"/>
  <c r="BM170" i="5"/>
  <c r="BI170" i="5"/>
  <c r="BJ170" i="5"/>
  <c r="BE170" i="5"/>
  <c r="BF170" i="5"/>
  <c r="AX170" i="5"/>
  <c r="AY170" i="5"/>
  <c r="BM138" i="5"/>
  <c r="AV138" i="5"/>
  <c r="AW138" i="5"/>
  <c r="AU138" i="5"/>
  <c r="BL138" i="5"/>
  <c r="BI138" i="5"/>
  <c r="BO138" i="5"/>
  <c r="BM180" i="5"/>
  <c r="BL180" i="5"/>
  <c r="AZ180" i="5"/>
  <c r="AW180" i="5"/>
  <c r="BE180" i="5"/>
  <c r="AX180" i="5"/>
  <c r="AY180" i="5"/>
  <c r="BM120" i="5"/>
  <c r="BL120" i="5"/>
  <c r="BJ120" i="5"/>
  <c r="BP120" i="5"/>
  <c r="AU120" i="5"/>
  <c r="AV120" i="5"/>
  <c r="AW120" i="5"/>
  <c r="AX120" i="5"/>
  <c r="AY120" i="5"/>
  <c r="BM165" i="5"/>
  <c r="AU165" i="5"/>
  <c r="AZ165" i="5"/>
  <c r="BP165" i="5"/>
  <c r="BJ165" i="5"/>
  <c r="AW165" i="5"/>
  <c r="BM12" i="5"/>
  <c r="BM78" i="5"/>
  <c r="BM35" i="5"/>
  <c r="AU35" i="5"/>
  <c r="AZ35" i="5"/>
  <c r="BP35" i="5"/>
  <c r="AV35" i="5"/>
  <c r="BJ35" i="5"/>
  <c r="BE35" i="5"/>
  <c r="BM74" i="5"/>
  <c r="BM190" i="5"/>
  <c r="BM143" i="5"/>
  <c r="BM171" i="5"/>
  <c r="BM93" i="5"/>
  <c r="BF93" i="5"/>
  <c r="AZ93" i="5"/>
  <c r="BL93" i="5"/>
  <c r="AX93" i="5"/>
  <c r="AY93" i="5"/>
  <c r="BP93" i="5"/>
  <c r="BM140" i="5"/>
  <c r="BM50" i="5"/>
  <c r="BE50" i="5"/>
  <c r="AX50" i="5"/>
  <c r="AY50" i="5"/>
  <c r="BJ50" i="5"/>
  <c r="AZ50" i="5"/>
  <c r="BL50" i="5"/>
  <c r="BM151" i="5"/>
  <c r="AU151" i="5"/>
  <c r="BL151" i="5"/>
  <c r="AX151" i="5"/>
  <c r="AY151" i="5"/>
  <c r="BJ151" i="5"/>
  <c r="BE151" i="5"/>
  <c r="BM40" i="5"/>
  <c r="BP40" i="5"/>
  <c r="BF40" i="5"/>
  <c r="BL40" i="5"/>
  <c r="BO40" i="5"/>
  <c r="AZ40" i="5"/>
  <c r="AU40" i="5"/>
  <c r="BM150" i="5"/>
  <c r="BI150" i="5"/>
  <c r="AX150" i="5"/>
  <c r="AY150" i="5"/>
  <c r="BP150" i="5"/>
  <c r="AU150" i="5"/>
  <c r="AV150" i="5"/>
  <c r="BP128" i="5"/>
  <c r="AV128" i="5"/>
  <c r="BF128" i="5"/>
  <c r="BJ128" i="5"/>
  <c r="BL128" i="5"/>
  <c r="BO128" i="5"/>
  <c r="AW7" i="5"/>
  <c r="AU7" i="5"/>
  <c r="BI7" i="5"/>
  <c r="AV7" i="5"/>
  <c r="BO7" i="5"/>
  <c r="BM66" i="5"/>
  <c r="BI66" i="5"/>
  <c r="BL66" i="5"/>
  <c r="BP66" i="5"/>
  <c r="AU66" i="5"/>
  <c r="AW66" i="5"/>
  <c r="BJ66" i="5"/>
  <c r="AZ66" i="5"/>
  <c r="AX66" i="5"/>
  <c r="AY66" i="5"/>
  <c r="AV66" i="5"/>
  <c r="BF66" i="5"/>
  <c r="BE66" i="5"/>
  <c r="BO66" i="5"/>
  <c r="BD3" i="7"/>
  <c r="BD4" i="7"/>
  <c r="BD5" i="7"/>
  <c r="AX30" i="5"/>
  <c r="AY30" i="5"/>
  <c r="AX34" i="5"/>
  <c r="AY34" i="5"/>
  <c r="AX11" i="5"/>
  <c r="AY11" i="5"/>
  <c r="AX21" i="5"/>
  <c r="AY21" i="5"/>
  <c r="EN8" i="5"/>
  <c r="EN11" i="5"/>
  <c r="EN9" i="5"/>
  <c r="EN20" i="5"/>
  <c r="EN32" i="5"/>
  <c r="EK32" i="5"/>
  <c r="EN33" i="5"/>
  <c r="EN16" i="5"/>
  <c r="EN38" i="5"/>
  <c r="EN31" i="5"/>
  <c r="EN22" i="5"/>
  <c r="EN47" i="5"/>
  <c r="EN19" i="5"/>
  <c r="EN36" i="5"/>
  <c r="EN24" i="5"/>
  <c r="EK31" i="5"/>
  <c r="EN40" i="5"/>
  <c r="EN41" i="5"/>
  <c r="EN48" i="5"/>
  <c r="EK11" i="5"/>
  <c r="EK24" i="5"/>
  <c r="EN27" i="5"/>
  <c r="EK41" i="5"/>
  <c r="EN10" i="5"/>
  <c r="EN12" i="5"/>
  <c r="EN14" i="5"/>
  <c r="AX8" i="5"/>
  <c r="AX16" i="5"/>
  <c r="EN45" i="5"/>
  <c r="EN50" i="5"/>
  <c r="EN43" i="5"/>
  <c r="EN21" i="5"/>
  <c r="EN29" i="5"/>
  <c r="EK45" i="5"/>
  <c r="EN26" i="5"/>
  <c r="EK26" i="5"/>
  <c r="A10" i="1"/>
  <c r="D10" i="5"/>
  <c r="EN13" i="5"/>
  <c r="EN51" i="5"/>
  <c r="EN25" i="5"/>
  <c r="EN35" i="5"/>
  <c r="EN15" i="5"/>
  <c r="EN34" i="5"/>
  <c r="EN46" i="5"/>
  <c r="EK17" i="5"/>
  <c r="EN42" i="5"/>
  <c r="EK19" i="5"/>
  <c r="EN30" i="5"/>
  <c r="EK50" i="5"/>
  <c r="EN28" i="5"/>
  <c r="EN23" i="5"/>
  <c r="EK35" i="5"/>
  <c r="EN49" i="5"/>
  <c r="EN39" i="5"/>
  <c r="EK21" i="5"/>
  <c r="EK38" i="5"/>
  <c r="EK13" i="5"/>
  <c r="EK25" i="5"/>
  <c r="EN37" i="5"/>
  <c r="EN18" i="5"/>
  <c r="EN44" i="5"/>
  <c r="EK15" i="5"/>
  <c r="EN52" i="5"/>
  <c r="EK52" i="5"/>
  <c r="EK47" i="5"/>
  <c r="D9" i="5"/>
  <c r="EX33" i="5"/>
  <c r="FT33" i="5"/>
  <c r="AI33" i="7"/>
  <c r="AH15" i="7"/>
  <c r="EG15" i="5"/>
  <c r="EY15" i="5"/>
  <c r="EZ15" i="5"/>
  <c r="EG37" i="5"/>
  <c r="AH37" i="7"/>
  <c r="EZ37" i="5"/>
  <c r="EY37" i="5"/>
  <c r="EZ10" i="5"/>
  <c r="EY10" i="5"/>
  <c r="AH10" i="7"/>
  <c r="EG10" i="5"/>
  <c r="AH38" i="7"/>
  <c r="EG38" i="5"/>
  <c r="EY38" i="5"/>
  <c r="EZ38" i="5"/>
  <c r="EY12" i="5"/>
  <c r="AH12" i="7"/>
  <c r="EZ12" i="5"/>
  <c r="EG12" i="5"/>
  <c r="EG48" i="5"/>
  <c r="EZ48" i="5"/>
  <c r="AH48" i="7"/>
  <c r="EY48" i="5"/>
  <c r="AI13" i="7"/>
  <c r="EX13" i="5"/>
  <c r="FT13" i="5"/>
  <c r="AH30" i="7"/>
  <c r="EG30" i="5"/>
  <c r="EZ30" i="5"/>
  <c r="EY30" i="5"/>
  <c r="AI41" i="7"/>
  <c r="FT41" i="5"/>
  <c r="EX41" i="5"/>
  <c r="EZ23" i="5"/>
  <c r="AH23" i="7"/>
  <c r="EY23" i="5"/>
  <c r="EG23" i="5"/>
  <c r="EX26" i="5"/>
  <c r="AI26" i="7"/>
  <c r="FT26" i="5"/>
  <c r="EZ36" i="5"/>
  <c r="EG36" i="5"/>
  <c r="AH36" i="7"/>
  <c r="EY36" i="5"/>
  <c r="AH19" i="7"/>
  <c r="EY19" i="5"/>
  <c r="EZ19" i="5"/>
  <c r="EG19" i="5"/>
  <c r="AH14" i="7"/>
  <c r="EZ14" i="5"/>
  <c r="EY14" i="5"/>
  <c r="EG14" i="5"/>
  <c r="EZ52" i="5"/>
  <c r="EY52" i="5"/>
  <c r="EG52" i="5"/>
  <c r="AH52" i="7"/>
  <c r="EY44" i="5"/>
  <c r="EZ44" i="5"/>
  <c r="AH44" i="7"/>
  <c r="EG44" i="5"/>
  <c r="EZ25" i="5"/>
  <c r="AH25" i="7"/>
  <c r="EY25" i="5"/>
  <c r="EG25" i="5"/>
  <c r="EY27" i="5"/>
  <c r="EG27" i="5"/>
  <c r="EZ27" i="5"/>
  <c r="AH27" i="7"/>
  <c r="AH29" i="7"/>
  <c r="EG29" i="5"/>
  <c r="EZ29" i="5"/>
  <c r="EY29" i="5"/>
  <c r="EY28" i="5"/>
  <c r="AH28" i="7"/>
  <c r="EG28" i="5"/>
  <c r="EZ28" i="5"/>
  <c r="AH32" i="7"/>
  <c r="EG32" i="5"/>
  <c r="EY32" i="5"/>
  <c r="EZ32" i="5"/>
  <c r="AH21" i="7"/>
  <c r="EG21" i="5"/>
  <c r="EY21" i="5"/>
  <c r="EZ21" i="5"/>
  <c r="AI50" i="7"/>
  <c r="EX50" i="5"/>
  <c r="FT50" i="5"/>
  <c r="AH35" i="7"/>
  <c r="EG35" i="5"/>
  <c r="EY35" i="5"/>
  <c r="EZ35" i="5"/>
  <c r="EY41" i="5"/>
  <c r="EZ41" i="5"/>
  <c r="EG41" i="5"/>
  <c r="AH41" i="7"/>
  <c r="AH39" i="7"/>
  <c r="EG39" i="5"/>
  <c r="EY39" i="5"/>
  <c r="EZ39" i="5"/>
  <c r="EG26" i="5"/>
  <c r="AH26" i="7"/>
  <c r="EY26" i="5"/>
  <c r="EZ26" i="5"/>
  <c r="EY24" i="5"/>
  <c r="EG24" i="5"/>
  <c r="EZ24" i="5"/>
  <c r="AH24" i="7"/>
  <c r="AI24" i="7"/>
  <c r="EX24" i="5"/>
  <c r="FT24" i="5"/>
  <c r="AH22" i="7"/>
  <c r="EG22" i="5"/>
  <c r="EZ22" i="5"/>
  <c r="EY22" i="5"/>
  <c r="EX22" i="5"/>
  <c r="FT22" i="5"/>
  <c r="AI22" i="7"/>
  <c r="EX47" i="5"/>
  <c r="FT47" i="5"/>
  <c r="AI47" i="7"/>
  <c r="EX17" i="5"/>
  <c r="AI17" i="7"/>
  <c r="FT17" i="5"/>
  <c r="EY17" i="5"/>
  <c r="EZ17" i="5"/>
  <c r="AH17" i="7"/>
  <c r="EG17" i="5"/>
  <c r="AI42" i="7"/>
  <c r="FT42" i="5"/>
  <c r="EX42" i="5"/>
  <c r="FT19" i="5"/>
  <c r="AI19" i="7"/>
  <c r="EX19" i="5"/>
  <c r="EZ42" i="5"/>
  <c r="EY42" i="5"/>
  <c r="EG42" i="5"/>
  <c r="AH42" i="7"/>
  <c r="AI36" i="7"/>
  <c r="EX36" i="5"/>
  <c r="FT36" i="5"/>
  <c r="EY47" i="5"/>
  <c r="AH47" i="7"/>
  <c r="EZ47" i="5"/>
  <c r="EG47" i="5"/>
  <c r="EX45" i="5"/>
  <c r="AI45" i="7"/>
  <c r="FT45" i="5"/>
  <c r="EY45" i="5"/>
  <c r="EZ45" i="5"/>
  <c r="AH45" i="7"/>
  <c r="EG45" i="5"/>
  <c r="AI28" i="7"/>
  <c r="EX28" i="5"/>
  <c r="FT28" i="5"/>
  <c r="AH31" i="7"/>
  <c r="EG31" i="5"/>
  <c r="EY31" i="5"/>
  <c r="EZ31" i="5"/>
  <c r="EZ9" i="5"/>
  <c r="EY9" i="5"/>
  <c r="AH9" i="7"/>
  <c r="EX40" i="5"/>
  <c r="FT40" i="5"/>
  <c r="AI40" i="7"/>
  <c r="EG50" i="5"/>
  <c r="EZ50" i="5"/>
  <c r="EY50" i="5"/>
  <c r="AH50" i="7"/>
  <c r="FT27" i="5"/>
  <c r="EX27" i="5"/>
  <c r="AI27" i="7"/>
  <c r="AH20" i="7"/>
  <c r="EZ20" i="5"/>
  <c r="EY20" i="5"/>
  <c r="EG20" i="5"/>
  <c r="EY13" i="5"/>
  <c r="EZ13" i="5"/>
  <c r="AH13" i="7"/>
  <c r="AI48" i="7"/>
  <c r="FT48" i="5"/>
  <c r="EX48" i="5"/>
  <c r="EX21" i="5"/>
  <c r="AI21" i="7"/>
  <c r="FT21" i="5"/>
  <c r="AI23" i="7"/>
  <c r="EX23" i="5"/>
  <c r="FT23" i="5"/>
  <c r="EG49" i="5"/>
  <c r="EZ49" i="5"/>
  <c r="AH49" i="7"/>
  <c r="EY49" i="5"/>
  <c r="EX39" i="5"/>
  <c r="AI39" i="7"/>
  <c r="FT39" i="5"/>
  <c r="EZ51" i="5"/>
  <c r="EY51" i="5"/>
  <c r="EG51" i="5"/>
  <c r="AH51" i="7"/>
  <c r="AI32" i="7"/>
  <c r="EX32" i="5"/>
  <c r="FT32" i="5"/>
  <c r="EX25" i="5"/>
  <c r="FT25" i="5"/>
  <c r="AI25" i="7"/>
  <c r="AI37" i="7"/>
  <c r="EX37" i="5"/>
  <c r="FT37" i="5"/>
  <c r="AI35" i="7"/>
  <c r="EX35" i="5"/>
  <c r="FT35" i="5"/>
  <c r="EX44" i="5"/>
  <c r="FT44" i="5"/>
  <c r="AI44" i="7"/>
  <c r="FT31" i="5"/>
  <c r="EX31" i="5"/>
  <c r="AI31" i="7"/>
  <c r="FT9" i="5"/>
  <c r="FU9" i="5"/>
  <c r="AI9" i="7"/>
  <c r="EX9" i="5"/>
  <c r="EG40" i="5"/>
  <c r="EZ40" i="5"/>
  <c r="AH40" i="7"/>
  <c r="EY40" i="5"/>
  <c r="EX29" i="5"/>
  <c r="AI29" i="7"/>
  <c r="FT29" i="5"/>
  <c r="FT20" i="5"/>
  <c r="EX20" i="5"/>
  <c r="AI20" i="7"/>
  <c r="EX49" i="5"/>
  <c r="FT49" i="5"/>
  <c r="AI49" i="7"/>
  <c r="EX51" i="5"/>
  <c r="AI51" i="7"/>
  <c r="FT51" i="5"/>
  <c r="EX38" i="5"/>
  <c r="AI38" i="7"/>
  <c r="FT38" i="5"/>
  <c r="EX10" i="5"/>
  <c r="AI10" i="7"/>
  <c r="FT10" i="5"/>
  <c r="EX12" i="5"/>
  <c r="FT12" i="5"/>
  <c r="AI12" i="7"/>
  <c r="EY43" i="5"/>
  <c r="AH43" i="7"/>
  <c r="EG43" i="5"/>
  <c r="EZ43" i="5"/>
  <c r="AI30" i="7"/>
  <c r="EX30" i="5"/>
  <c r="FT30" i="5"/>
  <c r="AI11" i="7"/>
  <c r="FT11" i="5"/>
  <c r="EX11" i="5"/>
  <c r="EY11" i="5"/>
  <c r="EZ11" i="5"/>
  <c r="EX15" i="5"/>
  <c r="AI15" i="7"/>
  <c r="FT15" i="5"/>
  <c r="FT52" i="5"/>
  <c r="AI52" i="7"/>
  <c r="EX52" i="5"/>
  <c r="AI18" i="7"/>
  <c r="EX18" i="5"/>
  <c r="FT18" i="5"/>
  <c r="AH18" i="7"/>
  <c r="EG18" i="5"/>
  <c r="EY18" i="5"/>
  <c r="EZ18" i="5"/>
  <c r="AI14" i="7"/>
  <c r="EX14" i="5"/>
  <c r="FT14" i="5"/>
  <c r="AI16" i="7"/>
  <c r="FT16" i="5"/>
  <c r="EX16" i="5"/>
  <c r="AI34" i="7"/>
  <c r="FT34" i="5"/>
  <c r="EX34" i="5"/>
  <c r="EG34" i="5"/>
  <c r="AH34" i="7"/>
  <c r="EZ34" i="5"/>
  <c r="EY34" i="5"/>
  <c r="AI43" i="7"/>
  <c r="EX43" i="5"/>
  <c r="FT43" i="5"/>
  <c r="EY33" i="5"/>
  <c r="AH33" i="7"/>
  <c r="EG33" i="5"/>
  <c r="EZ33" i="5"/>
  <c r="AH16" i="7"/>
  <c r="EY16" i="5"/>
  <c r="EZ16" i="5"/>
  <c r="EG16" i="5"/>
  <c r="EX46" i="5"/>
  <c r="AI46" i="7"/>
  <c r="FT46" i="5"/>
  <c r="EG46" i="5"/>
  <c r="EZ46" i="5"/>
  <c r="EY46" i="5"/>
  <c r="AH46" i="7"/>
  <c r="B28" i="3"/>
  <c r="AH8" i="7"/>
  <c r="EY8" i="5"/>
  <c r="EG8" i="5"/>
  <c r="FD4" i="5"/>
  <c r="EK8" i="5"/>
  <c r="EM16" i="5"/>
  <c r="P3" i="7"/>
  <c r="BD13" i="7"/>
  <c r="EG13" i="5"/>
  <c r="FD10" i="5"/>
  <c r="EZ8" i="5"/>
  <c r="EG11" i="5"/>
  <c r="EG9" i="5"/>
  <c r="P4" i="7"/>
  <c r="FD7" i="5"/>
  <c r="AH4" i="7"/>
  <c r="EZ4" i="5"/>
  <c r="EY4" i="5"/>
  <c r="EG4" i="5"/>
  <c r="AT3" i="7"/>
  <c r="FK3" i="5"/>
  <c r="FT3" i="5"/>
  <c r="FU3" i="5"/>
  <c r="FV3" i="5"/>
  <c r="AI3" i="7"/>
  <c r="EX3" i="5"/>
  <c r="AT7" i="7"/>
  <c r="FK7" i="5"/>
  <c r="AI7" i="7"/>
  <c r="EX7" i="5"/>
  <c r="FT7" i="5"/>
  <c r="FU7" i="5"/>
  <c r="FV7" i="5"/>
  <c r="AH7" i="7"/>
  <c r="EY7" i="5"/>
  <c r="EZ7" i="5"/>
  <c r="EG7" i="5"/>
  <c r="AH6" i="7"/>
  <c r="EY6" i="5"/>
  <c r="EZ6" i="5"/>
  <c r="EG6" i="5"/>
  <c r="EZ5" i="5"/>
  <c r="EG5" i="5"/>
  <c r="AH5" i="7"/>
  <c r="EY5" i="5"/>
  <c r="AI8" i="7"/>
  <c r="EX8" i="5"/>
  <c r="AT4" i="7"/>
  <c r="FK4" i="5"/>
  <c r="EX4" i="5"/>
  <c r="AI4" i="7"/>
  <c r="FT4" i="5"/>
  <c r="FU4" i="5"/>
  <c r="FV4" i="5"/>
  <c r="AT5" i="7"/>
  <c r="FK5" i="5"/>
  <c r="AI5" i="7"/>
  <c r="FT5" i="5"/>
  <c r="FU5" i="5"/>
  <c r="FV5" i="5"/>
  <c r="EX5" i="5"/>
  <c r="EZ3" i="5"/>
  <c r="AH3" i="7"/>
  <c r="EG3" i="5"/>
  <c r="EY3" i="5"/>
  <c r="FT2" i="5"/>
  <c r="FU2" i="5"/>
  <c r="FV2" i="5"/>
  <c r="AI2" i="7"/>
  <c r="AT2" i="7"/>
  <c r="FK2" i="5"/>
  <c r="EX2" i="5"/>
  <c r="A11" i="1"/>
  <c r="D11" i="5"/>
  <c r="AI6" i="7"/>
  <c r="EX6" i="5"/>
  <c r="AT6" i="7"/>
  <c r="FK6" i="5"/>
  <c r="FT6" i="5"/>
  <c r="FU6" i="5"/>
  <c r="FV6" i="5"/>
  <c r="AH2" i="7"/>
  <c r="EY2" i="5"/>
  <c r="EG2" i="5"/>
  <c r="EZ2" i="5"/>
  <c r="AY8" i="5"/>
  <c r="EM7" i="5"/>
  <c r="EM6" i="5"/>
  <c r="EM5" i="5"/>
  <c r="EM4" i="5"/>
  <c r="EM3" i="5"/>
  <c r="EM2" i="5"/>
  <c r="AY16" i="5"/>
  <c r="BT17" i="5"/>
  <c r="G196" i="6"/>
  <c r="I184" i="6"/>
  <c r="M30" i="6"/>
  <c r="Q92" i="6"/>
  <c r="M15" i="6"/>
  <c r="R34" i="6"/>
  <c r="M75" i="6"/>
  <c r="M132" i="6"/>
  <c r="J74" i="6"/>
  <c r="O69" i="6"/>
  <c r="L136" i="6"/>
  <c r="N115" i="6"/>
  <c r="J114" i="6"/>
  <c r="P45" i="6"/>
  <c r="BT18" i="5"/>
  <c r="FU46" i="5"/>
  <c r="FV46" i="5"/>
  <c r="FU43" i="5"/>
  <c r="FV43" i="5"/>
  <c r="FU34" i="5"/>
  <c r="FV34" i="5"/>
  <c r="FU16" i="5"/>
  <c r="FV16" i="5"/>
  <c r="FU14" i="5"/>
  <c r="FV14" i="5"/>
  <c r="FU18" i="5"/>
  <c r="FV18" i="5"/>
  <c r="FU52" i="5"/>
  <c r="FV52" i="5"/>
  <c r="FU15" i="5"/>
  <c r="FV15" i="5"/>
  <c r="FU11" i="5"/>
  <c r="FV11" i="5"/>
  <c r="FU30" i="5"/>
  <c r="FV30" i="5"/>
  <c r="FU12" i="5"/>
  <c r="FV12" i="5"/>
  <c r="FU10" i="5"/>
  <c r="FV10" i="5"/>
  <c r="FU38" i="5"/>
  <c r="FV38" i="5"/>
  <c r="FU51" i="5"/>
  <c r="FV51" i="5"/>
  <c r="FU49" i="5"/>
  <c r="FV49" i="5"/>
  <c r="FU20" i="5"/>
  <c r="FV20" i="5"/>
  <c r="FU29" i="5"/>
  <c r="FV29" i="5"/>
  <c r="FU31" i="5"/>
  <c r="FV31" i="5"/>
  <c r="FU44" i="5"/>
  <c r="FV44" i="5"/>
  <c r="FU35" i="5"/>
  <c r="FV35" i="5"/>
  <c r="FU37" i="5"/>
  <c r="FV37" i="5"/>
  <c r="FU25" i="5"/>
  <c r="FV25" i="5"/>
  <c r="FU32" i="5"/>
  <c r="FV32" i="5"/>
  <c r="FU39" i="5"/>
  <c r="FV39" i="5"/>
  <c r="FU23" i="5"/>
  <c r="FV23" i="5"/>
  <c r="FU21" i="5"/>
  <c r="FV21" i="5"/>
  <c r="FU48" i="5"/>
  <c r="FV48" i="5"/>
  <c r="FU27" i="5"/>
  <c r="FV27" i="5"/>
  <c r="FU40" i="5"/>
  <c r="FV40" i="5"/>
  <c r="FU28" i="5"/>
  <c r="FV28" i="5"/>
  <c r="FU45" i="5"/>
  <c r="FV45" i="5"/>
  <c r="FU36" i="5"/>
  <c r="FV36" i="5"/>
  <c r="FU19" i="5"/>
  <c r="FV19" i="5"/>
  <c r="FU42" i="5"/>
  <c r="FV42" i="5"/>
  <c r="FU17" i="5"/>
  <c r="FV17" i="5"/>
  <c r="FU47" i="5"/>
  <c r="FV47" i="5"/>
  <c r="FU22" i="5"/>
  <c r="FV22" i="5"/>
  <c r="FU24" i="5"/>
  <c r="FV24" i="5"/>
  <c r="FU50" i="5"/>
  <c r="FV50" i="5"/>
  <c r="FU26" i="5"/>
  <c r="FV26" i="5"/>
  <c r="FU41" i="5"/>
  <c r="FV41" i="5"/>
  <c r="FU13" i="5"/>
  <c r="FV13" i="5"/>
  <c r="FU33" i="5"/>
  <c r="FV33" i="5"/>
  <c r="AG50" i="5"/>
  <c r="AG43" i="5"/>
  <c r="AG37" i="5"/>
  <c r="AG24" i="5"/>
  <c r="AG31" i="5"/>
  <c r="EH41" i="5"/>
  <c r="EH50" i="5"/>
  <c r="EH24" i="5"/>
  <c r="EH17" i="5"/>
  <c r="EH27" i="5"/>
  <c r="EH21" i="5"/>
  <c r="EH23" i="5"/>
  <c r="EH39" i="5"/>
  <c r="EH31" i="5"/>
  <c r="EH49" i="5"/>
  <c r="EH51" i="5"/>
  <c r="EH38" i="5"/>
  <c r="EH30" i="5"/>
  <c r="EH18" i="5"/>
  <c r="EH46" i="5"/>
  <c r="AZ16" i="5"/>
  <c r="AZ11" i="5"/>
  <c r="AZ30" i="5"/>
  <c r="AZ34" i="5"/>
  <c r="AZ21" i="5"/>
  <c r="EH43" i="5"/>
  <c r="EH14" i="5"/>
  <c r="FV9" i="5"/>
  <c r="EH44" i="5"/>
  <c r="EH35" i="5"/>
  <c r="EH32" i="5"/>
  <c r="EH48" i="5"/>
  <c r="EH40" i="5"/>
  <c r="EH28" i="5"/>
  <c r="EH36" i="5"/>
  <c r="EH42" i="5"/>
  <c r="EH26" i="5"/>
  <c r="EH34" i="5"/>
  <c r="EH16" i="5"/>
  <c r="EH52" i="5"/>
  <c r="EH15" i="5"/>
  <c r="EH20" i="5"/>
  <c r="EH29" i="5"/>
  <c r="EH37" i="5"/>
  <c r="EH25" i="5"/>
  <c r="EH45" i="5"/>
  <c r="EH19" i="5"/>
  <c r="EH47" i="5"/>
  <c r="EH22" i="5"/>
  <c r="EH33" i="5"/>
  <c r="AG38" i="5"/>
  <c r="AG36" i="5"/>
  <c r="AG16" i="5"/>
  <c r="BO16" i="5"/>
  <c r="AG51" i="5"/>
  <c r="AG18" i="5"/>
  <c r="AG48" i="5"/>
  <c r="AG19" i="5"/>
  <c r="AG39" i="5"/>
  <c r="AG41" i="5"/>
  <c r="AG25" i="5"/>
  <c r="AG21" i="5"/>
  <c r="BO21" i="5"/>
  <c r="AG23" i="5"/>
  <c r="AG29" i="5"/>
  <c r="AG22" i="5"/>
  <c r="AG15" i="5"/>
  <c r="AG14" i="5"/>
  <c r="BO11" i="5"/>
  <c r="AG47" i="5"/>
  <c r="AG30" i="5"/>
  <c r="BO30" i="5"/>
  <c r="AG33" i="5"/>
  <c r="EM47" i="5"/>
  <c r="EM13" i="5"/>
  <c r="EM37" i="5"/>
  <c r="EM35" i="5"/>
  <c r="EM50" i="5"/>
  <c r="EM46" i="5"/>
  <c r="EM33" i="5"/>
  <c r="EM30" i="5"/>
  <c r="EM26" i="5"/>
  <c r="EM45" i="5"/>
  <c r="EM8" i="5"/>
  <c r="EM43" i="5"/>
  <c r="EM34" i="5"/>
  <c r="EM28" i="5"/>
  <c r="EM40" i="5"/>
  <c r="EM10" i="5"/>
  <c r="EM29" i="5"/>
  <c r="EM51" i="5"/>
  <c r="EM27" i="5"/>
  <c r="EM20" i="5"/>
  <c r="EM23" i="5"/>
  <c r="EM12" i="5"/>
  <c r="EM42" i="5"/>
  <c r="EM49" i="5"/>
  <c r="EM44" i="5"/>
  <c r="EM18" i="5"/>
  <c r="EM9" i="5"/>
  <c r="EM22" i="5"/>
  <c r="EM36" i="5"/>
  <c r="EM14" i="5"/>
  <c r="EM39" i="5"/>
  <c r="AG35" i="5"/>
  <c r="AG34" i="5"/>
  <c r="BO34" i="5"/>
  <c r="AG20" i="5"/>
  <c r="AG49" i="5"/>
  <c r="AG52" i="5"/>
  <c r="AG17" i="5"/>
  <c r="AG42" i="5"/>
  <c r="AG40" i="5"/>
  <c r="AG26" i="5"/>
  <c r="AG27" i="5"/>
  <c r="AG28" i="5"/>
  <c r="AG45" i="5"/>
  <c r="AG44" i="5"/>
  <c r="AG32" i="5"/>
  <c r="EM52" i="5"/>
  <c r="EM15" i="5"/>
  <c r="EM25" i="5"/>
  <c r="EM38" i="5"/>
  <c r="EM21" i="5"/>
  <c r="EM19" i="5"/>
  <c r="EM17" i="5"/>
  <c r="EM48" i="5"/>
  <c r="EM41" i="5"/>
  <c r="EM24" i="5"/>
  <c r="EM11" i="5"/>
  <c r="EM31" i="5"/>
  <c r="N162" i="6"/>
  <c r="G182" i="6"/>
  <c r="I195" i="6"/>
  <c r="M125" i="6"/>
  <c r="H157" i="6"/>
  <c r="I186" i="6"/>
  <c r="M163" i="6"/>
  <c r="I108" i="6"/>
  <c r="O44" i="6"/>
  <c r="O170" i="6"/>
  <c r="G180" i="6"/>
  <c r="N104" i="6"/>
  <c r="M65" i="6"/>
  <c r="O131" i="6"/>
  <c r="N97" i="6"/>
  <c r="L177" i="6"/>
  <c r="G90" i="6"/>
  <c r="J179" i="6"/>
  <c r="J125" i="6"/>
  <c r="K156" i="6"/>
  <c r="R124" i="6"/>
  <c r="L99" i="6"/>
  <c r="G72" i="6"/>
  <c r="I71" i="6"/>
  <c r="O144" i="6"/>
  <c r="H124" i="6"/>
  <c r="R192" i="6"/>
  <c r="G181" i="6"/>
  <c r="L166" i="6"/>
  <c r="G159" i="6"/>
  <c r="J60" i="6"/>
  <c r="K80" i="6"/>
  <c r="L62" i="6"/>
  <c r="R194" i="6"/>
  <c r="Q130" i="6"/>
  <c r="P137" i="6"/>
  <c r="M39" i="6"/>
  <c r="I130" i="6"/>
  <c r="L42" i="6"/>
  <c r="M121" i="6"/>
  <c r="G121" i="6"/>
  <c r="K139" i="6"/>
  <c r="R104" i="6"/>
  <c r="R168" i="6"/>
  <c r="O29" i="6"/>
  <c r="L67" i="6"/>
  <c r="M93" i="6"/>
  <c r="L160" i="6"/>
  <c r="O101" i="6"/>
  <c r="G130" i="6"/>
  <c r="M9" i="6"/>
  <c r="H107" i="6"/>
  <c r="Q89" i="6"/>
  <c r="L189" i="6"/>
  <c r="L122" i="6"/>
  <c r="I196" i="6"/>
  <c r="R166" i="6"/>
  <c r="O126" i="6"/>
  <c r="K92" i="6"/>
  <c r="L120" i="6"/>
  <c r="G106" i="6"/>
  <c r="I69" i="6"/>
  <c r="P119" i="6"/>
  <c r="N161" i="6"/>
  <c r="O62" i="6"/>
  <c r="G80" i="6"/>
  <c r="O196" i="6"/>
  <c r="EM32" i="5"/>
  <c r="O66" i="6"/>
  <c r="L145" i="6"/>
  <c r="L3" i="6"/>
  <c r="J132" i="6"/>
  <c r="L139" i="6"/>
  <c r="N186" i="6"/>
  <c r="M148" i="6"/>
  <c r="Q102" i="6"/>
  <c r="J105" i="6"/>
  <c r="P32" i="6"/>
  <c r="P35" i="6"/>
  <c r="K165" i="6"/>
  <c r="I161" i="6"/>
  <c r="M140" i="6"/>
  <c r="R146" i="6"/>
  <c r="H186" i="6"/>
  <c r="M96" i="6"/>
  <c r="H85" i="6"/>
  <c r="L39" i="6"/>
  <c r="M105" i="6"/>
  <c r="L124" i="6"/>
  <c r="N131" i="6"/>
  <c r="K100" i="6"/>
  <c r="O18" i="6"/>
  <c r="G76" i="6"/>
  <c r="R130" i="6"/>
  <c r="L87" i="6"/>
  <c r="P87" i="6"/>
  <c r="G96" i="6"/>
  <c r="R119" i="6"/>
  <c r="G167" i="6"/>
  <c r="J107" i="6"/>
  <c r="I76" i="6"/>
  <c r="R55" i="6"/>
  <c r="O136" i="6"/>
  <c r="L74" i="6"/>
  <c r="L125" i="6"/>
  <c r="J54" i="6"/>
  <c r="N112" i="6"/>
  <c r="O93" i="6"/>
  <c r="K154" i="6"/>
  <c r="J142" i="6"/>
  <c r="O182" i="6"/>
  <c r="G162" i="6"/>
  <c r="Q58" i="6"/>
  <c r="G195" i="6"/>
  <c r="N153" i="6"/>
  <c r="R22" i="6"/>
  <c r="L194" i="6"/>
  <c r="H159" i="6"/>
  <c r="J122" i="6"/>
  <c r="Q74" i="6"/>
  <c r="AT46" i="7"/>
  <c r="AT34" i="7"/>
  <c r="AT16" i="7"/>
  <c r="AT33" i="7"/>
  <c r="AT15" i="7"/>
  <c r="AT14" i="7"/>
  <c r="AT18" i="7"/>
  <c r="AT52" i="7"/>
  <c r="AT12" i="7"/>
  <c r="AT44" i="7"/>
  <c r="AT35" i="7"/>
  <c r="AT11" i="7"/>
  <c r="AT37" i="7"/>
  <c r="AT25" i="7"/>
  <c r="AT32" i="7"/>
  <c r="AT38" i="7"/>
  <c r="AT30" i="7"/>
  <c r="AT43" i="7"/>
  <c r="AT10" i="7"/>
  <c r="AT41" i="7"/>
  <c r="AT13" i="7"/>
  <c r="AT23" i="7"/>
  <c r="AT27" i="7"/>
  <c r="AT40" i="7"/>
  <c r="AT31" i="7"/>
  <c r="AT26" i="7"/>
  <c r="AT28" i="7"/>
  <c r="AT51" i="7"/>
  <c r="AT48" i="7"/>
  <c r="AT49" i="7"/>
  <c r="AT21" i="7"/>
  <c r="AT39" i="7"/>
  <c r="AT20" i="7"/>
  <c r="AT50" i="7"/>
  <c r="AT29" i="7"/>
  <c r="AT9" i="7"/>
  <c r="AT36" i="7"/>
  <c r="AT42" i="7"/>
  <c r="AT17" i="7"/>
  <c r="AT22" i="7"/>
  <c r="AT45" i="7"/>
  <c r="AT19" i="7"/>
  <c r="AT47" i="7"/>
  <c r="AT24" i="7"/>
  <c r="AL31" i="7"/>
  <c r="AZ8" i="5"/>
  <c r="BO8" i="5"/>
  <c r="P31" i="6"/>
  <c r="M27" i="6"/>
  <c r="H188" i="6"/>
  <c r="G164" i="6"/>
  <c r="A12" i="1"/>
  <c r="EH5" i="5"/>
  <c r="EH8" i="5"/>
  <c r="EH3" i="5"/>
  <c r="EH7" i="5"/>
  <c r="EH11" i="5"/>
  <c r="EH2" i="5"/>
  <c r="EH4" i="5"/>
  <c r="EH13" i="5"/>
  <c r="EH6" i="5"/>
  <c r="EH10" i="5"/>
  <c r="EH12" i="5"/>
  <c r="EH9" i="5"/>
  <c r="P68" i="6"/>
  <c r="L134" i="6"/>
  <c r="Q106" i="6"/>
  <c r="Q25" i="6"/>
  <c r="N5" i="6"/>
  <c r="K120" i="6"/>
  <c r="M166" i="6"/>
  <c r="Q190" i="6"/>
  <c r="P124" i="6"/>
  <c r="J181" i="6"/>
  <c r="O153" i="6"/>
  <c r="R73" i="6"/>
  <c r="K167" i="6"/>
  <c r="K96" i="6"/>
  <c r="M182" i="6"/>
  <c r="O111" i="6"/>
  <c r="Q165" i="6"/>
  <c r="J69" i="6"/>
  <c r="M107" i="6"/>
  <c r="O28" i="6"/>
  <c r="R89" i="6"/>
  <c r="K71" i="6"/>
  <c r="N118" i="6"/>
  <c r="H106" i="6"/>
  <c r="I129" i="6"/>
  <c r="O117" i="6"/>
  <c r="N33" i="6"/>
  <c r="G172" i="6"/>
  <c r="N184" i="6"/>
  <c r="R110" i="6"/>
  <c r="L175" i="6"/>
  <c r="K110" i="6"/>
  <c r="N59" i="6"/>
  <c r="P192" i="6"/>
  <c r="J169" i="6"/>
  <c r="K175" i="6"/>
  <c r="K129" i="6"/>
  <c r="M20" i="6"/>
  <c r="L121" i="6"/>
  <c r="L173" i="6"/>
  <c r="H178" i="6"/>
  <c r="R108" i="6"/>
  <c r="O33" i="6"/>
  <c r="Q111" i="6"/>
  <c r="N105" i="6"/>
  <c r="I116" i="6"/>
  <c r="O63" i="6"/>
  <c r="M52" i="6"/>
  <c r="K56" i="6"/>
  <c r="R107" i="6"/>
  <c r="I187" i="6"/>
  <c r="M55" i="6"/>
  <c r="M133" i="6"/>
  <c r="G104" i="6"/>
  <c r="O191" i="6"/>
  <c r="H109" i="6"/>
  <c r="R85" i="6"/>
  <c r="Q114" i="6"/>
  <c r="H128" i="6"/>
  <c r="M95" i="6"/>
  <c r="J165" i="6"/>
  <c r="O74" i="6"/>
  <c r="P145" i="6"/>
  <c r="O81" i="6"/>
  <c r="J160" i="6"/>
  <c r="Q140" i="6"/>
  <c r="I174" i="6"/>
  <c r="L43" i="6"/>
  <c r="P172" i="6"/>
  <c r="O89" i="6"/>
  <c r="M143" i="6"/>
  <c r="K148" i="6"/>
  <c r="M131" i="6"/>
  <c r="H146" i="6"/>
  <c r="P104" i="6"/>
  <c r="R174" i="6"/>
  <c r="Q189" i="6"/>
  <c r="G190" i="6"/>
  <c r="K197" i="6"/>
  <c r="Q141" i="6"/>
  <c r="I98" i="6"/>
  <c r="N8" i="6"/>
  <c r="Q136" i="6"/>
  <c r="R64" i="6"/>
  <c r="L96" i="6"/>
  <c r="G53" i="6"/>
  <c r="M4" i="6"/>
  <c r="N78" i="6"/>
  <c r="K58" i="6"/>
  <c r="J96" i="6"/>
  <c r="J174" i="6"/>
  <c r="M113" i="6"/>
  <c r="P142" i="6"/>
  <c r="R181" i="6"/>
  <c r="K90" i="6"/>
  <c r="K150" i="6"/>
  <c r="Q122" i="6"/>
  <c r="G91" i="6"/>
  <c r="N52" i="6"/>
  <c r="G98" i="6"/>
  <c r="P96" i="6"/>
  <c r="O159" i="6"/>
  <c r="N119" i="6"/>
  <c r="P103" i="6"/>
  <c r="P56" i="6"/>
  <c r="P200" i="6"/>
  <c r="K74" i="6"/>
  <c r="P181" i="6"/>
  <c r="I109" i="6"/>
  <c r="R121" i="6"/>
  <c r="K65" i="6"/>
  <c r="L26" i="6"/>
  <c r="N98" i="6"/>
  <c r="G144" i="6"/>
  <c r="I173" i="6"/>
  <c r="N29" i="6"/>
  <c r="R183" i="6"/>
  <c r="O171" i="6"/>
  <c r="I114" i="6"/>
  <c r="M122" i="6"/>
  <c r="M170" i="6"/>
  <c r="H182" i="6"/>
  <c r="P153" i="6"/>
  <c r="I54" i="6"/>
  <c r="K99" i="6"/>
  <c r="L199" i="6"/>
  <c r="O25" i="6"/>
  <c r="N16" i="6"/>
  <c r="P116" i="6"/>
  <c r="I60" i="6"/>
  <c r="R177" i="6"/>
  <c r="R21" i="6"/>
  <c r="L129" i="6"/>
  <c r="O78" i="6"/>
  <c r="L13" i="6"/>
  <c r="I123" i="6"/>
  <c r="J149" i="6"/>
  <c r="N12" i="6"/>
  <c r="M81" i="6"/>
  <c r="M23" i="6"/>
  <c r="Q196" i="6"/>
  <c r="H200" i="6"/>
  <c r="I75" i="6"/>
  <c r="H166" i="6"/>
  <c r="I88" i="6"/>
  <c r="Q157" i="6"/>
  <c r="Q99" i="6"/>
  <c r="N51" i="6"/>
  <c r="N58" i="6"/>
  <c r="I179" i="6"/>
  <c r="K196" i="6"/>
  <c r="P136" i="6"/>
  <c r="P59" i="6"/>
  <c r="L38" i="6"/>
  <c r="H120" i="6"/>
  <c r="L106" i="6"/>
  <c r="K55" i="6"/>
  <c r="K198" i="6"/>
  <c r="Q57" i="6"/>
  <c r="K192" i="6"/>
  <c r="Q185" i="6"/>
  <c r="I66" i="6"/>
  <c r="O139" i="6"/>
  <c r="M181" i="6"/>
  <c r="L107" i="6"/>
  <c r="I198" i="6"/>
  <c r="L45" i="6"/>
  <c r="L16" i="6"/>
  <c r="N2" i="6"/>
  <c r="Q76" i="6"/>
  <c r="Q94" i="6"/>
  <c r="N7" i="6"/>
  <c r="K81" i="6"/>
  <c r="I125" i="6"/>
  <c r="M197" i="6"/>
  <c r="Q155" i="6"/>
  <c r="H79" i="6"/>
  <c r="G155" i="6"/>
  <c r="O193" i="6"/>
  <c r="L85" i="6"/>
  <c r="L101" i="6"/>
  <c r="N92" i="6"/>
  <c r="J53" i="6"/>
  <c r="G152" i="6"/>
  <c r="H88" i="6"/>
  <c r="P152" i="6"/>
  <c r="L172" i="6"/>
  <c r="N151" i="6"/>
  <c r="I113" i="6"/>
  <c r="G117" i="6"/>
  <c r="M101" i="6"/>
  <c r="Q115" i="6"/>
  <c r="P157" i="6"/>
  <c r="M138" i="6"/>
  <c r="L170" i="6"/>
  <c r="K176" i="6"/>
  <c r="M145" i="6"/>
  <c r="L117" i="6"/>
  <c r="Q170" i="6"/>
  <c r="M109" i="6"/>
  <c r="K122" i="6"/>
  <c r="P140" i="6"/>
  <c r="O8" i="6"/>
  <c r="J104" i="6"/>
  <c r="P81" i="6"/>
  <c r="N157" i="6"/>
  <c r="J189" i="6"/>
  <c r="G74" i="6"/>
  <c r="H169" i="6"/>
  <c r="O100" i="6"/>
  <c r="I77" i="6"/>
  <c r="L54" i="6"/>
  <c r="H53" i="6"/>
  <c r="P139" i="6"/>
  <c r="O149" i="6"/>
  <c r="G148" i="6"/>
  <c r="G124" i="6"/>
  <c r="J67" i="6"/>
  <c r="P189" i="6"/>
  <c r="I100" i="6"/>
  <c r="I182" i="6"/>
  <c r="K115" i="6"/>
  <c r="Q70" i="6"/>
  <c r="I145" i="6"/>
  <c r="P163" i="6"/>
  <c r="K195" i="6"/>
  <c r="O163" i="6"/>
  <c r="K85" i="6"/>
  <c r="R137" i="6"/>
  <c r="Q66" i="6"/>
  <c r="L37" i="6"/>
  <c r="Q47" i="6"/>
  <c r="R74" i="6"/>
  <c r="G68" i="6"/>
  <c r="J152" i="6"/>
  <c r="BD8" i="7"/>
  <c r="AY2" i="5"/>
  <c r="P8" i="6"/>
  <c r="Q59" i="6"/>
  <c r="M112" i="6"/>
  <c r="AY6" i="5"/>
  <c r="EO6" i="5"/>
  <c r="J126" i="6"/>
  <c r="G87" i="6"/>
  <c r="N183" i="6"/>
  <c r="R188" i="6"/>
  <c r="R154" i="6"/>
  <c r="R24" i="6"/>
  <c r="O57" i="6"/>
  <c r="G156" i="6"/>
  <c r="J59" i="6"/>
  <c r="N3" i="6"/>
  <c r="H60" i="6"/>
  <c r="K87" i="6"/>
  <c r="G114" i="6"/>
  <c r="I185" i="6"/>
  <c r="N117" i="6"/>
  <c r="G160" i="6"/>
  <c r="M22" i="6"/>
  <c r="M14" i="6"/>
  <c r="O198" i="6"/>
  <c r="Q101" i="6"/>
  <c r="P29" i="6"/>
  <c r="G168" i="6"/>
  <c r="N17" i="6"/>
  <c r="J134" i="6"/>
  <c r="AZ13" i="5"/>
  <c r="BN13" i="5"/>
  <c r="FA7" i="5"/>
  <c r="FA6" i="5"/>
  <c r="FA5" i="5"/>
  <c r="EO7" i="5"/>
  <c r="EP5" i="5"/>
  <c r="EO5" i="5"/>
  <c r="EP7" i="5"/>
  <c r="EP6" i="5"/>
  <c r="FA3" i="5"/>
  <c r="FA4" i="5"/>
  <c r="EP3" i="5"/>
  <c r="EP4" i="5"/>
  <c r="EO4" i="5"/>
  <c r="EO3" i="5"/>
  <c r="O3" i="6"/>
  <c r="P3" i="6"/>
  <c r="M3" i="6"/>
  <c r="EP2" i="5"/>
  <c r="FA2" i="5"/>
  <c r="EO2" i="5"/>
  <c r="N28" i="6"/>
  <c r="O72" i="6"/>
  <c r="M158" i="6"/>
  <c r="P158" i="6"/>
  <c r="G184" i="6"/>
  <c r="L165" i="6"/>
  <c r="K194" i="6"/>
  <c r="M86" i="6"/>
  <c r="R106" i="6"/>
  <c r="G176" i="6"/>
  <c r="G102" i="6"/>
  <c r="Q97" i="6"/>
  <c r="Q179" i="6"/>
  <c r="P105" i="6"/>
  <c r="Q199" i="6"/>
  <c r="Q82" i="6"/>
  <c r="N189" i="6"/>
  <c r="J130" i="6"/>
  <c r="H90" i="6"/>
  <c r="O21" i="6"/>
  <c r="O64" i="6"/>
  <c r="O80" i="6"/>
  <c r="M111" i="6"/>
  <c r="O192" i="6"/>
  <c r="O49" i="6"/>
  <c r="H147" i="6"/>
  <c r="R129" i="6"/>
  <c r="G92" i="6"/>
  <c r="R47" i="6"/>
  <c r="P109" i="6"/>
  <c r="L112" i="6"/>
  <c r="N181" i="6"/>
  <c r="N19" i="6"/>
  <c r="I106" i="6"/>
  <c r="Q144" i="6"/>
  <c r="N164" i="6"/>
  <c r="Q120" i="6"/>
  <c r="O31" i="6"/>
  <c r="G122" i="6"/>
  <c r="G123" i="6"/>
  <c r="M155" i="6"/>
  <c r="H180" i="6"/>
  <c r="L77" i="6"/>
  <c r="O137" i="6"/>
  <c r="G127" i="6"/>
  <c r="R71" i="6"/>
  <c r="J172" i="6"/>
  <c r="Q30" i="6"/>
  <c r="O53" i="6"/>
  <c r="N102" i="6"/>
  <c r="R189" i="6"/>
  <c r="N191" i="6"/>
  <c r="K124" i="6"/>
  <c r="R38" i="6"/>
  <c r="G75" i="6"/>
  <c r="M44" i="6"/>
  <c r="J77" i="6"/>
  <c r="R196" i="6"/>
  <c r="K141" i="6"/>
  <c r="J187" i="6"/>
  <c r="R125" i="6"/>
  <c r="P110" i="6"/>
  <c r="M115" i="6"/>
  <c r="P184" i="6"/>
  <c r="P169" i="6"/>
  <c r="N146" i="6"/>
  <c r="J121" i="6"/>
  <c r="R167" i="6"/>
  <c r="Q173" i="6"/>
  <c r="G187" i="6"/>
  <c r="G73" i="6"/>
  <c r="G63" i="6"/>
  <c r="M200" i="6"/>
  <c r="H59" i="6"/>
  <c r="K181" i="6"/>
  <c r="R101" i="6"/>
  <c r="N139" i="6"/>
  <c r="O166" i="6"/>
  <c r="O141" i="6"/>
  <c r="P146" i="6"/>
  <c r="P138" i="6"/>
  <c r="G132" i="6"/>
  <c r="J111" i="6"/>
  <c r="H179" i="6"/>
  <c r="N24" i="6"/>
  <c r="K145" i="6"/>
  <c r="K52" i="6"/>
  <c r="Q93" i="6"/>
  <c r="P97" i="6"/>
  <c r="L151" i="6"/>
  <c r="R43" i="6"/>
  <c r="N177" i="6"/>
  <c r="P57" i="6"/>
  <c r="R191" i="6"/>
  <c r="L47" i="6"/>
  <c r="N67" i="6"/>
  <c r="L30" i="6"/>
  <c r="M102" i="6"/>
  <c r="L188" i="6"/>
  <c r="K60" i="6"/>
  <c r="R195" i="6"/>
  <c r="L135" i="6"/>
  <c r="K126" i="6"/>
  <c r="Q138" i="6"/>
  <c r="H171" i="6"/>
  <c r="I92" i="6"/>
  <c r="Q88" i="6"/>
  <c r="R169" i="6"/>
  <c r="O135" i="6"/>
  <c r="P6" i="6"/>
  <c r="H116" i="6"/>
  <c r="N179" i="6"/>
  <c r="G158" i="6"/>
  <c r="P127" i="6"/>
  <c r="K98" i="6"/>
  <c r="Q134" i="6"/>
  <c r="O60" i="6"/>
  <c r="G188" i="6"/>
  <c r="N9" i="6"/>
  <c r="P7" i="6"/>
  <c r="J62" i="6"/>
  <c r="G134" i="6"/>
  <c r="O127" i="6"/>
  <c r="M46" i="6"/>
  <c r="Q125" i="6"/>
  <c r="L127" i="6"/>
  <c r="H134" i="6"/>
  <c r="G153" i="6"/>
  <c r="K68" i="6"/>
  <c r="K114" i="6"/>
  <c r="G82" i="6"/>
  <c r="G66" i="6"/>
  <c r="J185" i="6"/>
  <c r="O82" i="6"/>
  <c r="Q63" i="6"/>
  <c r="O116" i="6"/>
  <c r="H91" i="6"/>
  <c r="R17" i="6"/>
  <c r="P161" i="6"/>
  <c r="O91" i="6"/>
  <c r="P84" i="6"/>
  <c r="N169" i="6"/>
  <c r="M25" i="6"/>
  <c r="H197" i="6"/>
  <c r="R23" i="6"/>
  <c r="P47" i="6"/>
  <c r="N23" i="6"/>
  <c r="M76" i="6"/>
  <c r="K112" i="6"/>
  <c r="J144" i="6"/>
  <c r="R97" i="6"/>
  <c r="M8" i="6"/>
  <c r="G59" i="6"/>
  <c r="J131" i="6"/>
  <c r="O14" i="6"/>
  <c r="O178" i="6"/>
  <c r="N190" i="6"/>
  <c r="Q154" i="6"/>
  <c r="Q129" i="6"/>
  <c r="J58" i="6"/>
  <c r="L59" i="6"/>
  <c r="M60" i="6"/>
  <c r="N148" i="6"/>
  <c r="J120" i="6"/>
  <c r="O34" i="6"/>
  <c r="Q71" i="6"/>
  <c r="H86" i="6"/>
  <c r="M135" i="6"/>
  <c r="K88" i="6"/>
  <c r="L108" i="6"/>
  <c r="K149" i="6"/>
  <c r="K174" i="6"/>
  <c r="O87" i="6"/>
  <c r="I154" i="6"/>
  <c r="Q34" i="6"/>
  <c r="I120" i="6"/>
  <c r="P155" i="6"/>
  <c r="G138" i="6"/>
  <c r="J61" i="6"/>
  <c r="M48" i="6"/>
  <c r="P53" i="6"/>
  <c r="O132" i="6"/>
  <c r="L89" i="6"/>
  <c r="R199" i="6"/>
  <c r="G83" i="6"/>
  <c r="I147" i="6"/>
  <c r="N174" i="6"/>
  <c r="G116" i="6"/>
  <c r="M40" i="6"/>
  <c r="J82" i="6"/>
  <c r="K91" i="6"/>
  <c r="M177" i="6"/>
  <c r="N65" i="6"/>
  <c r="J136" i="6"/>
  <c r="R114" i="6"/>
  <c r="N129" i="6"/>
  <c r="L114" i="6"/>
  <c r="J76" i="6"/>
  <c r="H190" i="6"/>
  <c r="R142" i="6"/>
  <c r="J108" i="6"/>
  <c r="R116" i="6"/>
  <c r="N136" i="6"/>
  <c r="N150" i="6"/>
  <c r="Q32" i="6"/>
  <c r="J119" i="6"/>
  <c r="R20" i="6"/>
  <c r="L104" i="6"/>
  <c r="H68" i="6"/>
  <c r="Q146" i="6"/>
  <c r="O176" i="6"/>
  <c r="H141" i="6"/>
  <c r="G169" i="6"/>
  <c r="H102" i="6"/>
  <c r="L133" i="6"/>
  <c r="N48" i="6"/>
  <c r="G200" i="6"/>
  <c r="M28" i="6"/>
  <c r="M189" i="6"/>
  <c r="J72" i="6"/>
  <c r="O88" i="6"/>
  <c r="O109" i="6"/>
  <c r="L119" i="6"/>
  <c r="O148" i="6"/>
  <c r="Q84" i="6"/>
  <c r="H176" i="6"/>
  <c r="Q174" i="6"/>
  <c r="H199" i="6"/>
  <c r="Q53" i="6"/>
  <c r="O175" i="6"/>
  <c r="Q148" i="6"/>
  <c r="L93" i="6"/>
  <c r="R84" i="6"/>
  <c r="K66" i="6"/>
  <c r="O122" i="6"/>
  <c r="P164" i="6"/>
  <c r="I164" i="6"/>
  <c r="K97" i="6"/>
  <c r="J153" i="6"/>
  <c r="R184" i="6"/>
  <c r="L64" i="6"/>
  <c r="P101" i="6"/>
  <c r="N106" i="6"/>
  <c r="J123" i="6"/>
  <c r="J124" i="6"/>
  <c r="R122" i="6"/>
  <c r="N36" i="6"/>
  <c r="J154" i="6"/>
  <c r="G129" i="6"/>
  <c r="R54" i="6"/>
  <c r="K188" i="6"/>
  <c r="G151" i="6"/>
  <c r="H126" i="6"/>
  <c r="K67" i="6"/>
  <c r="P112" i="6"/>
  <c r="M74" i="6"/>
  <c r="R49" i="6"/>
  <c r="G93" i="6"/>
  <c r="J159" i="6"/>
  <c r="I107" i="6"/>
  <c r="N192" i="6"/>
  <c r="J183" i="6"/>
  <c r="G119" i="6"/>
  <c r="P151" i="6"/>
  <c r="J147" i="6"/>
  <c r="N11" i="6"/>
  <c r="L191" i="6"/>
  <c r="G137" i="6"/>
  <c r="K95" i="6"/>
  <c r="R176" i="6"/>
  <c r="P108" i="6"/>
  <c r="Q181" i="6"/>
  <c r="M120" i="6"/>
  <c r="H61" i="6"/>
  <c r="J89" i="6"/>
  <c r="H114" i="6"/>
  <c r="N93" i="6"/>
  <c r="H155" i="6"/>
  <c r="K77" i="6"/>
  <c r="R66" i="6"/>
  <c r="M26" i="6"/>
  <c r="Q164" i="6"/>
  <c r="I140" i="6"/>
  <c r="M118" i="6"/>
  <c r="M32" i="6"/>
  <c r="P126" i="6"/>
  <c r="O174" i="6"/>
  <c r="G142" i="6"/>
  <c r="I104" i="6"/>
  <c r="J140" i="6"/>
  <c r="N125" i="6"/>
  <c r="K190" i="6"/>
  <c r="O35" i="6"/>
  <c r="L111" i="6"/>
  <c r="M11" i="6"/>
  <c r="M129" i="6"/>
  <c r="R50" i="6"/>
  <c r="P129" i="6"/>
  <c r="M2" i="6"/>
  <c r="G128" i="6"/>
  <c r="R81" i="6"/>
  <c r="I165" i="6"/>
  <c r="K193" i="6"/>
  <c r="N45" i="6"/>
  <c r="O145" i="6"/>
  <c r="N70" i="6"/>
  <c r="Q163" i="6"/>
  <c r="I188" i="6"/>
  <c r="L192" i="6"/>
  <c r="R87" i="6"/>
  <c r="O185" i="6"/>
  <c r="K177" i="6"/>
  <c r="R161" i="6"/>
  <c r="G86" i="6"/>
  <c r="G131" i="6"/>
  <c r="P162" i="6"/>
  <c r="L167" i="6"/>
  <c r="K70" i="6"/>
  <c r="L2" i="6"/>
  <c r="P167" i="6"/>
  <c r="L171" i="6"/>
  <c r="O180" i="6"/>
  <c r="K94" i="6"/>
  <c r="O118" i="6"/>
  <c r="K84" i="6"/>
  <c r="R48" i="6"/>
  <c r="K101" i="6"/>
  <c r="N26" i="6"/>
  <c r="H174" i="6"/>
  <c r="N133" i="6"/>
  <c r="M171" i="6"/>
  <c r="J201" i="6"/>
  <c r="L168" i="6"/>
  <c r="P27" i="6"/>
  <c r="R28" i="6"/>
  <c r="R171" i="6"/>
  <c r="M73" i="6"/>
  <c r="H119" i="6"/>
  <c r="P144" i="6"/>
  <c r="J190" i="6"/>
  <c r="L110" i="6"/>
  <c r="Q152" i="6"/>
  <c r="H130" i="6"/>
  <c r="Q195" i="6"/>
  <c r="P120" i="6"/>
  <c r="J113" i="6"/>
  <c r="I63" i="6"/>
  <c r="K133" i="6"/>
  <c r="P71" i="6"/>
  <c r="H74" i="6"/>
  <c r="N69" i="6"/>
  <c r="N111" i="6"/>
  <c r="N137" i="6"/>
  <c r="K142" i="6"/>
  <c r="L98" i="6"/>
  <c r="M47" i="6"/>
  <c r="G146" i="6"/>
  <c r="I87" i="6"/>
  <c r="M117" i="6"/>
  <c r="O43" i="6"/>
  <c r="Q117" i="6"/>
  <c r="O128" i="6"/>
  <c r="M119" i="6"/>
  <c r="G136" i="6"/>
  <c r="P143" i="6"/>
  <c r="J176" i="6"/>
  <c r="O113" i="6"/>
  <c r="J200" i="6"/>
  <c r="L23" i="6"/>
  <c r="J155" i="6"/>
  <c r="O16" i="6"/>
  <c r="K105" i="6"/>
  <c r="P177" i="6"/>
  <c r="N152" i="6"/>
  <c r="P67" i="6"/>
  <c r="L4" i="6"/>
  <c r="I55" i="6"/>
  <c r="Q112" i="6"/>
  <c r="Q161" i="6"/>
  <c r="K143" i="6"/>
  <c r="O162" i="6"/>
  <c r="K187" i="6"/>
  <c r="K76" i="6"/>
  <c r="H191" i="6"/>
  <c r="L68" i="6"/>
  <c r="G54" i="6"/>
  <c r="P117" i="6"/>
  <c r="H63" i="6"/>
  <c r="R33" i="6"/>
  <c r="R83" i="6"/>
  <c r="L83" i="6"/>
  <c r="I178" i="6"/>
  <c r="O19" i="6"/>
  <c r="O5" i="6"/>
  <c r="L157" i="6"/>
  <c r="N18" i="6"/>
  <c r="N6" i="6"/>
  <c r="M43" i="6"/>
  <c r="N120" i="6"/>
  <c r="N30" i="6"/>
  <c r="G71" i="6"/>
  <c r="Q60" i="6"/>
  <c r="I74" i="6"/>
  <c r="O70" i="6"/>
  <c r="G197" i="6"/>
  <c r="G97" i="6"/>
  <c r="H138" i="6"/>
  <c r="R149" i="6"/>
  <c r="G89" i="6"/>
  <c r="L115" i="6"/>
  <c r="I151" i="6"/>
  <c r="R60" i="6"/>
  <c r="H167" i="6"/>
  <c r="P131" i="6"/>
  <c r="Q121" i="6"/>
  <c r="N88" i="6"/>
  <c r="O84" i="6"/>
  <c r="P66" i="6"/>
  <c r="O158" i="6"/>
  <c r="I72" i="6"/>
  <c r="H153" i="6"/>
  <c r="J91" i="6"/>
  <c r="M7" i="6"/>
  <c r="P128" i="6"/>
  <c r="N132" i="6"/>
  <c r="Q72" i="6"/>
  <c r="G177" i="6"/>
  <c r="K163" i="6"/>
  <c r="I172" i="6"/>
  <c r="M13" i="6"/>
  <c r="L36" i="6"/>
  <c r="H67" i="6"/>
  <c r="M144" i="6"/>
  <c r="R91" i="6"/>
  <c r="R93" i="6"/>
  <c r="Q26" i="6"/>
  <c r="I58" i="6"/>
  <c r="I124" i="6"/>
  <c r="Q98" i="6"/>
  <c r="R141" i="6"/>
  <c r="L50" i="6"/>
  <c r="K109" i="6"/>
  <c r="G109" i="6"/>
  <c r="J194" i="6"/>
  <c r="I168" i="6"/>
  <c r="J129" i="6"/>
  <c r="G175" i="6"/>
  <c r="H127" i="6"/>
  <c r="R158" i="6"/>
  <c r="K189" i="6"/>
  <c r="K136" i="6"/>
  <c r="L137" i="6"/>
  <c r="Q171" i="6"/>
  <c r="M24" i="6"/>
  <c r="J196" i="6"/>
  <c r="P70" i="6"/>
  <c r="H57" i="6"/>
  <c r="N80" i="6"/>
  <c r="L113" i="6"/>
  <c r="Q113" i="6"/>
  <c r="Q197" i="6"/>
  <c r="P149" i="6"/>
  <c r="Q200" i="6"/>
  <c r="M83" i="6"/>
  <c r="P72" i="6"/>
  <c r="I160" i="6"/>
  <c r="M88" i="6"/>
  <c r="N149" i="6"/>
  <c r="M146" i="6"/>
  <c r="M57" i="6"/>
  <c r="Q75" i="6"/>
  <c r="N90" i="6"/>
  <c r="M29" i="6"/>
  <c r="J157" i="6"/>
  <c r="Q21" i="6"/>
  <c r="G183" i="6"/>
  <c r="I162" i="6"/>
  <c r="M192" i="6"/>
  <c r="M41" i="6"/>
  <c r="M66" i="6"/>
  <c r="H137" i="6"/>
  <c r="G81" i="6"/>
  <c r="R99" i="6"/>
  <c r="P183" i="6"/>
  <c r="R126" i="6"/>
  <c r="H108" i="6"/>
  <c r="H195" i="6"/>
  <c r="L79" i="6"/>
  <c r="N68" i="6"/>
  <c r="O68" i="6"/>
  <c r="I169" i="6"/>
  <c r="I81" i="6"/>
  <c r="N126" i="6"/>
  <c r="M98" i="6"/>
  <c r="P44" i="6"/>
  <c r="N66" i="6"/>
  <c r="J137" i="6"/>
  <c r="Q149" i="6"/>
  <c r="M123" i="6"/>
  <c r="Q50" i="6"/>
  <c r="O102" i="6"/>
  <c r="N188" i="6"/>
  <c r="K168" i="6"/>
  <c r="I105" i="6"/>
  <c r="L41" i="6"/>
  <c r="N159" i="6"/>
  <c r="Q62" i="6"/>
  <c r="P166" i="6"/>
  <c r="I127" i="6"/>
  <c r="M180" i="6"/>
  <c r="H71" i="6"/>
  <c r="N27" i="6"/>
  <c r="P134" i="6"/>
  <c r="P159" i="6"/>
  <c r="L22" i="6"/>
  <c r="J171" i="6"/>
  <c r="H142" i="6"/>
  <c r="N14" i="6"/>
  <c r="J70" i="6"/>
  <c r="Q183" i="6"/>
  <c r="H158" i="6"/>
  <c r="Q192" i="6"/>
  <c r="P20" i="6"/>
  <c r="I110" i="6"/>
  <c r="L169" i="6"/>
  <c r="G198" i="6"/>
  <c r="M108" i="6"/>
  <c r="M103" i="6"/>
  <c r="I78" i="6"/>
  <c r="M195" i="6"/>
  <c r="I57" i="6"/>
  <c r="J64" i="6"/>
  <c r="L9" i="6"/>
  <c r="G163" i="6"/>
  <c r="N166" i="6"/>
  <c r="G113" i="6"/>
  <c r="L53" i="6"/>
  <c r="R62" i="6"/>
  <c r="J98" i="6"/>
  <c r="Q191" i="6"/>
  <c r="L25" i="6"/>
  <c r="J78" i="6"/>
  <c r="R163" i="6"/>
  <c r="H136" i="6"/>
  <c r="R82" i="6"/>
  <c r="Q145" i="6"/>
  <c r="P176" i="6"/>
  <c r="O199" i="6"/>
  <c r="M21" i="6"/>
  <c r="O83" i="6"/>
  <c r="N61" i="6"/>
  <c r="R88" i="6"/>
  <c r="N34" i="6"/>
  <c r="L183" i="6"/>
  <c r="O59" i="6"/>
  <c r="Q150" i="6"/>
  <c r="M185" i="6"/>
  <c r="G199" i="6"/>
  <c r="I79" i="6"/>
  <c r="H76" i="6"/>
  <c r="N194" i="6"/>
  <c r="O112" i="6"/>
  <c r="N82" i="6"/>
  <c r="N38" i="6"/>
  <c r="R111" i="6"/>
  <c r="N175" i="6"/>
  <c r="O124" i="6"/>
  <c r="K159" i="6"/>
  <c r="K185" i="6"/>
  <c r="H101" i="6"/>
  <c r="H163" i="6"/>
  <c r="K164" i="6"/>
  <c r="G179" i="6"/>
  <c r="N156" i="6"/>
  <c r="M198" i="6"/>
  <c r="H62" i="6"/>
  <c r="I170" i="6"/>
  <c r="J97" i="6"/>
  <c r="K178" i="6"/>
  <c r="G65" i="6"/>
  <c r="L132" i="6"/>
  <c r="I180" i="6"/>
  <c r="R143" i="6"/>
  <c r="N154" i="6"/>
  <c r="H113" i="6"/>
  <c r="N47" i="6"/>
  <c r="N144" i="6"/>
  <c r="J71" i="6"/>
  <c r="G62" i="6"/>
  <c r="Q96" i="6"/>
  <c r="M164" i="6"/>
  <c r="O155" i="6"/>
  <c r="Q168" i="6"/>
  <c r="H78" i="6"/>
  <c r="J178" i="6"/>
  <c r="O48" i="6"/>
  <c r="M87" i="6"/>
  <c r="H156" i="6"/>
  <c r="G99" i="6"/>
  <c r="Q77" i="6"/>
  <c r="J199" i="6"/>
  <c r="O97" i="6"/>
  <c r="J184" i="6"/>
  <c r="N173" i="6"/>
  <c r="I89" i="6"/>
  <c r="M106" i="6"/>
  <c r="I192" i="6"/>
  <c r="R56" i="6"/>
  <c r="N49" i="6"/>
  <c r="O187" i="6"/>
  <c r="Q24" i="6"/>
  <c r="R117" i="6"/>
  <c r="P106" i="6"/>
  <c r="R44" i="6"/>
  <c r="O41" i="6"/>
  <c r="H173" i="6"/>
  <c r="G57" i="6"/>
  <c r="K102" i="6"/>
  <c r="M85" i="6"/>
  <c r="G52" i="6"/>
  <c r="M168" i="6"/>
  <c r="L46" i="6"/>
  <c r="J128" i="6"/>
  <c r="M12" i="6"/>
  <c r="K59" i="6"/>
  <c r="P197" i="6"/>
  <c r="P199" i="6"/>
  <c r="M16" i="6"/>
  <c r="H125" i="6"/>
  <c r="K169" i="6"/>
  <c r="O26" i="6"/>
  <c r="O197" i="6"/>
  <c r="J115" i="6"/>
  <c r="L156" i="6"/>
  <c r="L94" i="6"/>
  <c r="R63" i="6"/>
  <c r="P10" i="6"/>
  <c r="L152" i="6"/>
  <c r="G69" i="6"/>
  <c r="R200" i="6"/>
  <c r="O104" i="6"/>
  <c r="L146" i="6"/>
  <c r="N140" i="6"/>
  <c r="J100" i="6"/>
  <c r="P180" i="6"/>
  <c r="L131" i="6"/>
  <c r="Q44" i="6"/>
  <c r="Q39" i="6"/>
  <c r="M178" i="6"/>
  <c r="I95" i="6"/>
  <c r="G56" i="6"/>
  <c r="L81" i="6"/>
  <c r="O36" i="6"/>
  <c r="K180" i="6"/>
  <c r="P114" i="6"/>
  <c r="N10" i="6"/>
  <c r="L21" i="6"/>
  <c r="P141" i="6"/>
  <c r="M153" i="6"/>
  <c r="J90" i="6"/>
  <c r="J73" i="6"/>
  <c r="R128" i="6"/>
  <c r="P95" i="6"/>
  <c r="L88" i="6"/>
  <c r="J143" i="6"/>
  <c r="L6" i="6"/>
  <c r="Q137" i="6"/>
  <c r="G61" i="6"/>
  <c r="O181" i="6"/>
  <c r="O24" i="6"/>
  <c r="L32" i="6"/>
  <c r="N91" i="6"/>
  <c r="I199" i="6"/>
  <c r="P86" i="6"/>
  <c r="P156" i="6"/>
  <c r="H94" i="6"/>
  <c r="P198" i="6"/>
  <c r="G110" i="6"/>
  <c r="P63" i="6"/>
  <c r="H83" i="6"/>
  <c r="O9" i="6"/>
  <c r="R65" i="6"/>
  <c r="P113" i="6"/>
  <c r="Q41" i="6"/>
  <c r="N135" i="6"/>
  <c r="N201" i="6"/>
  <c r="J99" i="6"/>
  <c r="H92" i="6"/>
  <c r="H160" i="6"/>
  <c r="I183" i="6"/>
  <c r="M45" i="6"/>
  <c r="O46" i="6"/>
  <c r="H193" i="6"/>
  <c r="Q177" i="6"/>
  <c r="J102" i="6"/>
  <c r="M191" i="6"/>
  <c r="P201" i="6"/>
  <c r="Q123" i="6"/>
  <c r="O20" i="6"/>
  <c r="I86" i="6"/>
  <c r="R185" i="6"/>
  <c r="L178" i="6"/>
  <c r="Q49" i="6"/>
  <c r="Q90" i="6"/>
  <c r="R179" i="6"/>
  <c r="M147" i="6"/>
  <c r="K137" i="6"/>
  <c r="R193" i="6"/>
  <c r="P5" i="6"/>
  <c r="K153" i="6"/>
  <c r="J87" i="6"/>
  <c r="M90" i="6"/>
  <c r="K201" i="6"/>
  <c r="M137" i="6"/>
  <c r="L141" i="6"/>
  <c r="M174" i="6"/>
  <c r="P12" i="6"/>
  <c r="P100" i="6"/>
  <c r="R187" i="6"/>
  <c r="M69" i="6"/>
  <c r="K191" i="6"/>
  <c r="M34" i="6"/>
  <c r="R95" i="6"/>
  <c r="Q65" i="6"/>
  <c r="M97" i="6"/>
  <c r="G55" i="6"/>
  <c r="N56" i="6"/>
  <c r="Q103" i="6"/>
  <c r="M139" i="6"/>
  <c r="J118" i="6"/>
  <c r="O22" i="6"/>
  <c r="L150" i="6"/>
  <c r="R150" i="6"/>
  <c r="G140" i="6"/>
  <c r="M156" i="6"/>
  <c r="R151" i="6"/>
  <c r="M63" i="6"/>
  <c r="H87" i="6"/>
  <c r="J135" i="6"/>
  <c r="O90" i="6"/>
  <c r="K135" i="6"/>
  <c r="O151" i="6"/>
  <c r="N130" i="6"/>
  <c r="N103" i="6"/>
  <c r="J150" i="6"/>
  <c r="R132" i="6"/>
  <c r="R175" i="6"/>
  <c r="L56" i="6"/>
  <c r="J80" i="6"/>
  <c r="H81" i="6"/>
  <c r="M175" i="6"/>
  <c r="I91" i="6"/>
  <c r="M42" i="6"/>
  <c r="N21" i="6"/>
  <c r="P130" i="6"/>
  <c r="K144" i="6"/>
  <c r="N142" i="6"/>
  <c r="M161" i="6"/>
  <c r="N63" i="6"/>
  <c r="J168" i="6"/>
  <c r="K104" i="6"/>
  <c r="P186" i="6"/>
  <c r="N13" i="6"/>
  <c r="L92" i="6"/>
  <c r="L164" i="6"/>
  <c r="O105" i="6"/>
  <c r="O120" i="6"/>
  <c r="Q126" i="6"/>
  <c r="M33" i="6"/>
  <c r="P28" i="6"/>
  <c r="P38" i="6"/>
  <c r="L100" i="6"/>
  <c r="J158" i="6"/>
  <c r="O76" i="6"/>
  <c r="P91" i="6"/>
  <c r="K131" i="6"/>
  <c r="H196" i="6"/>
  <c r="J141" i="6"/>
  <c r="L116" i="6"/>
  <c r="N176" i="6"/>
  <c r="Q151" i="6"/>
  <c r="J197" i="6"/>
  <c r="H100" i="6"/>
  <c r="R86" i="6"/>
  <c r="Q159" i="6"/>
  <c r="O157" i="6"/>
  <c r="Q55" i="6"/>
  <c r="K128" i="6"/>
  <c r="I94" i="6"/>
  <c r="I121" i="6"/>
  <c r="O146" i="6"/>
  <c r="P107" i="6"/>
  <c r="M59" i="6"/>
  <c r="Q28" i="6"/>
  <c r="N134" i="6"/>
  <c r="G145" i="6"/>
  <c r="N138" i="6"/>
  <c r="O108" i="6"/>
  <c r="N53" i="6"/>
  <c r="M31" i="6"/>
  <c r="Q194" i="6"/>
  <c r="L82" i="6"/>
  <c r="M134" i="6"/>
  <c r="P24" i="6"/>
  <c r="O154" i="6"/>
  <c r="N46" i="6"/>
  <c r="H184" i="6"/>
  <c r="L163" i="6"/>
  <c r="G149" i="6"/>
  <c r="N85" i="6"/>
  <c r="Q80" i="6"/>
  <c r="J180" i="6"/>
  <c r="P4" i="6"/>
  <c r="P33" i="6"/>
  <c r="I56" i="6"/>
  <c r="Q188" i="6"/>
  <c r="Q64" i="6"/>
  <c r="N55" i="6"/>
  <c r="N96" i="6"/>
  <c r="J188" i="6"/>
  <c r="G84" i="6"/>
  <c r="G165" i="6"/>
  <c r="G125" i="6"/>
  <c r="P50" i="6"/>
  <c r="P43" i="6"/>
  <c r="H64" i="6"/>
  <c r="P21" i="6"/>
  <c r="K107" i="6"/>
  <c r="O65" i="6"/>
  <c r="O96" i="6"/>
  <c r="I193" i="6"/>
  <c r="M193" i="6"/>
  <c r="M124" i="6"/>
  <c r="H181" i="6"/>
  <c r="N95" i="6"/>
  <c r="J117" i="6"/>
  <c r="L17" i="6"/>
  <c r="G85" i="6"/>
  <c r="K103" i="6"/>
  <c r="O123" i="6"/>
  <c r="K89" i="6"/>
  <c r="P16" i="6"/>
  <c r="N145" i="6"/>
  <c r="M82" i="6"/>
  <c r="M19" i="6"/>
  <c r="M35" i="6"/>
  <c r="O114" i="6"/>
  <c r="P74" i="6"/>
  <c r="M130" i="6"/>
  <c r="L140" i="6"/>
  <c r="P148" i="6"/>
  <c r="O119" i="6"/>
  <c r="R59" i="6"/>
  <c r="H183" i="6"/>
  <c r="K170" i="6"/>
  <c r="L65" i="6"/>
  <c r="O140" i="6"/>
  <c r="K134" i="6"/>
  <c r="L190" i="6"/>
  <c r="M172" i="6"/>
  <c r="R57" i="6"/>
  <c r="P93" i="6"/>
  <c r="O61" i="6"/>
  <c r="L15" i="6"/>
  <c r="K183" i="6"/>
  <c r="H139" i="6"/>
  <c r="L72" i="6"/>
  <c r="R186" i="6"/>
  <c r="L198" i="6"/>
  <c r="Q91" i="6"/>
  <c r="L154" i="6"/>
  <c r="I157" i="6"/>
  <c r="J84" i="6"/>
  <c r="P40" i="6"/>
  <c r="K53" i="6"/>
  <c r="P154" i="6"/>
  <c r="P111" i="6"/>
  <c r="K64" i="6"/>
  <c r="O115" i="6"/>
  <c r="P195" i="6"/>
  <c r="K158" i="6"/>
  <c r="I83" i="6"/>
  <c r="Q158" i="6"/>
  <c r="N32" i="6"/>
  <c r="Q156" i="6"/>
  <c r="K61" i="6"/>
  <c r="Q110" i="6"/>
  <c r="G189" i="6"/>
  <c r="L40" i="6"/>
  <c r="M186" i="6"/>
  <c r="O77" i="6"/>
  <c r="N83" i="6"/>
  <c r="L126" i="6"/>
  <c r="R156" i="6"/>
  <c r="L60" i="6"/>
  <c r="L80" i="6"/>
  <c r="P2" i="6"/>
  <c r="Q104" i="6"/>
  <c r="N31" i="6"/>
  <c r="G101" i="6"/>
  <c r="L61" i="6"/>
  <c r="G78" i="6"/>
  <c r="G126" i="6"/>
  <c r="R41" i="6"/>
  <c r="N195" i="6"/>
  <c r="O67" i="6"/>
  <c r="M56" i="6"/>
  <c r="Q36" i="6"/>
  <c r="H140" i="6"/>
  <c r="M54" i="6"/>
  <c r="H93" i="6"/>
  <c r="M160" i="6"/>
  <c r="K160" i="6"/>
  <c r="J79" i="6"/>
  <c r="R77" i="6"/>
  <c r="R120" i="6"/>
  <c r="R26" i="6"/>
  <c r="I62" i="6"/>
  <c r="M104" i="6"/>
  <c r="O40" i="6"/>
  <c r="I122" i="6"/>
  <c r="M116" i="6"/>
  <c r="M49" i="6"/>
  <c r="N43" i="6"/>
  <c r="M58" i="6"/>
  <c r="M194" i="6"/>
  <c r="N167" i="6"/>
  <c r="Q201" i="6"/>
  <c r="J146" i="6"/>
  <c r="P48" i="6"/>
  <c r="O107" i="6"/>
  <c r="O165" i="6"/>
  <c r="N39" i="6"/>
  <c r="M92" i="6"/>
  <c r="P182" i="6"/>
  <c r="O110" i="6"/>
  <c r="I118" i="6"/>
  <c r="L179" i="6"/>
  <c r="K73" i="6"/>
  <c r="J94" i="6"/>
  <c r="P62" i="6"/>
  <c r="Q18" i="6"/>
  <c r="G171" i="6"/>
  <c r="P196" i="6"/>
  <c r="O152" i="6"/>
  <c r="O4" i="6"/>
  <c r="J106" i="6"/>
  <c r="I158" i="6"/>
  <c r="Q180" i="6"/>
  <c r="M199" i="6"/>
  <c r="R80" i="6"/>
  <c r="O161" i="6"/>
  <c r="J92" i="6"/>
  <c r="H96" i="6"/>
  <c r="J110" i="6"/>
  <c r="O172" i="6"/>
  <c r="M77" i="6"/>
  <c r="R19" i="6"/>
  <c r="Q20" i="6"/>
  <c r="J66" i="6"/>
  <c r="P170" i="6"/>
  <c r="N200" i="6"/>
  <c r="H170" i="6"/>
  <c r="L102" i="6"/>
  <c r="I148" i="6"/>
  <c r="M151" i="6"/>
  <c r="P23" i="6"/>
  <c r="L44" i="6"/>
  <c r="R165" i="6"/>
  <c r="Q108" i="6"/>
  <c r="I155" i="6"/>
  <c r="H168" i="6"/>
  <c r="J68" i="6"/>
  <c r="N116" i="6"/>
  <c r="L71" i="6"/>
  <c r="M67" i="6"/>
  <c r="L143" i="6"/>
  <c r="G201" i="6"/>
  <c r="N158" i="6"/>
  <c r="L86" i="6"/>
  <c r="M84" i="6"/>
  <c r="H82" i="6"/>
  <c r="N182" i="6"/>
  <c r="P115" i="6"/>
  <c r="R36" i="6"/>
  <c r="Q166" i="6"/>
  <c r="N99" i="6"/>
  <c r="H73" i="6"/>
  <c r="K146" i="6"/>
  <c r="I126" i="6"/>
  <c r="M100" i="6"/>
  <c r="J57" i="6"/>
  <c r="N4" i="6"/>
  <c r="H201" i="6"/>
  <c r="Q100" i="6"/>
  <c r="O7" i="6"/>
  <c r="P187" i="6"/>
  <c r="O98" i="6"/>
  <c r="N89" i="6"/>
  <c r="L148" i="6"/>
  <c r="M6" i="6"/>
  <c r="I146" i="6"/>
  <c r="N87" i="6"/>
  <c r="P88" i="6"/>
  <c r="P61" i="6"/>
  <c r="M62" i="6"/>
  <c r="P185" i="6"/>
  <c r="P90" i="6"/>
  <c r="Q56" i="6"/>
  <c r="L182" i="6"/>
  <c r="P22" i="6"/>
  <c r="N197" i="6"/>
  <c r="O134" i="6"/>
  <c r="P34" i="6"/>
  <c r="L49" i="6"/>
  <c r="O10" i="6"/>
  <c r="K172" i="6"/>
  <c r="R138" i="6"/>
  <c r="R58" i="6"/>
  <c r="R32" i="6"/>
  <c r="H99" i="6"/>
  <c r="K132" i="6"/>
  <c r="N20" i="6"/>
  <c r="H56" i="6"/>
  <c r="L48" i="6"/>
  <c r="J81" i="6"/>
  <c r="H89" i="6"/>
  <c r="Q175" i="6"/>
  <c r="N143" i="6"/>
  <c r="L147" i="6"/>
  <c r="N180" i="6"/>
  <c r="R178" i="6"/>
  <c r="N57" i="6"/>
  <c r="N22" i="6"/>
  <c r="R152" i="6"/>
  <c r="O37" i="6"/>
  <c r="P194" i="6"/>
  <c r="N163" i="6"/>
  <c r="R112" i="6"/>
  <c r="H54" i="6"/>
  <c r="J116" i="6"/>
  <c r="Q95" i="6"/>
  <c r="H189" i="6"/>
  <c r="K151" i="6"/>
  <c r="M162" i="6"/>
  <c r="N128" i="6"/>
  <c r="K78" i="6"/>
  <c r="R100" i="6"/>
  <c r="L97" i="6"/>
  <c r="J56" i="6"/>
  <c r="O30" i="6"/>
  <c r="R148" i="6"/>
  <c r="I200" i="6"/>
  <c r="L158" i="6"/>
  <c r="I176" i="6"/>
  <c r="P42" i="6"/>
  <c r="K54" i="6"/>
  <c r="J55" i="6"/>
  <c r="I141" i="6"/>
  <c r="P82" i="6"/>
  <c r="I197" i="6"/>
  <c r="I132" i="6"/>
  <c r="O147" i="6"/>
  <c r="K116" i="6"/>
  <c r="R42" i="6"/>
  <c r="G154" i="6"/>
  <c r="J186" i="6"/>
  <c r="L123" i="6"/>
  <c r="H95" i="6"/>
  <c r="I133" i="6"/>
  <c r="L200" i="6"/>
  <c r="P52" i="6"/>
  <c r="O12" i="6"/>
  <c r="K82" i="6"/>
  <c r="Q186" i="6"/>
  <c r="N35" i="6"/>
  <c r="H177" i="6"/>
  <c r="O177" i="6"/>
  <c r="L197" i="6"/>
  <c r="P19" i="6"/>
  <c r="H98" i="6"/>
  <c r="I103" i="6"/>
  <c r="R25" i="6"/>
  <c r="N77" i="6"/>
  <c r="I73" i="6"/>
  <c r="Q198" i="6"/>
  <c r="G70" i="6"/>
  <c r="Q46" i="6"/>
  <c r="L69" i="6"/>
  <c r="M183" i="6"/>
  <c r="M159" i="6"/>
  <c r="Q139" i="6"/>
  <c r="P94" i="6"/>
  <c r="O51" i="6"/>
  <c r="L201" i="6"/>
  <c r="N86" i="6"/>
  <c r="R127" i="6"/>
  <c r="G112" i="6"/>
  <c r="H55" i="6"/>
  <c r="M18" i="6"/>
  <c r="N25" i="6"/>
  <c r="J95" i="6"/>
  <c r="H72" i="6"/>
  <c r="L10" i="6"/>
  <c r="G100" i="6"/>
  <c r="O169" i="6"/>
  <c r="J161" i="6"/>
  <c r="I144" i="6"/>
  <c r="M173" i="6"/>
  <c r="P135" i="6"/>
  <c r="M68" i="6"/>
  <c r="R157" i="6"/>
  <c r="R190" i="6"/>
  <c r="I137" i="6"/>
  <c r="M176" i="6"/>
  <c r="H150" i="6"/>
  <c r="R31" i="6"/>
  <c r="O15" i="6"/>
  <c r="M61" i="6"/>
  <c r="J112" i="6"/>
  <c r="M154" i="6"/>
  <c r="N124" i="6"/>
  <c r="P191" i="6"/>
  <c r="I112" i="6"/>
  <c r="N81" i="6"/>
  <c r="Q33" i="6"/>
  <c r="J86" i="6"/>
  <c r="G118" i="6"/>
  <c r="L7" i="6"/>
  <c r="R78" i="6"/>
  <c r="P76" i="6"/>
  <c r="K130" i="6"/>
  <c r="Q109" i="6"/>
  <c r="R173" i="6"/>
  <c r="K127" i="6"/>
  <c r="J83" i="6"/>
  <c r="Q87" i="6"/>
  <c r="L8" i="6"/>
  <c r="Q193" i="6"/>
  <c r="Q86" i="6"/>
  <c r="H149" i="6"/>
  <c r="R145" i="6"/>
  <c r="R79" i="6"/>
  <c r="O121" i="6"/>
  <c r="P85" i="6"/>
  <c r="P69" i="6"/>
  <c r="N72" i="6"/>
  <c r="N40" i="6"/>
  <c r="H97" i="6"/>
  <c r="N76" i="6"/>
  <c r="H132" i="6"/>
  <c r="P102" i="6"/>
  <c r="H105" i="6"/>
  <c r="R30" i="6"/>
  <c r="P174" i="6"/>
  <c r="J182" i="6"/>
  <c r="G192" i="6"/>
  <c r="Q135" i="6"/>
  <c r="R147" i="6"/>
  <c r="I175" i="6"/>
  <c r="L155" i="6"/>
  <c r="L181" i="6"/>
  <c r="I139" i="6"/>
  <c r="N141" i="6"/>
  <c r="R172" i="6"/>
  <c r="J164" i="6"/>
  <c r="O32" i="6"/>
  <c r="G79" i="6"/>
  <c r="N84" i="6"/>
  <c r="Q167" i="6"/>
  <c r="M196" i="6"/>
  <c r="L35" i="6"/>
  <c r="G135" i="6"/>
  <c r="R35" i="6"/>
  <c r="L18" i="6"/>
  <c r="R160" i="6"/>
  <c r="L24" i="6"/>
  <c r="P83" i="6"/>
  <c r="I153" i="6"/>
  <c r="M99" i="6"/>
  <c r="M201" i="6"/>
  <c r="N121" i="6"/>
  <c r="Q22" i="6"/>
  <c r="Q116" i="6"/>
  <c r="M50" i="6"/>
  <c r="J145" i="6"/>
  <c r="N50" i="6"/>
  <c r="O85" i="6"/>
  <c r="H111" i="6"/>
  <c r="G77" i="6"/>
  <c r="G157" i="6"/>
  <c r="L180" i="6"/>
  <c r="Q78" i="6"/>
  <c r="Q48" i="6"/>
  <c r="L184" i="6"/>
  <c r="I93" i="6"/>
  <c r="I111" i="6"/>
  <c r="L33" i="6"/>
  <c r="P179" i="6"/>
  <c r="I190" i="6"/>
  <c r="I53" i="6"/>
  <c r="P92" i="6"/>
  <c r="R40" i="6"/>
  <c r="P165" i="6"/>
  <c r="H175" i="6"/>
  <c r="G108" i="6"/>
  <c r="Q133" i="6"/>
  <c r="G186" i="6"/>
  <c r="Q67" i="6"/>
  <c r="G193" i="6"/>
  <c r="L103" i="6"/>
  <c r="L185" i="6"/>
  <c r="N109" i="6"/>
  <c r="J138" i="6"/>
  <c r="R159" i="6"/>
  <c r="G178" i="6"/>
  <c r="J192" i="6"/>
  <c r="M5" i="6"/>
  <c r="L161" i="6"/>
  <c r="J127" i="6"/>
  <c r="H129" i="6"/>
  <c r="O133" i="6"/>
  <c r="R139" i="6"/>
  <c r="N37" i="6"/>
  <c r="J133" i="6"/>
  <c r="I156" i="6"/>
  <c r="H198" i="6"/>
  <c r="O195" i="6"/>
  <c r="I152" i="6"/>
  <c r="O130" i="6"/>
  <c r="M149" i="6"/>
  <c r="P178" i="6"/>
  <c r="K179" i="6"/>
  <c r="N171" i="6"/>
  <c r="R94" i="6"/>
  <c r="L118" i="6"/>
  <c r="N71" i="6"/>
  <c r="G194" i="6"/>
  <c r="H70" i="6"/>
  <c r="O188" i="6"/>
  <c r="R92" i="6"/>
  <c r="O179" i="6"/>
  <c r="K171" i="6"/>
  <c r="M79" i="6"/>
  <c r="L28" i="6"/>
  <c r="I189" i="6"/>
  <c r="N74" i="6"/>
  <c r="L187" i="6"/>
  <c r="O186" i="6"/>
  <c r="M17" i="6"/>
  <c r="I64" i="6"/>
  <c r="L193" i="6"/>
  <c r="R131" i="6"/>
  <c r="J162" i="6"/>
  <c r="R198" i="6"/>
  <c r="L63" i="6"/>
  <c r="Q69" i="6"/>
  <c r="I84" i="6"/>
  <c r="Q143" i="6"/>
  <c r="O200" i="6"/>
  <c r="N160" i="6"/>
  <c r="R113" i="6"/>
  <c r="P168" i="6"/>
  <c r="H135" i="6"/>
  <c r="M70" i="6"/>
  <c r="R123" i="6"/>
  <c r="M141" i="6"/>
  <c r="Q182" i="6"/>
  <c r="O92" i="6"/>
  <c r="H131" i="6"/>
  <c r="N178" i="6"/>
  <c r="I167" i="6"/>
  <c r="G166" i="6"/>
  <c r="P36" i="6"/>
  <c r="I181" i="6"/>
  <c r="M126" i="6"/>
  <c r="Q169" i="6"/>
  <c r="I159" i="6"/>
  <c r="I143" i="6"/>
  <c r="N168" i="6"/>
  <c r="G64" i="6"/>
  <c r="H164" i="6"/>
  <c r="O38" i="6"/>
  <c r="K111" i="6"/>
  <c r="R39" i="6"/>
  <c r="R140" i="6"/>
  <c r="M188" i="6"/>
  <c r="Q85" i="6"/>
  <c r="K182" i="6"/>
  <c r="P14" i="6"/>
  <c r="H185" i="6"/>
  <c r="R67" i="6"/>
  <c r="H144" i="6"/>
  <c r="Q128" i="6"/>
  <c r="K106" i="6"/>
  <c r="K63" i="6"/>
  <c r="K93" i="6"/>
  <c r="H112" i="6"/>
  <c r="L144" i="6"/>
  <c r="R75" i="6"/>
  <c r="I59" i="6"/>
  <c r="G60" i="6"/>
  <c r="I80" i="6"/>
  <c r="P39" i="6"/>
  <c r="P60" i="6"/>
  <c r="O190" i="6"/>
  <c r="I90" i="6"/>
  <c r="J101" i="6"/>
  <c r="L31" i="6"/>
  <c r="I61" i="6"/>
  <c r="I119" i="6"/>
  <c r="I68" i="6"/>
  <c r="L186" i="6"/>
  <c r="N196" i="6"/>
  <c r="L12" i="6"/>
  <c r="R61" i="6"/>
  <c r="K57" i="6"/>
  <c r="O39" i="6"/>
  <c r="I101" i="6"/>
  <c r="P9" i="6"/>
  <c r="H161" i="6"/>
  <c r="N185" i="6"/>
  <c r="J109" i="6"/>
  <c r="K199" i="6"/>
  <c r="R144" i="6"/>
  <c r="J93" i="6"/>
  <c r="Q17" i="6"/>
  <c r="Q105" i="6"/>
  <c r="M136" i="6"/>
  <c r="L66" i="6"/>
  <c r="O103" i="6"/>
  <c r="Q23" i="6"/>
  <c r="O95" i="6"/>
  <c r="H192" i="6"/>
  <c r="N73" i="6"/>
  <c r="R170" i="6"/>
  <c r="Q38" i="6"/>
  <c r="J65" i="6"/>
  <c r="N54" i="6"/>
  <c r="I171" i="6"/>
  <c r="N41" i="6"/>
  <c r="J63" i="6"/>
  <c r="L11" i="6"/>
  <c r="M150" i="6"/>
  <c r="N127" i="6"/>
  <c r="P30" i="6"/>
  <c r="L174" i="6"/>
  <c r="I128" i="6"/>
  <c r="P25" i="6"/>
  <c r="H133" i="6"/>
  <c r="K121" i="6"/>
  <c r="G94" i="6"/>
  <c r="Q107" i="6"/>
  <c r="O168" i="6"/>
  <c r="J85" i="6"/>
  <c r="O42" i="6"/>
  <c r="N147" i="6"/>
  <c r="H65" i="6"/>
  <c r="P51" i="6"/>
  <c r="Q124" i="6"/>
  <c r="L95" i="6"/>
  <c r="O129" i="6"/>
  <c r="P65" i="6"/>
  <c r="J175" i="6"/>
  <c r="M110" i="6"/>
  <c r="K62" i="6"/>
  <c r="L57" i="6"/>
  <c r="L153" i="6"/>
  <c r="Q35" i="6"/>
  <c r="G147" i="6"/>
  <c r="R201" i="6"/>
  <c r="H110" i="6"/>
  <c r="L195" i="6"/>
  <c r="I142" i="6"/>
  <c r="L138" i="6"/>
  <c r="J170" i="6"/>
  <c r="K75" i="6"/>
  <c r="M53" i="6"/>
  <c r="J151" i="6"/>
  <c r="G88" i="6"/>
  <c r="O184" i="6"/>
  <c r="N170" i="6"/>
  <c r="M71" i="6"/>
  <c r="O6" i="6"/>
  <c r="G115" i="6"/>
  <c r="G67" i="6"/>
  <c r="N114" i="6"/>
  <c r="Q132" i="6"/>
  <c r="Q153" i="6"/>
  <c r="R90" i="6"/>
  <c r="O11" i="6"/>
  <c r="J88" i="6"/>
  <c r="L27" i="6"/>
  <c r="R109" i="6"/>
  <c r="R155" i="6"/>
  <c r="H165" i="6"/>
  <c r="H122" i="6"/>
  <c r="I96" i="6"/>
  <c r="P89" i="6"/>
  <c r="L109" i="6"/>
  <c r="K118" i="6"/>
  <c r="P49" i="6"/>
  <c r="H58" i="6"/>
  <c r="H123" i="6"/>
  <c r="O156" i="6"/>
  <c r="P80" i="6"/>
  <c r="L70" i="6"/>
  <c r="N123" i="6"/>
  <c r="L51" i="6"/>
  <c r="L52" i="6"/>
  <c r="G133" i="6"/>
  <c r="R98" i="6"/>
  <c r="P41" i="6"/>
  <c r="O189" i="6"/>
  <c r="O143" i="6"/>
  <c r="H69" i="6"/>
  <c r="H66" i="6"/>
  <c r="P18" i="6"/>
  <c r="P188" i="6"/>
  <c r="Q160" i="6"/>
  <c r="N100" i="6"/>
  <c r="R103" i="6"/>
  <c r="I138" i="6"/>
  <c r="N113" i="6"/>
  <c r="J193" i="6"/>
  <c r="O160" i="6"/>
  <c r="M94" i="6"/>
  <c r="I67" i="6"/>
  <c r="P147" i="6"/>
  <c r="K147" i="6"/>
  <c r="O23" i="6"/>
  <c r="I115" i="6"/>
  <c r="M72" i="6"/>
  <c r="P58" i="6"/>
  <c r="L91" i="6"/>
  <c r="L90" i="6"/>
  <c r="Q79" i="6"/>
  <c r="I194" i="6"/>
  <c r="K86" i="6"/>
  <c r="P171" i="6"/>
  <c r="O56" i="6"/>
  <c r="O75" i="6"/>
  <c r="L84" i="6"/>
  <c r="Q119" i="6"/>
  <c r="K186" i="6"/>
  <c r="P54" i="6"/>
  <c r="K79" i="6"/>
  <c r="P125" i="6"/>
  <c r="J103" i="6"/>
  <c r="I135" i="6"/>
  <c r="O173" i="6"/>
  <c r="K69" i="6"/>
  <c r="P173" i="6"/>
  <c r="H103" i="6"/>
  <c r="G95" i="6"/>
  <c r="O125" i="6"/>
  <c r="M157" i="6"/>
  <c r="P118" i="6"/>
  <c r="J198" i="6"/>
  <c r="O27" i="6"/>
  <c r="O94" i="6"/>
  <c r="H121" i="6"/>
  <c r="L73" i="6"/>
  <c r="J75" i="6"/>
  <c r="P190" i="6"/>
  <c r="Q43" i="6"/>
  <c r="H118" i="6"/>
  <c r="K83" i="6"/>
  <c r="K173" i="6"/>
  <c r="H145" i="6"/>
  <c r="L58" i="6"/>
  <c r="K140" i="6"/>
  <c r="M91" i="6"/>
  <c r="L5" i="6"/>
  <c r="I201" i="6"/>
  <c r="L196" i="6"/>
  <c r="G143" i="6"/>
  <c r="O47" i="6"/>
  <c r="O138" i="6"/>
  <c r="N15" i="6"/>
  <c r="I99" i="6"/>
  <c r="R69" i="6"/>
  <c r="O167" i="6"/>
  <c r="K72" i="6"/>
  <c r="N60" i="6"/>
  <c r="H154" i="6"/>
  <c r="R136" i="6"/>
  <c r="H143" i="6"/>
  <c r="G103" i="6"/>
  <c r="K152" i="6"/>
  <c r="I191" i="6"/>
  <c r="I134" i="6"/>
  <c r="O52" i="6"/>
  <c r="L34" i="6"/>
  <c r="G111" i="6"/>
  <c r="M78" i="6"/>
  <c r="O17" i="6"/>
  <c r="P77" i="6"/>
  <c r="N42" i="6"/>
  <c r="L78" i="6"/>
  <c r="M187" i="6"/>
  <c r="I136" i="6"/>
  <c r="I70" i="6"/>
  <c r="G191" i="6"/>
  <c r="I97" i="6"/>
  <c r="P175" i="6"/>
  <c r="J139" i="6"/>
  <c r="O50" i="6"/>
  <c r="G170" i="6"/>
  <c r="R46" i="6"/>
  <c r="N108" i="6"/>
  <c r="N94" i="6"/>
  <c r="K161" i="6"/>
  <c r="I150" i="6"/>
  <c r="H104" i="6"/>
  <c r="P46" i="6"/>
  <c r="L55" i="6"/>
  <c r="H187" i="6"/>
  <c r="G173" i="6"/>
  <c r="L149" i="6"/>
  <c r="I85" i="6"/>
  <c r="O55" i="6"/>
  <c r="H151" i="6"/>
  <c r="L105" i="6"/>
  <c r="K113" i="6"/>
  <c r="N198" i="6"/>
  <c r="H172" i="6"/>
  <c r="Q172" i="6"/>
  <c r="L162" i="6"/>
  <c r="L75" i="6"/>
  <c r="O73" i="6"/>
  <c r="H117" i="6"/>
  <c r="O183" i="6"/>
  <c r="H162" i="6"/>
  <c r="R118" i="6"/>
  <c r="H84" i="6"/>
  <c r="G185" i="6"/>
  <c r="H148" i="6"/>
  <c r="P15" i="6"/>
  <c r="K138" i="6"/>
  <c r="M167" i="6"/>
  <c r="G107" i="6"/>
  <c r="L76" i="6"/>
  <c r="Q147" i="6"/>
  <c r="P55" i="6"/>
  <c r="P133" i="6"/>
  <c r="O86" i="6"/>
  <c r="L20" i="6"/>
  <c r="Q68" i="6"/>
  <c r="M51" i="6"/>
  <c r="N199" i="6"/>
  <c r="L176" i="6"/>
  <c r="Q131" i="6"/>
  <c r="H115" i="6"/>
  <c r="J191" i="6"/>
  <c r="M152" i="6"/>
  <c r="Q187" i="6"/>
  <c r="N122" i="6"/>
  <c r="K155" i="6"/>
  <c r="M36" i="6"/>
  <c r="P64" i="6"/>
  <c r="G105" i="6"/>
  <c r="R180" i="6"/>
  <c r="R197" i="6"/>
  <c r="M37" i="6"/>
  <c r="R76" i="6"/>
  <c r="R105" i="6"/>
  <c r="J195" i="6"/>
  <c r="N193" i="6"/>
  <c r="P132" i="6"/>
  <c r="K123" i="6"/>
  <c r="K125" i="6"/>
  <c r="G141" i="6"/>
  <c r="K108" i="6"/>
  <c r="M184" i="6"/>
  <c r="M190" i="6"/>
  <c r="P123" i="6"/>
  <c r="N75" i="6"/>
  <c r="H152" i="6"/>
  <c r="N155" i="6"/>
  <c r="K157" i="6"/>
  <c r="P78" i="6"/>
  <c r="Q19" i="6"/>
  <c r="M169" i="6"/>
  <c r="I131" i="6"/>
  <c r="P37" i="6"/>
  <c r="O164" i="6"/>
  <c r="G58" i="6"/>
  <c r="N101" i="6"/>
  <c r="N107" i="6"/>
  <c r="M89" i="6"/>
  <c r="Q31" i="6"/>
  <c r="M80" i="6"/>
  <c r="I177" i="6"/>
  <c r="N79" i="6"/>
  <c r="R182" i="6"/>
  <c r="I65" i="6"/>
  <c r="L19" i="6"/>
  <c r="P98" i="6"/>
  <c r="P122" i="6"/>
  <c r="L159" i="6"/>
  <c r="P26" i="6"/>
  <c r="N187" i="6"/>
  <c r="Q54" i="6"/>
  <c r="Q184" i="6"/>
  <c r="I82" i="6"/>
  <c r="I117" i="6"/>
  <c r="O71" i="6"/>
  <c r="Q42" i="6"/>
  <c r="Q176" i="6"/>
  <c r="O150" i="6"/>
  <c r="K162" i="6"/>
  <c r="P79" i="6"/>
  <c r="Q73" i="6"/>
  <c r="L29" i="6"/>
  <c r="O106" i="6"/>
  <c r="H75" i="6"/>
  <c r="H194" i="6"/>
  <c r="O54" i="6"/>
  <c r="N165" i="6"/>
  <c r="R153" i="6"/>
  <c r="Q178" i="6"/>
  <c r="P121" i="6"/>
  <c r="O13" i="6"/>
  <c r="Q127" i="6"/>
  <c r="M127" i="6"/>
  <c r="I102" i="6"/>
  <c r="R102" i="6"/>
  <c r="R70" i="6"/>
  <c r="P150" i="6"/>
  <c r="R115" i="6"/>
  <c r="R164" i="6"/>
  <c r="R68" i="6"/>
  <c r="I163" i="6"/>
  <c r="P17" i="6"/>
  <c r="R72" i="6"/>
  <c r="M10" i="6"/>
  <c r="M142" i="6"/>
  <c r="N172" i="6"/>
  <c r="O99" i="6"/>
  <c r="Q40" i="6"/>
  <c r="Q162" i="6"/>
  <c r="P160" i="6"/>
  <c r="L14" i="6"/>
  <c r="Q83" i="6"/>
  <c r="H80" i="6"/>
  <c r="M128" i="6"/>
  <c r="K184" i="6"/>
  <c r="M179" i="6"/>
  <c r="O194" i="6"/>
  <c r="J173" i="6"/>
  <c r="M114" i="6"/>
  <c r="L142" i="6"/>
  <c r="P99" i="6"/>
  <c r="J167" i="6"/>
  <c r="N62" i="6"/>
  <c r="N110" i="6"/>
  <c r="R29" i="6"/>
  <c r="O45" i="6"/>
  <c r="G174" i="6"/>
  <c r="Q81" i="6"/>
  <c r="L130" i="6"/>
  <c r="J166" i="6"/>
  <c r="M38" i="6"/>
  <c r="N64" i="6"/>
  <c r="I149" i="6"/>
  <c r="N44" i="6"/>
  <c r="O201" i="6"/>
  <c r="Q118" i="6"/>
  <c r="R96" i="6"/>
  <c r="G139" i="6"/>
  <c r="M64" i="6"/>
  <c r="G120" i="6"/>
  <c r="Q61" i="6"/>
  <c r="K119" i="6"/>
  <c r="H77" i="6"/>
  <c r="G150" i="6"/>
  <c r="O79" i="6"/>
  <c r="J148" i="6"/>
  <c r="L128" i="6"/>
  <c r="R18" i="6"/>
  <c r="O142" i="6"/>
  <c r="K200" i="6"/>
  <c r="K166" i="6"/>
  <c r="P73" i="6"/>
  <c r="R134" i="6"/>
  <c r="G161" i="6"/>
  <c r="R53" i="6"/>
  <c r="O2" i="6"/>
  <c r="M165" i="6"/>
  <c r="J177" i="6"/>
  <c r="R162" i="6"/>
  <c r="P193" i="6"/>
  <c r="I166" i="6"/>
  <c r="O58" i="6"/>
  <c r="R133" i="6"/>
  <c r="P75" i="6"/>
  <c r="K117" i="6"/>
  <c r="Q142" i="6"/>
  <c r="R135" i="6"/>
  <c r="Q29" i="6"/>
  <c r="J163" i="6"/>
  <c r="J156" i="6"/>
  <c r="BD16" i="7"/>
  <c r="BD17" i="7"/>
  <c r="W7" i="5"/>
  <c r="EO8" i="5"/>
  <c r="EP8" i="5"/>
  <c r="FE4" i="5"/>
  <c r="EO16" i="5"/>
  <c r="BI8" i="5"/>
  <c r="Q51" i="6"/>
  <c r="Q27" i="6"/>
  <c r="FK24" i="5"/>
  <c r="FK19" i="5"/>
  <c r="FK22" i="5"/>
  <c r="FK42" i="5"/>
  <c r="FK29" i="5"/>
  <c r="FK20" i="5"/>
  <c r="FK21" i="5"/>
  <c r="FK48" i="5"/>
  <c r="FK26" i="5"/>
  <c r="FK40" i="5"/>
  <c r="FK13" i="5"/>
  <c r="FK43" i="5"/>
  <c r="FK38" i="5"/>
  <c r="FK32" i="5"/>
  <c r="FK37" i="5"/>
  <c r="FK35" i="5"/>
  <c r="FK52" i="5"/>
  <c r="FK14" i="5"/>
  <c r="FK15" i="5"/>
  <c r="FK34" i="5"/>
  <c r="EO32" i="5"/>
  <c r="EP32" i="5"/>
  <c r="EO31" i="5"/>
  <c r="EP31" i="5"/>
  <c r="EP24" i="5"/>
  <c r="EO24" i="5"/>
  <c r="EP48" i="5"/>
  <c r="EO48" i="5"/>
  <c r="EP19" i="5"/>
  <c r="EO19" i="5"/>
  <c r="EO38" i="5"/>
  <c r="EP38" i="5"/>
  <c r="EO15" i="5"/>
  <c r="EP15" i="5"/>
  <c r="EO39" i="5"/>
  <c r="EP39" i="5"/>
  <c r="EO36" i="5"/>
  <c r="EP36" i="5"/>
  <c r="EP9" i="5"/>
  <c r="EO9" i="5"/>
  <c r="EO44" i="5"/>
  <c r="EP44" i="5"/>
  <c r="EP42" i="5"/>
  <c r="EO42" i="5"/>
  <c r="EO23" i="5"/>
  <c r="EP23" i="5"/>
  <c r="EO27" i="5"/>
  <c r="EP27" i="5"/>
  <c r="EO29" i="5"/>
  <c r="EP29" i="5"/>
  <c r="EP40" i="5"/>
  <c r="EO40" i="5"/>
  <c r="EP34" i="5"/>
  <c r="EO34" i="5"/>
  <c r="EO26" i="5"/>
  <c r="EP26" i="5"/>
  <c r="D12" i="5"/>
  <c r="EO33" i="5"/>
  <c r="EP33" i="5"/>
  <c r="EP50" i="5"/>
  <c r="EO50" i="5"/>
  <c r="EP37" i="5"/>
  <c r="EO37" i="5"/>
  <c r="EO47" i="5"/>
  <c r="EP47" i="5"/>
  <c r="BN30" i="5"/>
  <c r="EP16" i="5"/>
  <c r="BF11" i="5"/>
  <c r="Q37" i="6"/>
  <c r="BL11" i="5"/>
  <c r="BE11" i="5"/>
  <c r="BF16" i="5"/>
  <c r="BE16" i="5"/>
  <c r="BL16" i="5"/>
  <c r="FA13" i="5"/>
  <c r="FA50" i="5"/>
  <c r="FA24" i="5"/>
  <c r="FA47" i="5"/>
  <c r="FA40" i="5"/>
  <c r="FA48" i="5"/>
  <c r="FA21" i="5"/>
  <c r="FA25" i="5"/>
  <c r="FA44" i="5"/>
  <c r="FA31" i="5"/>
  <c r="FA9" i="5"/>
  <c r="FA29" i="5"/>
  <c r="FA51" i="5"/>
  <c r="FA15" i="5"/>
  <c r="FA34" i="5"/>
  <c r="FA46" i="5"/>
  <c r="FA33" i="5"/>
  <c r="FA22" i="5"/>
  <c r="FA19" i="5"/>
  <c r="FA45" i="5"/>
  <c r="FA27" i="5"/>
  <c r="FA37" i="5"/>
  <c r="FA20" i="5"/>
  <c r="FA38" i="5"/>
  <c r="FA10" i="5"/>
  <c r="FA11" i="5"/>
  <c r="FA52" i="5"/>
  <c r="FA16" i="5"/>
  <c r="FA41" i="5"/>
  <c r="FA26" i="5"/>
  <c r="FA17" i="5"/>
  <c r="FA42" i="5"/>
  <c r="FA36" i="5"/>
  <c r="FA28" i="5"/>
  <c r="FA23" i="5"/>
  <c r="FA39" i="5"/>
  <c r="FA32" i="5"/>
  <c r="FA35" i="5"/>
  <c r="FA49" i="5"/>
  <c r="FA12" i="5"/>
  <c r="FA30" i="5"/>
  <c r="FA18" i="5"/>
  <c r="FA14" i="5"/>
  <c r="FA43" i="5"/>
  <c r="FK47" i="5"/>
  <c r="FK45" i="5"/>
  <c r="FK17" i="5"/>
  <c r="FK36" i="5"/>
  <c r="FK9" i="5"/>
  <c r="FK50" i="5"/>
  <c r="FK39" i="5"/>
  <c r="FK49" i="5"/>
  <c r="FK51" i="5"/>
  <c r="FK28" i="5"/>
  <c r="FK31" i="5"/>
  <c r="FK27" i="5"/>
  <c r="FK23" i="5"/>
  <c r="FK41" i="5"/>
  <c r="FK10" i="5"/>
  <c r="FK30" i="5"/>
  <c r="FK25" i="5"/>
  <c r="FK11" i="5"/>
  <c r="FK44" i="5"/>
  <c r="FK12" i="5"/>
  <c r="FK18" i="5"/>
  <c r="FK33" i="5"/>
  <c r="FK16" i="5"/>
  <c r="FK46" i="5"/>
  <c r="EP11" i="5"/>
  <c r="EO11" i="5"/>
  <c r="EO41" i="5"/>
  <c r="EP41" i="5"/>
  <c r="EO17" i="5"/>
  <c r="EP17" i="5"/>
  <c r="EO21" i="5"/>
  <c r="EP21" i="5"/>
  <c r="EO25" i="5"/>
  <c r="EP25" i="5"/>
  <c r="EO52" i="5"/>
  <c r="EP52" i="5"/>
  <c r="BN34" i="5"/>
  <c r="EO14" i="5"/>
  <c r="EP14" i="5"/>
  <c r="EP22" i="5"/>
  <c r="EO22" i="5"/>
  <c r="EO18" i="5"/>
  <c r="EP18" i="5"/>
  <c r="EO49" i="5"/>
  <c r="EP49" i="5"/>
  <c r="EP12" i="5"/>
  <c r="EO12" i="5"/>
  <c r="EO20" i="5"/>
  <c r="EP20" i="5"/>
  <c r="EP51" i="5"/>
  <c r="EO51" i="5"/>
  <c r="EP10" i="5"/>
  <c r="EO10" i="5"/>
  <c r="EO28" i="5"/>
  <c r="EP28" i="5"/>
  <c r="EP43" i="5"/>
  <c r="EO43" i="5"/>
  <c r="EP45" i="5"/>
  <c r="EO45" i="5"/>
  <c r="A13" i="1"/>
  <c r="EO30" i="5"/>
  <c r="EP30" i="5"/>
  <c r="EP46" i="5"/>
  <c r="EO46" i="5"/>
  <c r="EO35" i="5"/>
  <c r="EP35" i="5"/>
  <c r="EP13" i="5"/>
  <c r="EO13" i="5"/>
  <c r="BN11" i="5"/>
  <c r="BN21" i="5"/>
  <c r="BN16" i="5"/>
  <c r="BF21" i="5"/>
  <c r="BE21" i="5"/>
  <c r="BL21" i="5"/>
  <c r="BF34" i="5"/>
  <c r="BI34" i="5"/>
  <c r="BE34" i="5"/>
  <c r="BL34" i="5"/>
  <c r="BF30" i="5"/>
  <c r="BE30" i="5"/>
  <c r="BL30" i="5"/>
  <c r="Q4" i="7"/>
  <c r="S4" i="7"/>
  <c r="BN8" i="5"/>
  <c r="BL8" i="5"/>
  <c r="R45" i="6"/>
  <c r="FA8" i="5"/>
  <c r="FE7" i="5"/>
  <c r="FE10" i="5"/>
  <c r="AT8" i="7"/>
  <c r="FH8" i="5"/>
  <c r="R4" i="7"/>
  <c r="I32" i="7"/>
  <c r="I31" i="7"/>
  <c r="AG5" i="5"/>
  <c r="AG3" i="5"/>
  <c r="AG4" i="5"/>
  <c r="AM31" i="7"/>
  <c r="DB14" i="5"/>
  <c r="AG12" i="5"/>
  <c r="AG11" i="5"/>
  <c r="FH11" i="5"/>
  <c r="FI11" i="5"/>
  <c r="AS11" i="7"/>
  <c r="AG10" i="5"/>
  <c r="P11" i="6"/>
  <c r="P13" i="6"/>
  <c r="AG7" i="5"/>
  <c r="AG8" i="5"/>
  <c r="AG6" i="5"/>
  <c r="AG2" i="5"/>
  <c r="FH9" i="5"/>
  <c r="FI9" i="5"/>
  <c r="AS9" i="7"/>
  <c r="AG13" i="5"/>
  <c r="AG9" i="5"/>
  <c r="FH6" i="5"/>
  <c r="FI6" i="5"/>
  <c r="AS6" i="7"/>
  <c r="FJ6" i="5"/>
  <c r="FH7" i="5"/>
  <c r="FI7" i="5"/>
  <c r="AS7" i="7"/>
  <c r="FJ7" i="5"/>
  <c r="FH4" i="5"/>
  <c r="FI4" i="5"/>
  <c r="AS4" i="7"/>
  <c r="FJ4" i="5"/>
  <c r="FH5" i="5"/>
  <c r="FI5" i="5"/>
  <c r="AS5" i="7"/>
  <c r="FJ5" i="5"/>
  <c r="FH13" i="5"/>
  <c r="FI13" i="5"/>
  <c r="AS13" i="7"/>
  <c r="FH3" i="5"/>
  <c r="FI3" i="5"/>
  <c r="AS3" i="7"/>
  <c r="FJ3" i="5"/>
  <c r="BE13" i="5"/>
  <c r="BL13" i="5"/>
  <c r="BI13" i="5"/>
  <c r="BJ13" i="5"/>
  <c r="BF13" i="5"/>
  <c r="FH10" i="5"/>
  <c r="FI10" i="5"/>
  <c r="AS10" i="7"/>
  <c r="FH12" i="5"/>
  <c r="FI12" i="5"/>
  <c r="AS12" i="7"/>
  <c r="FI8" i="5"/>
  <c r="AS8" i="7"/>
  <c r="FJ8" i="5"/>
  <c r="FH2" i="5"/>
  <c r="FI2" i="5"/>
  <c r="AS2" i="7"/>
  <c r="P10" i="7"/>
  <c r="P13" i="7"/>
  <c r="P11" i="7"/>
  <c r="Q3" i="6"/>
  <c r="Q45" i="6"/>
  <c r="Q3" i="7"/>
  <c r="BI30" i="5"/>
  <c r="BJ34" i="5"/>
  <c r="R51" i="6"/>
  <c r="BJ21" i="5"/>
  <c r="A15" i="1"/>
  <c r="CT33" i="5"/>
  <c r="FI44" i="5"/>
  <c r="AS44" i="7"/>
  <c r="FI25" i="5"/>
  <c r="AS25" i="7"/>
  <c r="FI39" i="5"/>
  <c r="AS39" i="7"/>
  <c r="FI50" i="5"/>
  <c r="AS50" i="7"/>
  <c r="FI36" i="5"/>
  <c r="AS36" i="7"/>
  <c r="FI17" i="5"/>
  <c r="AS17" i="7"/>
  <c r="FI45" i="5"/>
  <c r="AS45" i="7"/>
  <c r="FI47" i="5"/>
  <c r="AS47" i="7"/>
  <c r="CT40" i="5"/>
  <c r="CT47" i="5"/>
  <c r="CT32" i="5"/>
  <c r="CT25" i="5"/>
  <c r="CT44" i="5"/>
  <c r="CT36" i="5"/>
  <c r="CT16" i="5"/>
  <c r="BJ16" i="5"/>
  <c r="R27" i="6"/>
  <c r="BJ11" i="5"/>
  <c r="R37" i="6"/>
  <c r="CT14" i="5"/>
  <c r="CT21" i="5"/>
  <c r="FI48" i="5"/>
  <c r="AS48" i="7"/>
  <c r="FI21" i="5"/>
  <c r="AS21" i="7"/>
  <c r="CT41" i="5"/>
  <c r="FI42" i="5"/>
  <c r="AS42" i="7"/>
  <c r="FI22" i="5"/>
  <c r="AS22" i="7"/>
  <c r="FI19" i="5"/>
  <c r="AS19" i="7"/>
  <c r="CT27" i="5"/>
  <c r="CT26" i="5"/>
  <c r="CT29" i="5"/>
  <c r="CT23" i="5"/>
  <c r="CT15" i="5"/>
  <c r="CT45" i="5"/>
  <c r="CT46" i="5"/>
  <c r="BJ30" i="5"/>
  <c r="BI21" i="5"/>
  <c r="D13" i="5"/>
  <c r="A14" i="1"/>
  <c r="FI46" i="5"/>
  <c r="AS46" i="7"/>
  <c r="FI16" i="5"/>
  <c r="AS16" i="7"/>
  <c r="FI33" i="5"/>
  <c r="AS33" i="7"/>
  <c r="CT18" i="5"/>
  <c r="FI18" i="5"/>
  <c r="AS18" i="7"/>
  <c r="CT52" i="5"/>
  <c r="FI30" i="5"/>
  <c r="AS30" i="7"/>
  <c r="FI41" i="5"/>
  <c r="AS41" i="7"/>
  <c r="FI23" i="5"/>
  <c r="AS23" i="7"/>
  <c r="FI27" i="5"/>
  <c r="AS27" i="7"/>
  <c r="FI31" i="5"/>
  <c r="AS31" i="7"/>
  <c r="FI28" i="5"/>
  <c r="AS28" i="7"/>
  <c r="FI51" i="5"/>
  <c r="AS51" i="7"/>
  <c r="FI49" i="5"/>
  <c r="AS49" i="7"/>
  <c r="CT50" i="5"/>
  <c r="CT17" i="5"/>
  <c r="CT31" i="5"/>
  <c r="CT39" i="5"/>
  <c r="CT51" i="5"/>
  <c r="CT19" i="5"/>
  <c r="CT20" i="5"/>
  <c r="BI16" i="5"/>
  <c r="BI11" i="5"/>
  <c r="FI34" i="5"/>
  <c r="AS34" i="7"/>
  <c r="CT34" i="5"/>
  <c r="FI15" i="5"/>
  <c r="AS15" i="7"/>
  <c r="FI14" i="5"/>
  <c r="AS14" i="7"/>
  <c r="FI52" i="5"/>
  <c r="AS52" i="7"/>
  <c r="CT43" i="5"/>
  <c r="FI35" i="5"/>
  <c r="AS35" i="7"/>
  <c r="FI37" i="5"/>
  <c r="AS37" i="7"/>
  <c r="FI32" i="5"/>
  <c r="AS32" i="7"/>
  <c r="FI38" i="5"/>
  <c r="AS38" i="7"/>
  <c r="FI43" i="5"/>
  <c r="AS43" i="7"/>
  <c r="CT30" i="5"/>
  <c r="FI40" i="5"/>
  <c r="AS40" i="7"/>
  <c r="FI26" i="5"/>
  <c r="AS26" i="7"/>
  <c r="CT37" i="5"/>
  <c r="FI20" i="5"/>
  <c r="AS20" i="7"/>
  <c r="FI29" i="5"/>
  <c r="AS29" i="7"/>
  <c r="CT24" i="5"/>
  <c r="FI24" i="5"/>
  <c r="AS24" i="7"/>
  <c r="CT22" i="5"/>
  <c r="CT28" i="5"/>
  <c r="CT48" i="5"/>
  <c r="CT35" i="5"/>
  <c r="CT38" i="5"/>
  <c r="CT42" i="5"/>
  <c r="CT49" i="5"/>
  <c r="FK8" i="5"/>
  <c r="BE8" i="5"/>
  <c r="BF8" i="5"/>
  <c r="BJ8" i="5"/>
  <c r="R3" i="6"/>
  <c r="S3" i="7"/>
  <c r="R3" i="7"/>
  <c r="AN31" i="7"/>
  <c r="AO31" i="7"/>
  <c r="B14" i="3"/>
  <c r="W5" i="5"/>
  <c r="B12" i="3"/>
  <c r="B13" i="3"/>
  <c r="W4" i="5"/>
  <c r="B15" i="3"/>
  <c r="BL6" i="5"/>
  <c r="BL2" i="5"/>
  <c r="B17" i="3"/>
  <c r="B19" i="3"/>
  <c r="W6" i="5"/>
  <c r="W3" i="5"/>
  <c r="BO13" i="5"/>
  <c r="FL5" i="5"/>
  <c r="FL6" i="5"/>
  <c r="FL7" i="5"/>
  <c r="FL3" i="5"/>
  <c r="FL4" i="5"/>
  <c r="P12" i="7"/>
  <c r="FL2" i="5"/>
  <c r="FJ2" i="5"/>
  <c r="BP16" i="5"/>
  <c r="AW30" i="7"/>
  <c r="FJ29" i="5"/>
  <c r="FL29" i="5"/>
  <c r="FJ40" i="5"/>
  <c r="FL40" i="5"/>
  <c r="FJ38" i="5"/>
  <c r="FL38" i="5"/>
  <c r="FJ37" i="5"/>
  <c r="FL37" i="5"/>
  <c r="FJ14" i="5"/>
  <c r="FL14" i="5"/>
  <c r="FJ51" i="5"/>
  <c r="FL51" i="5"/>
  <c r="FJ31" i="5"/>
  <c r="FL31" i="5"/>
  <c r="FJ23" i="5"/>
  <c r="FL23" i="5"/>
  <c r="FJ10" i="5"/>
  <c r="FL10" i="5"/>
  <c r="FJ16" i="5"/>
  <c r="FL16" i="5"/>
  <c r="FP3" i="5"/>
  <c r="FP6" i="5"/>
  <c r="FJ19" i="5"/>
  <c r="FL19" i="5"/>
  <c r="FJ42" i="5"/>
  <c r="FL42" i="5"/>
  <c r="FJ21" i="5"/>
  <c r="FL21" i="5"/>
  <c r="FJ45" i="5"/>
  <c r="FL45" i="5"/>
  <c r="FJ36" i="5"/>
  <c r="FL36" i="5"/>
  <c r="FJ50" i="5"/>
  <c r="FL50" i="5"/>
  <c r="FJ25" i="5"/>
  <c r="FL25" i="5"/>
  <c r="FJ44" i="5"/>
  <c r="FL44" i="5"/>
  <c r="D15" i="5"/>
  <c r="P6" i="7"/>
  <c r="P7" i="7"/>
  <c r="AW31" i="7"/>
  <c r="FJ24" i="5"/>
  <c r="FL24" i="5"/>
  <c r="FJ20" i="5"/>
  <c r="FL20" i="5"/>
  <c r="FJ26" i="5"/>
  <c r="FL26" i="5"/>
  <c r="FJ43" i="5"/>
  <c r="FL43" i="5"/>
  <c r="FJ32" i="5"/>
  <c r="FL32" i="5"/>
  <c r="FJ35" i="5"/>
  <c r="FL35" i="5"/>
  <c r="FJ52" i="5"/>
  <c r="FL52" i="5"/>
  <c r="FJ15" i="5"/>
  <c r="FL15" i="5"/>
  <c r="FJ34" i="5"/>
  <c r="FL34" i="5"/>
  <c r="FJ49" i="5"/>
  <c r="FL49" i="5"/>
  <c r="FJ28" i="5"/>
  <c r="FL28" i="5"/>
  <c r="FJ27" i="5"/>
  <c r="FL27" i="5"/>
  <c r="FJ41" i="5"/>
  <c r="FL41" i="5"/>
  <c r="FJ30" i="5"/>
  <c r="FL30" i="5"/>
  <c r="FJ18" i="5"/>
  <c r="FL18" i="5"/>
  <c r="FJ33" i="5"/>
  <c r="FL33" i="5"/>
  <c r="FJ46" i="5"/>
  <c r="FL46" i="5"/>
  <c r="D14" i="5"/>
  <c r="FP7" i="5"/>
  <c r="FP4" i="5"/>
  <c r="FL8" i="5"/>
  <c r="FJ22" i="5"/>
  <c r="FL22" i="5"/>
  <c r="FJ48" i="5"/>
  <c r="FL48" i="5"/>
  <c r="FJ13" i="5"/>
  <c r="FL13" i="5"/>
  <c r="A16" i="1"/>
  <c r="FJ47" i="5"/>
  <c r="FL47" i="5"/>
  <c r="FJ17" i="5"/>
  <c r="FL17" i="5"/>
  <c r="FJ9" i="5"/>
  <c r="FL9" i="5"/>
  <c r="FJ39" i="5"/>
  <c r="FL39" i="5"/>
  <c r="FJ11" i="5"/>
  <c r="FL11" i="5"/>
  <c r="FJ12" i="5"/>
  <c r="FL12" i="5"/>
  <c r="B18" i="3"/>
  <c r="BM13" i="5"/>
  <c r="FM7" i="5"/>
  <c r="FM6" i="5"/>
  <c r="FM5" i="5"/>
  <c r="FM4" i="5"/>
  <c r="FM3" i="5"/>
  <c r="FQ6" i="5"/>
  <c r="FM2" i="5"/>
  <c r="BP30" i="5"/>
  <c r="BP34" i="5"/>
  <c r="BP8" i="5"/>
  <c r="BP11" i="5"/>
  <c r="BP21" i="5"/>
  <c r="H52" i="6"/>
  <c r="FM39" i="5"/>
  <c r="FQ7" i="5"/>
  <c r="FM8" i="5"/>
  <c r="FQ3" i="5"/>
  <c r="FM23" i="5"/>
  <c r="FM51" i="5"/>
  <c r="FM38" i="5"/>
  <c r="FM12" i="5"/>
  <c r="FM17" i="5"/>
  <c r="FM48" i="5"/>
  <c r="FM22" i="5"/>
  <c r="FQ4" i="5"/>
  <c r="FM10" i="5"/>
  <c r="FM31" i="5"/>
  <c r="FM14" i="5"/>
  <c r="FM37" i="5"/>
  <c r="FM40" i="5"/>
  <c r="FM29" i="5"/>
  <c r="FM16" i="5"/>
  <c r="FM33" i="5"/>
  <c r="FM30" i="5"/>
  <c r="FM27" i="5"/>
  <c r="FM49" i="5"/>
  <c r="FM34" i="5"/>
  <c r="FM52" i="5"/>
  <c r="FM32" i="5"/>
  <c r="FM20" i="5"/>
  <c r="FM44" i="5"/>
  <c r="FM36" i="5"/>
  <c r="FM42" i="5"/>
  <c r="D16" i="5"/>
  <c r="A17" i="1"/>
  <c r="FM11" i="5"/>
  <c r="FM9" i="5"/>
  <c r="FM47" i="5"/>
  <c r="FM13" i="5"/>
  <c r="FM46" i="5"/>
  <c r="FM18" i="5"/>
  <c r="FM41" i="5"/>
  <c r="FM28" i="5"/>
  <c r="FM15" i="5"/>
  <c r="FM35" i="5"/>
  <c r="FM43" i="5"/>
  <c r="FM26" i="5"/>
  <c r="FM24" i="5"/>
  <c r="FM25" i="5"/>
  <c r="FM50" i="5"/>
  <c r="FM45" i="5"/>
  <c r="FM21" i="5"/>
  <c r="FM19" i="5"/>
  <c r="R4" i="6"/>
  <c r="Q4" i="6"/>
  <c r="BH2" i="5"/>
  <c r="BG2" i="5"/>
  <c r="BE6" i="5"/>
  <c r="BI2" i="5"/>
  <c r="BE2" i="5"/>
  <c r="BJ2" i="5"/>
  <c r="BF2" i="5"/>
  <c r="BN2" i="5"/>
  <c r="BN6" i="5"/>
  <c r="BT26" i="5"/>
  <c r="BT27" i="5"/>
  <c r="BO6" i="5"/>
  <c r="BJ6" i="5"/>
  <c r="BI6" i="5"/>
  <c r="BF6" i="5"/>
  <c r="BP13" i="5"/>
  <c r="DQ6" i="5"/>
  <c r="DQ7" i="5"/>
  <c r="R10" i="6"/>
  <c r="R7" i="6"/>
  <c r="Q10" i="6"/>
  <c r="Q7" i="6"/>
  <c r="Q5" i="6"/>
  <c r="Q6" i="6"/>
  <c r="R5" i="6"/>
  <c r="R6" i="6"/>
  <c r="Q52" i="6"/>
  <c r="Q2" i="6"/>
  <c r="R52" i="6"/>
  <c r="R2" i="6"/>
  <c r="AX31" i="7"/>
  <c r="A18" i="1"/>
  <c r="A19" i="1"/>
  <c r="D17" i="5"/>
  <c r="AY31" i="7"/>
  <c r="AZ31" i="7"/>
  <c r="BO2" i="5"/>
  <c r="R13" i="6"/>
  <c r="R14" i="6"/>
  <c r="Q13" i="6"/>
  <c r="Q14" i="6"/>
  <c r="R11" i="6"/>
  <c r="R12" i="6"/>
  <c r="Q11" i="6"/>
  <c r="Q12" i="6"/>
  <c r="R8" i="6"/>
  <c r="R9" i="6"/>
  <c r="Q8" i="6"/>
  <c r="Q9" i="6"/>
  <c r="AX30" i="7"/>
  <c r="D19" i="5"/>
  <c r="A20" i="1"/>
  <c r="D18" i="5"/>
  <c r="Z30" i="7" a="1"/>
  <c r="AA30" i="7"/>
  <c r="AY30" i="7"/>
  <c r="AZ30" i="7"/>
  <c r="BT2" i="5"/>
  <c r="BM2" i="5"/>
  <c r="BM6" i="5"/>
  <c r="DQ4" i="5"/>
  <c r="R15" i="6"/>
  <c r="Q15" i="6"/>
  <c r="I52" i="6"/>
  <c r="D20" i="5"/>
  <c r="A21" i="1"/>
  <c r="AA31" i="7"/>
  <c r="AA32" i="7"/>
  <c r="Z37" i="7"/>
  <c r="Z34" i="7"/>
  <c r="Z30" i="7"/>
  <c r="Z31" i="7"/>
  <c r="Z36" i="7"/>
  <c r="Z35" i="7"/>
  <c r="Z33" i="7"/>
  <c r="Z32" i="7"/>
  <c r="Z38" i="7"/>
  <c r="BT23" i="5"/>
  <c r="BP2" i="5"/>
  <c r="BQ2" i="5"/>
  <c r="BQ6" i="5"/>
  <c r="BT3" i="5"/>
  <c r="BT7" i="5"/>
  <c r="BP6" i="5"/>
  <c r="B7" i="6"/>
  <c r="AA33" i="7"/>
  <c r="AA34" i="7"/>
  <c r="D21" i="5"/>
  <c r="A22" i="1"/>
  <c r="BT4" i="5"/>
  <c r="BT5" i="5"/>
  <c r="BT6" i="5"/>
  <c r="AA35" i="7"/>
  <c r="AA36" i="7"/>
  <c r="D22" i="5"/>
  <c r="A23" i="1"/>
  <c r="AA37" i="7"/>
  <c r="AA38" i="7"/>
  <c r="DQ14" i="5"/>
  <c r="DQ15" i="5"/>
  <c r="D23" i="5"/>
  <c r="A24" i="1"/>
  <c r="D24" i="5"/>
  <c r="A25" i="1"/>
  <c r="DQ12" i="5"/>
  <c r="D25" i="5"/>
  <c r="A26" i="1"/>
  <c r="D26" i="5"/>
  <c r="A27" i="1"/>
  <c r="D27" i="5"/>
  <c r="A28" i="1"/>
  <c r="D28" i="5"/>
  <c r="A29" i="1"/>
  <c r="DQ22" i="5"/>
  <c r="DQ23" i="5"/>
  <c r="DQ19" i="5"/>
  <c r="DZ2" i="5"/>
  <c r="D29" i="5"/>
  <c r="A30" i="1"/>
  <c r="DQ20" i="5"/>
  <c r="D30" i="5"/>
  <c r="A31" i="1"/>
  <c r="DZ3" i="5"/>
  <c r="EC2" i="5"/>
  <c r="DW2" i="5"/>
  <c r="ED2" i="5"/>
  <c r="DW3" i="5"/>
  <c r="EC3" i="5"/>
  <c r="D31" i="5"/>
  <c r="A32" i="1"/>
  <c r="DZ5" i="5"/>
  <c r="DZ4" i="5"/>
  <c r="ED3" i="5"/>
  <c r="D32" i="5"/>
  <c r="A33" i="1"/>
  <c r="DW4" i="5"/>
  <c r="ED4" i="5"/>
  <c r="EC4" i="5"/>
  <c r="DW5" i="5"/>
  <c r="EC5" i="5"/>
  <c r="ED5" i="5"/>
  <c r="D33" i="5"/>
  <c r="A34" i="1"/>
  <c r="DW6" i="5"/>
  <c r="EC6" i="5"/>
  <c r="DZ7" i="5"/>
  <c r="DW7" i="5"/>
  <c r="DZ6" i="5"/>
  <c r="EC7" i="5"/>
  <c r="ED7" i="5"/>
  <c r="ED6" i="5"/>
  <c r="D34" i="5"/>
  <c r="A35" i="1"/>
  <c r="EC8" i="5"/>
  <c r="DW8" i="5"/>
  <c r="DZ9" i="5"/>
  <c r="DZ10" i="5"/>
  <c r="DW9" i="5"/>
  <c r="ED9" i="5"/>
  <c r="DZ8" i="5"/>
  <c r="EC9" i="5"/>
  <c r="ED8" i="5"/>
  <c r="D35" i="5"/>
  <c r="A36" i="1"/>
  <c r="DZ11" i="5"/>
  <c r="DW10" i="5"/>
  <c r="ED10" i="5"/>
  <c r="EC10" i="5"/>
  <c r="D36" i="5"/>
  <c r="A37" i="1"/>
  <c r="DZ12" i="5"/>
  <c r="DW11" i="5"/>
  <c r="ED11" i="5"/>
  <c r="EC11" i="5"/>
  <c r="D37" i="5"/>
  <c r="A38" i="1"/>
  <c r="DZ13" i="5"/>
  <c r="EC12" i="5"/>
  <c r="DW12" i="5"/>
  <c r="ED12" i="5"/>
  <c r="DW13" i="5"/>
  <c r="ED13" i="5"/>
  <c r="EC13" i="5"/>
  <c r="DZ14" i="5"/>
  <c r="D38" i="5"/>
  <c r="A39" i="1"/>
  <c r="D39" i="5"/>
  <c r="A40" i="1"/>
  <c r="EC14" i="5"/>
  <c r="DW14" i="5"/>
  <c r="ED14" i="5"/>
  <c r="DZ15" i="5"/>
  <c r="DW15" i="5"/>
  <c r="EC15" i="5"/>
  <c r="ED15" i="5"/>
  <c r="DZ16" i="5"/>
  <c r="D40" i="5"/>
  <c r="A41" i="1"/>
  <c r="D41" i="5"/>
  <c r="A42" i="1"/>
  <c r="DZ17" i="5"/>
  <c r="DW16" i="5"/>
  <c r="EC16" i="5"/>
  <c r="ED16" i="5"/>
  <c r="DW17" i="5"/>
  <c r="ED17" i="5"/>
  <c r="EC17" i="5"/>
  <c r="DZ18" i="5"/>
  <c r="D42" i="5"/>
  <c r="A43" i="1"/>
  <c r="D43" i="5"/>
  <c r="A44" i="1"/>
  <c r="EC18" i="5"/>
  <c r="DW18" i="5"/>
  <c r="ED18" i="5"/>
  <c r="DZ19" i="5"/>
  <c r="DW19" i="5"/>
  <c r="EC19" i="5"/>
  <c r="DZ20" i="5"/>
  <c r="D44" i="5"/>
  <c r="A45" i="1"/>
  <c r="ED19" i="5"/>
  <c r="D45" i="5"/>
  <c r="A46" i="1"/>
  <c r="DW20" i="5"/>
  <c r="EC20" i="5"/>
  <c r="DZ21" i="5"/>
  <c r="ED20" i="5"/>
  <c r="EC21" i="5"/>
  <c r="DW21" i="5"/>
  <c r="DZ22" i="5"/>
  <c r="D46" i="5"/>
  <c r="A47" i="1"/>
  <c r="ED21" i="5"/>
  <c r="D47" i="5"/>
  <c r="A48" i="1"/>
  <c r="DW22" i="5"/>
  <c r="ED22" i="5"/>
  <c r="EC22" i="5"/>
  <c r="DZ23" i="5"/>
  <c r="ED23" i="5"/>
  <c r="DW23" i="5"/>
  <c r="EC23" i="5"/>
  <c r="DZ24" i="5"/>
  <c r="D48" i="5"/>
  <c r="A49" i="1"/>
  <c r="D49" i="5"/>
  <c r="A50" i="1"/>
  <c r="DW24" i="5"/>
  <c r="EC24" i="5"/>
  <c r="ED24" i="5"/>
  <c r="DZ25" i="5"/>
  <c r="DW25" i="5"/>
  <c r="EC25" i="5"/>
  <c r="ED25" i="5"/>
  <c r="DZ26" i="5"/>
  <c r="D50" i="5"/>
  <c r="A51" i="1"/>
  <c r="D51" i="5"/>
  <c r="Z51" i="5"/>
  <c r="A52" i="1"/>
  <c r="Z43" i="5"/>
  <c r="Z49" i="5"/>
  <c r="Z47" i="5"/>
  <c r="EC26" i="5"/>
  <c r="DW26" i="5"/>
  <c r="ED26" i="5"/>
  <c r="DZ27" i="5"/>
  <c r="Z4" i="5"/>
  <c r="Z5" i="5"/>
  <c r="Z6" i="5"/>
  <c r="Z7" i="5"/>
  <c r="Z2" i="5"/>
  <c r="Z3" i="5"/>
  <c r="EC27" i="5"/>
  <c r="DW27" i="5"/>
  <c r="ED27" i="5"/>
  <c r="DZ28" i="5"/>
  <c r="D52" i="5"/>
  <c r="Z52" i="5"/>
  <c r="I166" i="3"/>
  <c r="G82" i="3"/>
  <c r="E99" i="3"/>
  <c r="H146" i="3"/>
  <c r="E130" i="3"/>
  <c r="E77" i="3"/>
  <c r="F82" i="3"/>
  <c r="F145" i="3"/>
  <c r="G169" i="3"/>
  <c r="I180" i="3"/>
  <c r="E192" i="3"/>
  <c r="H145" i="3"/>
  <c r="F48" i="3"/>
  <c r="G144" i="3"/>
  <c r="G164" i="3"/>
  <c r="Z8" i="5"/>
  <c r="E131" i="3"/>
  <c r="F83" i="3"/>
  <c r="J127" i="3"/>
  <c r="E87" i="3"/>
  <c r="G55" i="3"/>
  <c r="H81" i="3"/>
  <c r="H169" i="3"/>
  <c r="I132" i="3"/>
  <c r="J63" i="3"/>
  <c r="G65" i="3"/>
  <c r="G113" i="3"/>
  <c r="I65" i="3"/>
  <c r="J115" i="3"/>
  <c r="J38" i="3"/>
  <c r="H83" i="3"/>
  <c r="E60" i="3"/>
  <c r="H175" i="3"/>
  <c r="H99" i="3"/>
  <c r="F102" i="3"/>
  <c r="G75" i="3"/>
  <c r="F155" i="3"/>
  <c r="H167" i="3"/>
  <c r="H93" i="3"/>
  <c r="H160" i="3"/>
  <c r="H116" i="3"/>
  <c r="I158" i="3"/>
  <c r="G201" i="3"/>
  <c r="J76" i="3"/>
  <c r="G180" i="3"/>
  <c r="J12" i="3"/>
  <c r="J87" i="3"/>
  <c r="I96" i="3"/>
  <c r="H190" i="3"/>
  <c r="I161" i="3"/>
  <c r="G135" i="3"/>
  <c r="G195" i="3"/>
  <c r="E154" i="3"/>
  <c r="I68" i="3"/>
  <c r="G192" i="3"/>
  <c r="F62" i="3"/>
  <c r="I67" i="3"/>
  <c r="F117" i="3"/>
  <c r="G87" i="3"/>
  <c r="G167" i="3"/>
  <c r="F200" i="3"/>
  <c r="H158" i="3"/>
  <c r="J93" i="3"/>
  <c r="I107" i="3"/>
  <c r="J92" i="3"/>
  <c r="G163" i="3"/>
  <c r="J123" i="3"/>
  <c r="I47" i="3"/>
  <c r="J94" i="3"/>
  <c r="H187" i="3"/>
  <c r="E117" i="3"/>
  <c r="J114" i="3"/>
  <c r="E145" i="3"/>
  <c r="E180" i="3"/>
  <c r="I91" i="3"/>
  <c r="H88" i="3"/>
  <c r="I173" i="3"/>
  <c r="G156" i="3"/>
  <c r="J55" i="3"/>
  <c r="E82" i="3"/>
  <c r="G182" i="3"/>
  <c r="G139" i="3"/>
  <c r="J198" i="3"/>
  <c r="E196" i="3"/>
  <c r="J188" i="3"/>
  <c r="E179" i="3"/>
  <c r="E84" i="3"/>
  <c r="F51" i="3"/>
  <c r="H201" i="3"/>
  <c r="I118" i="3"/>
  <c r="H98" i="3"/>
  <c r="F109" i="3"/>
  <c r="E127" i="3"/>
  <c r="F182" i="3"/>
  <c r="G109" i="3"/>
  <c r="J183" i="3"/>
  <c r="G93" i="3"/>
  <c r="H76" i="3"/>
  <c r="J91" i="3"/>
  <c r="E51" i="3"/>
  <c r="I197" i="3"/>
  <c r="J110" i="3"/>
  <c r="H94" i="3"/>
  <c r="J185" i="3"/>
  <c r="H177" i="3"/>
  <c r="E75" i="3"/>
  <c r="G83" i="3"/>
  <c r="J89" i="3"/>
  <c r="H114" i="3"/>
  <c r="E102" i="3"/>
  <c r="E170" i="3"/>
  <c r="I111" i="3"/>
  <c r="H62" i="3"/>
  <c r="H128" i="3"/>
  <c r="G138" i="3"/>
  <c r="J39" i="3"/>
  <c r="G118" i="3"/>
  <c r="F195" i="3"/>
  <c r="I76" i="3"/>
  <c r="F118" i="3"/>
  <c r="G157" i="3"/>
  <c r="I99" i="3"/>
  <c r="J66" i="3"/>
  <c r="E64" i="3"/>
  <c r="I154" i="3"/>
  <c r="E95" i="3"/>
  <c r="J170" i="3"/>
  <c r="H67" i="3"/>
  <c r="E161" i="3"/>
  <c r="I113" i="3"/>
  <c r="E74" i="3"/>
  <c r="J168" i="3"/>
  <c r="J163" i="3"/>
  <c r="E177" i="3"/>
  <c r="F112" i="3"/>
  <c r="J129" i="3"/>
  <c r="J134" i="3"/>
  <c r="I81" i="3"/>
  <c r="J13" i="3"/>
  <c r="I92" i="3"/>
  <c r="I156" i="3"/>
  <c r="G78" i="3"/>
  <c r="J81" i="3"/>
  <c r="F157" i="3"/>
  <c r="I95" i="3"/>
  <c r="G183" i="3"/>
  <c r="J32" i="3"/>
  <c r="E121" i="3"/>
  <c r="J161" i="3"/>
  <c r="H133" i="3"/>
  <c r="F89" i="3"/>
  <c r="G88" i="3"/>
  <c r="H64" i="3"/>
  <c r="J22" i="3"/>
  <c r="H171" i="3"/>
  <c r="E88" i="3"/>
  <c r="E106" i="3"/>
  <c r="J116" i="3"/>
  <c r="E129" i="3"/>
  <c r="I167" i="3"/>
  <c r="J78" i="3"/>
  <c r="I185" i="3"/>
  <c r="J80" i="3"/>
  <c r="J72" i="3"/>
  <c r="I169" i="3"/>
  <c r="J51" i="3"/>
  <c r="I153" i="3"/>
  <c r="G91" i="3"/>
  <c r="H147" i="3"/>
  <c r="J142" i="3"/>
  <c r="H50" i="3"/>
  <c r="E147" i="3"/>
  <c r="E142" i="3"/>
  <c r="E185" i="3"/>
  <c r="G160" i="3"/>
  <c r="F121" i="3"/>
  <c r="E157" i="3"/>
  <c r="J96" i="3"/>
  <c r="I124" i="3"/>
  <c r="H198" i="3"/>
  <c r="G66" i="3"/>
  <c r="F185" i="3"/>
  <c r="J184" i="3"/>
  <c r="I87" i="3"/>
  <c r="G186" i="3"/>
  <c r="F188" i="3"/>
  <c r="I131" i="3"/>
  <c r="H132" i="3"/>
  <c r="F104" i="3"/>
  <c r="H58" i="3"/>
  <c r="G111" i="3"/>
  <c r="I52" i="3"/>
  <c r="H152" i="3"/>
  <c r="I146" i="3"/>
  <c r="J130" i="3"/>
  <c r="I80" i="3"/>
  <c r="G54" i="3"/>
  <c r="E67" i="3"/>
  <c r="J199" i="3"/>
  <c r="F140" i="3"/>
  <c r="G61" i="3"/>
  <c r="G162" i="3"/>
  <c r="I159" i="3"/>
  <c r="I201" i="3"/>
  <c r="E118" i="3"/>
  <c r="I54" i="3"/>
  <c r="F190" i="3"/>
  <c r="F136" i="3"/>
  <c r="F153" i="3"/>
  <c r="F193" i="3"/>
  <c r="I74" i="3"/>
  <c r="J145" i="3"/>
  <c r="E96" i="3"/>
  <c r="E169" i="3"/>
  <c r="E92" i="3"/>
  <c r="J189" i="3"/>
  <c r="F79" i="3"/>
  <c r="J73" i="3"/>
  <c r="I62" i="3"/>
  <c r="F130" i="3"/>
  <c r="J153" i="3"/>
  <c r="H164" i="3"/>
  <c r="J7" i="3"/>
  <c r="H112" i="3"/>
  <c r="H122" i="3"/>
  <c r="H194" i="3"/>
  <c r="I125" i="3"/>
  <c r="G124" i="3"/>
  <c r="J160" i="3"/>
  <c r="G126" i="3"/>
  <c r="E141" i="3"/>
  <c r="J182" i="3"/>
  <c r="G152" i="3"/>
  <c r="I97" i="3"/>
  <c r="E107" i="3"/>
  <c r="I103" i="3"/>
  <c r="J62" i="3"/>
  <c r="F124" i="3"/>
  <c r="G84" i="3"/>
  <c r="J154" i="3"/>
  <c r="J41" i="3"/>
  <c r="H172" i="3"/>
  <c r="E187" i="3"/>
  <c r="G158" i="3"/>
  <c r="G136" i="3"/>
  <c r="J177" i="3"/>
  <c r="F108" i="3"/>
  <c r="I58" i="3"/>
  <c r="J48" i="3"/>
  <c r="I134" i="3"/>
  <c r="E125" i="3"/>
  <c r="F160" i="3"/>
  <c r="J77" i="3"/>
  <c r="I56" i="3"/>
  <c r="J175" i="3"/>
  <c r="J34" i="3"/>
  <c r="I78" i="3"/>
  <c r="G119" i="3"/>
  <c r="E71" i="3"/>
  <c r="H135" i="3"/>
  <c r="E61" i="3"/>
  <c r="H97" i="3"/>
  <c r="F180" i="3"/>
  <c r="G86" i="3"/>
  <c r="G128" i="3"/>
  <c r="G175" i="3"/>
  <c r="I170" i="3"/>
  <c r="F179" i="3"/>
  <c r="H140" i="3"/>
  <c r="H68" i="3"/>
  <c r="F163" i="3"/>
  <c r="G76" i="3"/>
  <c r="G127" i="3"/>
  <c r="G134" i="3"/>
  <c r="F52" i="3"/>
  <c r="G154" i="3"/>
  <c r="J23" i="3"/>
  <c r="H166" i="3"/>
  <c r="J46" i="3"/>
  <c r="J17" i="3"/>
  <c r="G200" i="3"/>
  <c r="G170" i="3"/>
  <c r="G102" i="3"/>
  <c r="J28" i="3"/>
  <c r="H163" i="3"/>
  <c r="F113" i="3"/>
  <c r="H69" i="3"/>
  <c r="J14" i="3"/>
  <c r="F154" i="3"/>
  <c r="J37" i="3"/>
  <c r="E139" i="3"/>
  <c r="F90" i="3"/>
  <c r="I63" i="3"/>
  <c r="H174" i="3"/>
  <c r="F120" i="3"/>
  <c r="I105" i="3"/>
  <c r="G171" i="3"/>
  <c r="G110" i="3"/>
  <c r="F53" i="3"/>
  <c r="H113" i="3"/>
  <c r="E155" i="3"/>
  <c r="H53" i="3"/>
  <c r="J69" i="3"/>
  <c r="J150" i="3"/>
  <c r="I186" i="3"/>
  <c r="G62" i="3"/>
  <c r="H61" i="3"/>
  <c r="H168" i="3"/>
  <c r="G48" i="3"/>
  <c r="E146" i="3"/>
  <c r="E63" i="3"/>
  <c r="E163" i="3"/>
  <c r="E148" i="3"/>
  <c r="H181" i="3"/>
  <c r="I61" i="3"/>
  <c r="H73" i="3"/>
  <c r="I86" i="3"/>
  <c r="I85" i="3"/>
  <c r="J58" i="3"/>
  <c r="I171" i="3"/>
  <c r="F197" i="3"/>
  <c r="H126" i="3"/>
  <c r="J85" i="3"/>
  <c r="H176" i="3"/>
  <c r="F146" i="3"/>
  <c r="I48" i="3"/>
  <c r="G74" i="3"/>
  <c r="I190" i="3"/>
  <c r="G49" i="3"/>
  <c r="H79" i="3"/>
  <c r="F133" i="3"/>
  <c r="I155" i="3"/>
  <c r="J195" i="3"/>
  <c r="J68" i="3"/>
  <c r="J140" i="3"/>
  <c r="I141" i="3"/>
  <c r="E128" i="3"/>
  <c r="H92" i="3"/>
  <c r="E172" i="3"/>
  <c r="G116" i="3"/>
  <c r="J112" i="3"/>
  <c r="G53" i="3"/>
  <c r="J50" i="3"/>
  <c r="H139" i="3"/>
  <c r="F95" i="3"/>
  <c r="I175" i="3"/>
  <c r="F64" i="3"/>
  <c r="G97" i="3"/>
  <c r="J102" i="3"/>
  <c r="F164" i="3"/>
  <c r="E66" i="3"/>
  <c r="G60" i="3"/>
  <c r="J64" i="3"/>
  <c r="E49" i="3"/>
  <c r="G174" i="3"/>
  <c r="I184" i="3"/>
  <c r="G112" i="3"/>
  <c r="I83" i="3"/>
  <c r="G92" i="3"/>
  <c r="J179" i="3"/>
  <c r="E153" i="3"/>
  <c r="J109" i="3"/>
  <c r="F115" i="3"/>
  <c r="J10" i="3"/>
  <c r="H180" i="3"/>
  <c r="H153" i="3"/>
  <c r="F123" i="3"/>
  <c r="I188" i="3"/>
  <c r="E120" i="3"/>
  <c r="I101" i="3"/>
  <c r="I123" i="3"/>
  <c r="G197" i="3"/>
  <c r="F194" i="3"/>
  <c r="G151" i="3"/>
  <c r="E72" i="3"/>
  <c r="E78" i="3"/>
  <c r="G108" i="3"/>
  <c r="F143" i="3"/>
  <c r="E91" i="3"/>
  <c r="F50" i="3"/>
  <c r="H51" i="3"/>
  <c r="H66" i="3"/>
  <c r="G121" i="3"/>
  <c r="J141" i="3"/>
  <c r="E164" i="3"/>
  <c r="H65" i="3"/>
  <c r="J180" i="3"/>
  <c r="F88" i="3"/>
  <c r="H108" i="3"/>
  <c r="H131" i="3"/>
  <c r="G132" i="3"/>
  <c r="J45" i="3"/>
  <c r="G172" i="3"/>
  <c r="E162" i="3"/>
  <c r="E80" i="3"/>
  <c r="G114" i="3"/>
  <c r="I164" i="3"/>
  <c r="J152" i="3"/>
  <c r="H49" i="3"/>
  <c r="J47" i="3"/>
  <c r="I57" i="3"/>
  <c r="E53" i="3"/>
  <c r="H111" i="3"/>
  <c r="F119" i="3"/>
  <c r="F92" i="3"/>
  <c r="G70" i="3"/>
  <c r="H90" i="3"/>
  <c r="F91" i="3"/>
  <c r="F96" i="3"/>
  <c r="H189" i="3"/>
  <c r="I183" i="3"/>
  <c r="F81" i="3"/>
  <c r="G79" i="3"/>
  <c r="G177" i="3"/>
  <c r="I196" i="3"/>
  <c r="I51" i="3"/>
  <c r="E182" i="3"/>
  <c r="I194" i="3"/>
  <c r="J101" i="3"/>
  <c r="F111" i="3"/>
  <c r="F61" i="3"/>
  <c r="J155" i="3"/>
  <c r="J167" i="3"/>
  <c r="G103" i="3"/>
  <c r="G115" i="3"/>
  <c r="G146" i="3"/>
  <c r="G179" i="3"/>
  <c r="H121" i="3"/>
  <c r="I116" i="3"/>
  <c r="E132" i="3"/>
  <c r="F191" i="3"/>
  <c r="J100" i="3"/>
  <c r="J20" i="3"/>
  <c r="E65" i="3"/>
  <c r="E171" i="3"/>
  <c r="H82" i="3"/>
  <c r="F114" i="3"/>
  <c r="G131" i="3"/>
  <c r="J65" i="3"/>
  <c r="J107" i="3"/>
  <c r="H71" i="3"/>
  <c r="G189" i="3"/>
  <c r="F174" i="3"/>
  <c r="F77" i="3"/>
  <c r="I176" i="3"/>
  <c r="J30" i="3"/>
  <c r="F192" i="3"/>
  <c r="E59" i="3"/>
  <c r="F198" i="3"/>
  <c r="H101" i="3"/>
  <c r="H104" i="3"/>
  <c r="W2" i="5"/>
  <c r="I198" i="3"/>
  <c r="I145" i="3"/>
  <c r="E55" i="3"/>
  <c r="H95" i="3"/>
  <c r="I117" i="3"/>
  <c r="I109" i="3"/>
  <c r="J86" i="3"/>
  <c r="H119" i="3"/>
  <c r="J52" i="3"/>
  <c r="I60" i="3"/>
  <c r="J144" i="3"/>
  <c r="H137" i="3"/>
  <c r="G99" i="3"/>
  <c r="J165" i="3"/>
  <c r="E134" i="3"/>
  <c r="E110" i="3"/>
  <c r="I137" i="3"/>
  <c r="H89" i="3"/>
  <c r="J121" i="3"/>
  <c r="G181" i="3"/>
  <c r="I66" i="3"/>
  <c r="H197" i="3"/>
  <c r="I59" i="3"/>
  <c r="E156" i="3"/>
  <c r="F110" i="3"/>
  <c r="I100" i="3"/>
  <c r="G193" i="3"/>
  <c r="J35" i="3"/>
  <c r="J149" i="3"/>
  <c r="F49" i="3"/>
  <c r="E103" i="3"/>
  <c r="F69" i="3"/>
  <c r="I89" i="3"/>
  <c r="J120" i="3"/>
  <c r="H144" i="3"/>
  <c r="J82" i="3"/>
  <c r="E167" i="3"/>
  <c r="J29" i="3"/>
  <c r="G187" i="3"/>
  <c r="F173" i="3"/>
  <c r="I108" i="3"/>
  <c r="G199" i="3"/>
  <c r="H130" i="3"/>
  <c r="J4" i="3"/>
  <c r="H105" i="3"/>
  <c r="F183" i="3"/>
  <c r="E94" i="3"/>
  <c r="E90" i="3"/>
  <c r="F66" i="3"/>
  <c r="F55" i="3"/>
  <c r="E50" i="3"/>
  <c r="I115" i="3"/>
  <c r="E119" i="3"/>
  <c r="H154" i="3"/>
  <c r="F78" i="3"/>
  <c r="F138" i="3"/>
  <c r="G94" i="3"/>
  <c r="F168" i="3"/>
  <c r="I90" i="3"/>
  <c r="J125" i="3"/>
  <c r="I181" i="3"/>
  <c r="I136" i="3"/>
  <c r="F105" i="3"/>
  <c r="J146" i="3"/>
  <c r="H138" i="3"/>
  <c r="E143" i="3"/>
  <c r="E133" i="3"/>
  <c r="I139" i="3"/>
  <c r="H103" i="3"/>
  <c r="G133" i="3"/>
  <c r="F85" i="3"/>
  <c r="I191" i="3"/>
  <c r="H117" i="3"/>
  <c r="J44" i="3"/>
  <c r="F151" i="3"/>
  <c r="J108" i="3"/>
  <c r="E201" i="3"/>
  <c r="F94" i="3"/>
  <c r="J5" i="3"/>
  <c r="E183" i="3"/>
  <c r="G173" i="3"/>
  <c r="E109" i="3"/>
  <c r="F181" i="3"/>
  <c r="J139" i="3"/>
  <c r="E184" i="3"/>
  <c r="F142" i="3"/>
  <c r="G161" i="3"/>
  <c r="J158" i="3"/>
  <c r="I114" i="3"/>
  <c r="F73" i="3"/>
  <c r="J156" i="3"/>
  <c r="G68" i="3"/>
  <c r="J59" i="3"/>
  <c r="J54" i="3"/>
  <c r="F86" i="3"/>
  <c r="E104" i="3"/>
  <c r="I187" i="3"/>
  <c r="G149" i="3"/>
  <c r="J95" i="3"/>
  <c r="G123" i="3"/>
  <c r="F132" i="3"/>
  <c r="E76" i="3"/>
  <c r="H86" i="3"/>
  <c r="F59" i="3"/>
  <c r="I71" i="3"/>
  <c r="F162" i="3"/>
  <c r="J138" i="3"/>
  <c r="J53" i="3"/>
  <c r="H120" i="3"/>
  <c r="E97" i="3"/>
  <c r="H85" i="3"/>
  <c r="J173" i="3"/>
  <c r="F170" i="3"/>
  <c r="F72" i="3"/>
  <c r="G52" i="3"/>
  <c r="I106" i="3"/>
  <c r="J84" i="3"/>
  <c r="H150" i="3"/>
  <c r="I110" i="3"/>
  <c r="J74" i="3"/>
  <c r="J159" i="3"/>
  <c r="H156" i="3"/>
  <c r="I189" i="3"/>
  <c r="J70" i="3"/>
  <c r="E181" i="3"/>
  <c r="H195" i="3"/>
  <c r="J147" i="3"/>
  <c r="J15" i="3"/>
  <c r="H110" i="3"/>
  <c r="I130" i="3"/>
  <c r="J18" i="3"/>
  <c r="J105" i="3"/>
  <c r="H178" i="3"/>
  <c r="J106" i="3"/>
  <c r="J172" i="3"/>
  <c r="F159" i="3"/>
  <c r="F176" i="3"/>
  <c r="G58" i="3"/>
  <c r="E178" i="3"/>
  <c r="F141" i="3"/>
  <c r="H75" i="3"/>
  <c r="J174" i="3"/>
  <c r="H157" i="3"/>
  <c r="J97" i="3"/>
  <c r="E137" i="3"/>
  <c r="E48" i="3"/>
  <c r="I120" i="3"/>
  <c r="G67" i="3"/>
  <c r="J131" i="3"/>
  <c r="G184" i="3"/>
  <c r="I178" i="3"/>
  <c r="H136" i="3"/>
  <c r="H63" i="3"/>
  <c r="G85" i="3"/>
  <c r="J43" i="3"/>
  <c r="F76" i="3"/>
  <c r="J166" i="3"/>
  <c r="E93" i="3"/>
  <c r="H96" i="3"/>
  <c r="H55" i="3"/>
  <c r="F177" i="3"/>
  <c r="J19" i="3"/>
  <c r="J113" i="3"/>
  <c r="F70" i="3"/>
  <c r="I177" i="3"/>
  <c r="H173" i="3"/>
  <c r="H127" i="3"/>
  <c r="G165" i="3"/>
  <c r="J126" i="3"/>
  <c r="I126" i="3"/>
  <c r="G72" i="3"/>
  <c r="I195" i="3"/>
  <c r="E79" i="3"/>
  <c r="E194" i="3"/>
  <c r="G50" i="3"/>
  <c r="J186" i="3"/>
  <c r="J25" i="3"/>
  <c r="E176" i="3"/>
  <c r="I119" i="3"/>
  <c r="I138" i="3"/>
  <c r="H52" i="3"/>
  <c r="H106" i="3"/>
  <c r="F80" i="3"/>
  <c r="F186" i="3"/>
  <c r="F131" i="3"/>
  <c r="G69" i="3"/>
  <c r="F161" i="3"/>
  <c r="H70" i="3"/>
  <c r="J124" i="3"/>
  <c r="F54" i="3"/>
  <c r="J118" i="3"/>
  <c r="I157" i="3"/>
  <c r="E160" i="3"/>
  <c r="H161" i="3"/>
  <c r="E191" i="3"/>
  <c r="G47" i="3"/>
  <c r="F63" i="3"/>
  <c r="J151" i="3"/>
  <c r="E173" i="3"/>
  <c r="G159" i="3"/>
  <c r="J197" i="3"/>
  <c r="I135" i="3"/>
  <c r="J135" i="3"/>
  <c r="I79" i="3"/>
  <c r="H123" i="3"/>
  <c r="G142" i="3"/>
  <c r="H193" i="3"/>
  <c r="G63" i="3"/>
  <c r="H155" i="3"/>
  <c r="F158" i="3"/>
  <c r="G96" i="3"/>
  <c r="I149" i="3"/>
  <c r="H124" i="3"/>
  <c r="G130" i="3"/>
  <c r="H91" i="3"/>
  <c r="I82" i="3"/>
  <c r="I162" i="3"/>
  <c r="I200" i="3"/>
  <c r="F171" i="3"/>
  <c r="G190" i="3"/>
  <c r="J117" i="3"/>
  <c r="G125" i="3"/>
  <c r="F139" i="3"/>
  <c r="I144" i="3"/>
  <c r="E56" i="3"/>
  <c r="I77" i="3"/>
  <c r="J67" i="3"/>
  <c r="F152" i="3"/>
  <c r="H196" i="3"/>
  <c r="I129" i="3"/>
  <c r="J194" i="3"/>
  <c r="E122" i="3"/>
  <c r="J83" i="3"/>
  <c r="E189" i="3"/>
  <c r="I133" i="3"/>
  <c r="H48" i="3"/>
  <c r="E100" i="3"/>
  <c r="E113" i="3"/>
  <c r="E175" i="3"/>
  <c r="J11" i="3"/>
  <c r="J143" i="3"/>
  <c r="G59" i="3"/>
  <c r="I93" i="3"/>
  <c r="F100" i="3"/>
  <c r="I142" i="3"/>
  <c r="G95" i="3"/>
  <c r="H72" i="3"/>
  <c r="E98" i="3"/>
  <c r="G145" i="3"/>
  <c r="G101" i="3"/>
  <c r="J21" i="3"/>
  <c r="J136" i="3"/>
  <c r="E81" i="3"/>
  <c r="I53" i="3"/>
  <c r="I165" i="3"/>
  <c r="I84" i="3"/>
  <c r="J181" i="3"/>
  <c r="F93" i="3"/>
  <c r="F129" i="3"/>
  <c r="H142" i="3"/>
  <c r="J3" i="3"/>
  <c r="E197" i="3"/>
  <c r="G168" i="3"/>
  <c r="E149" i="3"/>
  <c r="H100" i="3"/>
  <c r="G100" i="3"/>
  <c r="G98" i="3"/>
  <c r="G105" i="3"/>
  <c r="I50" i="3"/>
  <c r="H170" i="3"/>
  <c r="J24" i="3"/>
  <c r="J193" i="3"/>
  <c r="E47" i="3"/>
  <c r="F150" i="3"/>
  <c r="J16" i="3"/>
  <c r="E168" i="3"/>
  <c r="H183" i="3"/>
  <c r="I151" i="3"/>
  <c r="I70" i="3"/>
  <c r="G77" i="3"/>
  <c r="G147" i="3"/>
  <c r="F149" i="3"/>
  <c r="F58" i="3"/>
  <c r="H125" i="3"/>
  <c r="J31" i="3"/>
  <c r="J88" i="3"/>
  <c r="G107" i="3"/>
  <c r="E152" i="3"/>
  <c r="H199" i="3"/>
  <c r="J157" i="3"/>
  <c r="E126" i="3"/>
  <c r="I55" i="3"/>
  <c r="G176" i="3"/>
  <c r="F103" i="3"/>
  <c r="F199" i="3"/>
  <c r="G129" i="3"/>
  <c r="E115" i="3"/>
  <c r="H80" i="3"/>
  <c r="I121" i="3"/>
  <c r="H159" i="3"/>
  <c r="J56" i="3"/>
  <c r="J40" i="3"/>
  <c r="F75" i="3"/>
  <c r="I128" i="3"/>
  <c r="E70" i="3"/>
  <c r="F175" i="3"/>
  <c r="F67" i="3"/>
  <c r="H47" i="3"/>
  <c r="G166" i="3"/>
  <c r="G148" i="3"/>
  <c r="I152" i="3"/>
  <c r="E86" i="3"/>
  <c r="F106" i="3"/>
  <c r="F172" i="3"/>
  <c r="F71" i="3"/>
  <c r="J133" i="3"/>
  <c r="E112" i="3"/>
  <c r="J75" i="3"/>
  <c r="J90" i="3"/>
  <c r="F125" i="3"/>
  <c r="Z9" i="5"/>
  <c r="G153" i="3"/>
  <c r="E136" i="3"/>
  <c r="F196" i="3"/>
  <c r="F57" i="3"/>
  <c r="G137" i="3"/>
  <c r="J162" i="3"/>
  <c r="F126" i="3"/>
  <c r="I147" i="3"/>
  <c r="G106" i="3"/>
  <c r="F116" i="3"/>
  <c r="I140" i="3"/>
  <c r="E101" i="3"/>
  <c r="F99" i="3"/>
  <c r="G178" i="3"/>
  <c r="E140" i="3"/>
  <c r="F189" i="3"/>
  <c r="J111" i="3"/>
  <c r="E174" i="3"/>
  <c r="E73" i="3"/>
  <c r="E166" i="3"/>
  <c r="H57" i="3"/>
  <c r="I64" i="3"/>
  <c r="F167" i="3"/>
  <c r="I102" i="3"/>
  <c r="E144" i="3"/>
  <c r="E111" i="3"/>
  <c r="E135" i="3"/>
  <c r="H54" i="3"/>
  <c r="J176" i="3"/>
  <c r="H74" i="3"/>
  <c r="J148" i="3"/>
  <c r="E69" i="3"/>
  <c r="E89" i="3"/>
  <c r="E105" i="3"/>
  <c r="H134" i="3"/>
  <c r="J36" i="3"/>
  <c r="E188" i="3"/>
  <c r="J71" i="3"/>
  <c r="H77" i="3"/>
  <c r="I72" i="3"/>
  <c r="J6" i="3"/>
  <c r="J119" i="3"/>
  <c r="G122" i="3"/>
  <c r="H78" i="3"/>
  <c r="J60" i="3"/>
  <c r="E186" i="3"/>
  <c r="H191" i="3"/>
  <c r="H165" i="3"/>
  <c r="J103" i="3"/>
  <c r="E159" i="3"/>
  <c r="H162" i="3"/>
  <c r="H60" i="3"/>
  <c r="F134" i="3"/>
  <c r="E158" i="3"/>
  <c r="I172" i="3"/>
  <c r="F147" i="3"/>
  <c r="F68" i="3"/>
  <c r="G155" i="3"/>
  <c r="I150" i="3"/>
  <c r="E85" i="3"/>
  <c r="F166" i="3"/>
  <c r="F169" i="3"/>
  <c r="J61" i="3"/>
  <c r="E193" i="3"/>
  <c r="I73" i="3"/>
  <c r="F60" i="3"/>
  <c r="E150" i="3"/>
  <c r="G64" i="3"/>
  <c r="J196" i="3"/>
  <c r="E165" i="3"/>
  <c r="E54" i="3"/>
  <c r="G185" i="3"/>
  <c r="H192" i="3"/>
  <c r="G104" i="3"/>
  <c r="H118" i="3"/>
  <c r="H186" i="3"/>
  <c r="F165" i="3"/>
  <c r="G89" i="3"/>
  <c r="J57" i="3"/>
  <c r="I75" i="3"/>
  <c r="E151" i="3"/>
  <c r="H185" i="3"/>
  <c r="J169" i="3"/>
  <c r="H148" i="3"/>
  <c r="G71" i="3"/>
  <c r="H129" i="3"/>
  <c r="H115" i="3"/>
  <c r="F98" i="3"/>
  <c r="H102" i="3"/>
  <c r="F201" i="3"/>
  <c r="F135" i="3"/>
  <c r="G73" i="3"/>
  <c r="F144" i="3"/>
  <c r="I122" i="3"/>
  <c r="G140" i="3"/>
  <c r="E58" i="3"/>
  <c r="H151" i="3"/>
  <c r="J201" i="3"/>
  <c r="G191" i="3"/>
  <c r="J33" i="3"/>
  <c r="J191" i="3"/>
  <c r="H179" i="3"/>
  <c r="E57" i="3"/>
  <c r="G57" i="3"/>
  <c r="G194" i="3"/>
  <c r="J99" i="3"/>
  <c r="J178" i="3"/>
  <c r="F56" i="3"/>
  <c r="I127" i="3"/>
  <c r="E108" i="3"/>
  <c r="J79" i="3"/>
  <c r="F87" i="3"/>
  <c r="I94" i="3"/>
  <c r="G198" i="3"/>
  <c r="I163" i="3"/>
  <c r="E116" i="3"/>
  <c r="J190" i="3"/>
  <c r="H59" i="3"/>
  <c r="H188" i="3"/>
  <c r="F122" i="3"/>
  <c r="E114" i="3"/>
  <c r="I174" i="3"/>
  <c r="E199" i="3"/>
  <c r="G141" i="3"/>
  <c r="I112" i="3"/>
  <c r="G150" i="3"/>
  <c r="G80" i="3"/>
  <c r="F84" i="3"/>
  <c r="J8" i="3"/>
  <c r="F74" i="3"/>
  <c r="J104" i="3"/>
  <c r="J49" i="3"/>
  <c r="I49" i="3"/>
  <c r="G188" i="3"/>
  <c r="J9" i="3"/>
  <c r="E83" i="3"/>
  <c r="E123" i="3"/>
  <c r="F101" i="3"/>
  <c r="H184" i="3"/>
  <c r="G51" i="3"/>
  <c r="J2" i="3"/>
  <c r="I143" i="3"/>
  <c r="J200" i="3"/>
  <c r="F137" i="3"/>
  <c r="G81" i="3"/>
  <c r="I192" i="3"/>
  <c r="E200" i="3"/>
  <c r="J98" i="3"/>
  <c r="I179" i="3"/>
  <c r="F127" i="3"/>
  <c r="I98" i="3"/>
  <c r="G120" i="3"/>
  <c r="H143" i="3"/>
  <c r="J26" i="3"/>
  <c r="F107" i="3"/>
  <c r="E52" i="3"/>
  <c r="G196" i="3"/>
  <c r="H107" i="3"/>
  <c r="H109" i="3"/>
  <c r="G143" i="3"/>
  <c r="E138" i="3"/>
  <c r="E198" i="3"/>
  <c r="G117" i="3"/>
  <c r="J42" i="3"/>
  <c r="J27" i="3"/>
  <c r="H84" i="3"/>
  <c r="Z12" i="5"/>
  <c r="J132" i="3"/>
  <c r="H149" i="3"/>
  <c r="H87" i="3"/>
  <c r="F97" i="3"/>
  <c r="J187" i="3"/>
  <c r="J137" i="3"/>
  <c r="J122" i="3"/>
  <c r="E124" i="3"/>
  <c r="Z10" i="5"/>
  <c r="I193" i="3"/>
  <c r="G90" i="3"/>
  <c r="F128" i="3"/>
  <c r="H141" i="3"/>
  <c r="I160" i="3"/>
  <c r="H200" i="3"/>
  <c r="F47" i="3"/>
  <c r="G56" i="3"/>
  <c r="E62" i="3"/>
  <c r="F148" i="3"/>
  <c r="I148" i="3"/>
  <c r="H182" i="3"/>
  <c r="J128" i="3"/>
  <c r="I168" i="3"/>
  <c r="F187" i="3"/>
  <c r="I199" i="3"/>
  <c r="F156" i="3"/>
  <c r="J171" i="3"/>
  <c r="I88" i="3"/>
  <c r="E68" i="3"/>
  <c r="I182" i="3"/>
  <c r="Z13" i="5"/>
  <c r="E195" i="3"/>
  <c r="J164" i="3"/>
  <c r="H56" i="3"/>
  <c r="J192" i="3"/>
  <c r="I104" i="3"/>
  <c r="I69" i="3"/>
  <c r="F184" i="3"/>
  <c r="Z11" i="5"/>
  <c r="F65" i="3"/>
  <c r="E190" i="3"/>
  <c r="F178" i="3"/>
  <c r="Z15" i="5"/>
  <c r="Z14" i="5"/>
  <c r="Z16" i="5"/>
  <c r="Z17" i="5"/>
  <c r="Z19" i="5"/>
  <c r="Z20" i="5"/>
  <c r="Z18" i="5"/>
  <c r="Z21" i="5"/>
  <c r="Z22" i="5"/>
  <c r="Z23" i="5"/>
  <c r="Z24" i="5"/>
  <c r="Z25" i="5"/>
  <c r="Z27" i="5"/>
  <c r="Z26" i="5"/>
  <c r="Z28" i="5"/>
  <c r="Z29" i="5"/>
  <c r="Z31" i="5"/>
  <c r="Z30" i="5"/>
  <c r="Z32" i="5"/>
  <c r="Z33" i="5"/>
  <c r="Z34" i="5"/>
  <c r="Z35" i="5"/>
  <c r="Z36" i="5"/>
  <c r="Z37" i="5"/>
  <c r="Z38" i="5"/>
  <c r="Z39" i="5"/>
  <c r="Z40" i="5"/>
  <c r="Z42" i="5"/>
  <c r="Z41" i="5"/>
  <c r="Z45" i="5"/>
  <c r="Z48" i="5"/>
  <c r="Z50" i="5"/>
  <c r="Z44" i="5"/>
  <c r="B51" i="5"/>
  <c r="B49" i="5"/>
  <c r="B41" i="5"/>
  <c r="B43" i="5"/>
  <c r="B42" i="5"/>
  <c r="B47" i="5"/>
  <c r="B44" i="5"/>
  <c r="B46" i="5"/>
  <c r="B4" i="5"/>
  <c r="B7" i="5"/>
  <c r="B5" i="5"/>
  <c r="B6" i="5"/>
  <c r="B2" i="5"/>
  <c r="B3" i="5"/>
  <c r="B52" i="5"/>
  <c r="B11" i="5"/>
  <c r="B9" i="5"/>
  <c r="B8" i="5"/>
  <c r="B10" i="5"/>
  <c r="B15" i="5"/>
  <c r="B13" i="5"/>
  <c r="B12" i="5"/>
  <c r="B17" i="5"/>
  <c r="B14" i="5"/>
  <c r="B16" i="5"/>
  <c r="B19" i="5"/>
  <c r="B20" i="5"/>
  <c r="B18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9" i="5"/>
  <c r="B38" i="5"/>
  <c r="B50" i="5"/>
  <c r="B48" i="5"/>
  <c r="B45" i="5"/>
  <c r="B40" i="5"/>
  <c r="C49" i="5"/>
  <c r="I12" i="6"/>
  <c r="I17" i="6"/>
  <c r="J26" i="6"/>
  <c r="H21" i="6"/>
  <c r="I11" i="6"/>
  <c r="K17" i="6"/>
  <c r="G40" i="6"/>
  <c r="I51" i="6"/>
  <c r="G48" i="6"/>
  <c r="K16" i="6"/>
  <c r="J46" i="6"/>
  <c r="K41" i="6"/>
  <c r="G2" i="6"/>
  <c r="H25" i="6"/>
  <c r="G12" i="6"/>
  <c r="I18" i="6"/>
  <c r="K31" i="6"/>
  <c r="K20" i="6"/>
  <c r="I50" i="6"/>
  <c r="K9" i="6"/>
  <c r="H12" i="6"/>
  <c r="K10" i="6"/>
  <c r="H47" i="6"/>
  <c r="K46" i="6"/>
  <c r="I5" i="6"/>
  <c r="K38" i="6"/>
  <c r="J31" i="6"/>
  <c r="J6" i="6"/>
  <c r="I46" i="6"/>
  <c r="K27" i="6"/>
  <c r="H16" i="6"/>
  <c r="G46" i="6"/>
  <c r="K47" i="6"/>
  <c r="K13" i="6"/>
  <c r="I19" i="6"/>
  <c r="J20" i="6"/>
  <c r="J33" i="6"/>
  <c r="H41" i="6"/>
  <c r="I13" i="6"/>
  <c r="I8" i="6"/>
  <c r="G44" i="6"/>
  <c r="K24" i="6"/>
  <c r="I44" i="6"/>
  <c r="G41" i="6"/>
  <c r="H17" i="6"/>
  <c r="H34" i="6"/>
  <c r="G22" i="6"/>
  <c r="G43" i="6"/>
  <c r="K35" i="6"/>
  <c r="H44" i="6"/>
  <c r="J35" i="6"/>
  <c r="G28" i="6"/>
  <c r="H36" i="6"/>
  <c r="I32" i="6"/>
  <c r="J8" i="6"/>
  <c r="I21" i="6"/>
  <c r="H42" i="6"/>
  <c r="I36" i="6"/>
  <c r="H9" i="6"/>
  <c r="K21" i="6"/>
  <c r="K26" i="6"/>
  <c r="I49" i="6"/>
  <c r="J49" i="6"/>
  <c r="J9" i="6"/>
  <c r="G15" i="6"/>
  <c r="I48" i="6"/>
  <c r="K28" i="6"/>
  <c r="J37" i="6"/>
  <c r="K12" i="6"/>
  <c r="G24" i="6"/>
  <c r="G3" i="6"/>
  <c r="K33" i="6"/>
  <c r="K37" i="6"/>
  <c r="H30" i="6"/>
  <c r="H26" i="6"/>
  <c r="J40" i="6"/>
  <c r="G5" i="6"/>
  <c r="I14" i="6"/>
  <c r="G26" i="6"/>
  <c r="G16" i="6"/>
  <c r="J38" i="6"/>
  <c r="G11" i="6"/>
  <c r="J24" i="6"/>
  <c r="H27" i="6"/>
  <c r="H22" i="6"/>
  <c r="J23" i="6"/>
  <c r="K50" i="6"/>
  <c r="K23" i="6"/>
  <c r="H39" i="6"/>
  <c r="G18" i="6"/>
  <c r="G9" i="6"/>
  <c r="G7" i="6"/>
  <c r="J27" i="6"/>
  <c r="J29" i="6"/>
  <c r="I37" i="6"/>
  <c r="J14" i="6"/>
  <c r="K19" i="6"/>
  <c r="K8" i="6"/>
  <c r="I9" i="6"/>
  <c r="K4" i="6"/>
  <c r="G35" i="6"/>
  <c r="G30" i="6"/>
  <c r="I40" i="6"/>
  <c r="H33" i="6"/>
  <c r="J42" i="6"/>
  <c r="G23" i="6"/>
  <c r="H11" i="6"/>
  <c r="G49" i="6"/>
  <c r="G13" i="6"/>
  <c r="G42" i="6"/>
  <c r="J44" i="6"/>
  <c r="J28" i="6"/>
  <c r="I35" i="6"/>
  <c r="H29" i="6"/>
  <c r="J18" i="6"/>
  <c r="G45" i="6"/>
  <c r="K51" i="6"/>
  <c r="H18" i="6"/>
  <c r="H24" i="6"/>
  <c r="I33" i="6"/>
  <c r="K30" i="6"/>
  <c r="G37" i="6"/>
  <c r="K39" i="6"/>
  <c r="G33" i="6"/>
  <c r="K14" i="6"/>
  <c r="J51" i="6"/>
  <c r="J21" i="6"/>
  <c r="K7" i="6"/>
  <c r="G32" i="6"/>
  <c r="H35" i="6"/>
  <c r="G20" i="6"/>
  <c r="I7" i="6"/>
  <c r="K5" i="6"/>
  <c r="I22" i="6"/>
  <c r="G14" i="6"/>
  <c r="H14" i="6"/>
  <c r="I28" i="6"/>
  <c r="H28" i="6"/>
  <c r="H43" i="6"/>
  <c r="J41" i="6"/>
  <c r="K11" i="6"/>
  <c r="I15" i="6"/>
  <c r="I41" i="6"/>
  <c r="G8" i="6"/>
  <c r="H15" i="6"/>
  <c r="G10" i="6"/>
  <c r="K29" i="6"/>
  <c r="J15" i="6"/>
  <c r="H20" i="6"/>
  <c r="J39" i="6"/>
  <c r="H8" i="6"/>
  <c r="I25" i="6"/>
  <c r="K6" i="6"/>
  <c r="I27" i="6"/>
  <c r="I30" i="6"/>
  <c r="H31" i="6"/>
  <c r="G36" i="6"/>
  <c r="I23" i="6"/>
  <c r="J36" i="6"/>
  <c r="I39" i="6"/>
  <c r="I45" i="6"/>
  <c r="G50" i="6"/>
  <c r="H40" i="6"/>
  <c r="K25" i="6"/>
  <c r="G29" i="6"/>
  <c r="H13" i="6"/>
  <c r="J22" i="6"/>
  <c r="J50" i="6"/>
  <c r="H46" i="6"/>
  <c r="J13" i="6"/>
  <c r="J43" i="6"/>
  <c r="K44" i="6"/>
  <c r="J10" i="6"/>
  <c r="J25" i="6"/>
  <c r="I31" i="6"/>
  <c r="H19" i="6"/>
  <c r="J45" i="6"/>
  <c r="H49" i="6"/>
  <c r="I10" i="6"/>
  <c r="H50" i="6"/>
  <c r="K22" i="6"/>
  <c r="G19" i="6"/>
  <c r="I34" i="6"/>
  <c r="K15" i="6"/>
  <c r="K32" i="6"/>
  <c r="H51" i="6"/>
  <c r="J7" i="6"/>
  <c r="H23" i="6"/>
  <c r="J17" i="6"/>
  <c r="I38" i="6"/>
  <c r="G39" i="6"/>
  <c r="H32" i="6"/>
  <c r="K43" i="6"/>
  <c r="G51" i="6"/>
  <c r="J47" i="6"/>
  <c r="J12" i="6"/>
  <c r="G34" i="6"/>
  <c r="G47" i="6"/>
  <c r="K49" i="6"/>
  <c r="J32" i="6"/>
  <c r="G31" i="6"/>
  <c r="H45" i="6"/>
  <c r="G6" i="6"/>
  <c r="K48" i="6"/>
  <c r="I6" i="6"/>
  <c r="K18" i="6"/>
  <c r="I29" i="6"/>
  <c r="G38" i="6"/>
  <c r="K40" i="6"/>
  <c r="G27" i="6"/>
  <c r="J19" i="6"/>
  <c r="I43" i="6"/>
  <c r="H7" i="6"/>
  <c r="H10" i="6"/>
  <c r="K34" i="6"/>
  <c r="I24" i="6"/>
  <c r="K45" i="6"/>
  <c r="H5" i="6"/>
  <c r="H48" i="6"/>
  <c r="I47" i="6"/>
  <c r="I42" i="6"/>
  <c r="G21" i="6"/>
  <c r="J5" i="6"/>
  <c r="I20" i="6"/>
  <c r="H6" i="6"/>
  <c r="J34" i="6"/>
  <c r="G4" i="6"/>
  <c r="J30" i="6"/>
  <c r="K42" i="6"/>
  <c r="I26" i="6"/>
  <c r="H38" i="6"/>
  <c r="H37" i="6"/>
  <c r="J48" i="6"/>
  <c r="K36" i="6"/>
  <c r="G25" i="6"/>
  <c r="J11" i="6"/>
  <c r="G17" i="6"/>
  <c r="H2" i="6"/>
  <c r="K2" i="6"/>
  <c r="H3" i="6"/>
  <c r="I2" i="6"/>
  <c r="J2" i="6"/>
  <c r="I3" i="6"/>
  <c r="J3" i="6"/>
  <c r="H4" i="6"/>
  <c r="K3" i="6"/>
  <c r="J4" i="6"/>
  <c r="I4" i="6"/>
  <c r="ED28" i="5"/>
  <c r="DW28" i="5"/>
  <c r="EC28" i="5"/>
  <c r="DZ29" i="5"/>
  <c r="C7" i="5"/>
  <c r="C6" i="5"/>
  <c r="C5" i="5"/>
  <c r="C4" i="5"/>
  <c r="C3" i="5"/>
  <c r="C2" i="5"/>
  <c r="C40" i="5"/>
  <c r="C47" i="5"/>
  <c r="C46" i="5"/>
  <c r="ED29" i="5"/>
  <c r="EC29" i="5"/>
  <c r="DW29" i="5"/>
  <c r="DZ30" i="5"/>
  <c r="C43" i="5"/>
  <c r="C45" i="5"/>
  <c r="C50" i="5"/>
  <c r="C39" i="5"/>
  <c r="C36" i="5"/>
  <c r="C34" i="5"/>
  <c r="C32" i="5"/>
  <c r="C30" i="5"/>
  <c r="C28" i="5"/>
  <c r="C26" i="5"/>
  <c r="C24" i="5"/>
  <c r="C22" i="5"/>
  <c r="C18" i="5"/>
  <c r="C19" i="5"/>
  <c r="C14" i="5"/>
  <c r="C12" i="5"/>
  <c r="C15" i="5"/>
  <c r="C8" i="5"/>
  <c r="C11" i="5"/>
  <c r="C51" i="5"/>
  <c r="C42" i="5"/>
  <c r="C48" i="5"/>
  <c r="C38" i="5"/>
  <c r="C37" i="5"/>
  <c r="C35" i="5"/>
  <c r="C33" i="5"/>
  <c r="C31" i="5"/>
  <c r="C29" i="5"/>
  <c r="C27" i="5"/>
  <c r="C25" i="5"/>
  <c r="C23" i="5"/>
  <c r="C21" i="5"/>
  <c r="C20" i="5"/>
  <c r="C16" i="5"/>
  <c r="C17" i="5"/>
  <c r="C13" i="5"/>
  <c r="C10" i="5"/>
  <c r="C9" i="5"/>
  <c r="C52" i="5"/>
  <c r="C41" i="5"/>
  <c r="C44" i="5"/>
  <c r="H36" i="3"/>
  <c r="E4" i="3"/>
  <c r="G33" i="3"/>
  <c r="I15" i="3"/>
  <c r="F32" i="3"/>
  <c r="G34" i="3"/>
  <c r="H8" i="3"/>
  <c r="I39" i="3"/>
  <c r="F13" i="3"/>
  <c r="G24" i="3"/>
  <c r="H21" i="3"/>
  <c r="E28" i="3"/>
  <c r="E37" i="3"/>
  <c r="E45" i="3"/>
  <c r="E3" i="3"/>
  <c r="F38" i="3"/>
  <c r="G27" i="3"/>
  <c r="G20" i="3"/>
  <c r="F45" i="3"/>
  <c r="G23" i="3"/>
  <c r="F6" i="3"/>
  <c r="I19" i="3"/>
  <c r="H27" i="3"/>
  <c r="I42" i="3"/>
  <c r="I27" i="3"/>
  <c r="G37" i="3"/>
  <c r="H20" i="3"/>
  <c r="F8" i="3"/>
  <c r="G4" i="3"/>
  <c r="I20" i="3"/>
  <c r="F25" i="3"/>
  <c r="H41" i="3"/>
  <c r="F37" i="3"/>
  <c r="G43" i="3"/>
  <c r="E30" i="3"/>
  <c r="H29" i="3"/>
  <c r="E21" i="3"/>
  <c r="E43" i="3"/>
  <c r="G26" i="3"/>
  <c r="H19" i="3"/>
  <c r="I34" i="3"/>
  <c r="E9" i="3"/>
  <c r="F14" i="3"/>
  <c r="G21" i="3"/>
  <c r="I28" i="3"/>
  <c r="F9" i="3"/>
  <c r="F36" i="3"/>
  <c r="E25" i="3"/>
  <c r="E11" i="3"/>
  <c r="G13" i="3"/>
  <c r="F43" i="3"/>
  <c r="G41" i="3"/>
  <c r="E31" i="3"/>
  <c r="I8" i="3"/>
  <c r="F46" i="3"/>
  <c r="G46" i="3"/>
  <c r="I10" i="3"/>
  <c r="G9" i="3"/>
  <c r="G15" i="3"/>
  <c r="E18" i="3"/>
  <c r="E40" i="3"/>
  <c r="E22" i="3"/>
  <c r="E7" i="3"/>
  <c r="I36" i="3"/>
  <c r="E20" i="3"/>
  <c r="E24" i="3"/>
  <c r="F3" i="3"/>
  <c r="F31" i="3"/>
  <c r="G14" i="3"/>
  <c r="H10" i="3"/>
  <c r="H23" i="3"/>
  <c r="F29" i="3"/>
  <c r="G11" i="3"/>
  <c r="E42" i="3"/>
  <c r="E27" i="3"/>
  <c r="F16" i="3"/>
  <c r="G7" i="3"/>
  <c r="I26" i="3"/>
  <c r="H37" i="3"/>
  <c r="F15" i="3"/>
  <c r="I46" i="3"/>
  <c r="F35" i="3"/>
  <c r="I14" i="3"/>
  <c r="F19" i="3"/>
  <c r="I13" i="3"/>
  <c r="I33" i="3"/>
  <c r="H12" i="3"/>
  <c r="I17" i="3"/>
  <c r="H44" i="3"/>
  <c r="I35" i="3"/>
  <c r="H11" i="3"/>
  <c r="G38" i="3"/>
  <c r="I3" i="3"/>
  <c r="G42" i="3"/>
  <c r="I11" i="3"/>
  <c r="F7" i="3"/>
  <c r="E33" i="3"/>
  <c r="H17" i="3"/>
  <c r="H26" i="3"/>
  <c r="F26" i="3"/>
  <c r="E2" i="3"/>
  <c r="G18" i="3"/>
  <c r="E17" i="3"/>
  <c r="F20" i="3"/>
  <c r="G2" i="3"/>
  <c r="G12" i="3"/>
  <c r="G25" i="3"/>
  <c r="G3" i="3"/>
  <c r="G39" i="3"/>
  <c r="F24" i="3"/>
  <c r="F2" i="3"/>
  <c r="I6" i="3"/>
  <c r="H2" i="3"/>
  <c r="G5" i="3"/>
  <c r="E6" i="3"/>
  <c r="I43" i="3"/>
  <c r="I9" i="3"/>
  <c r="H46" i="3"/>
  <c r="H42" i="3"/>
  <c r="E23" i="3"/>
  <c r="E8" i="3"/>
  <c r="F23" i="3"/>
  <c r="H13" i="3"/>
  <c r="E19" i="3"/>
  <c r="F4" i="3"/>
  <c r="G31" i="3"/>
  <c r="I23" i="3"/>
  <c r="H34" i="3"/>
  <c r="E15" i="3"/>
  <c r="E35" i="3"/>
  <c r="G28" i="3"/>
  <c r="G22" i="3"/>
  <c r="G6" i="3"/>
  <c r="I32" i="3"/>
  <c r="H6" i="3"/>
  <c r="F40" i="3"/>
  <c r="F18" i="3"/>
  <c r="H39" i="3"/>
  <c r="H32" i="3"/>
  <c r="E16" i="3"/>
  <c r="I24" i="3"/>
  <c r="F21" i="3"/>
  <c r="G30" i="3"/>
  <c r="F33" i="3"/>
  <c r="F22" i="3"/>
  <c r="E10" i="3"/>
  <c r="H24" i="3"/>
  <c r="H35" i="3"/>
  <c r="E29" i="3"/>
  <c r="H7" i="3"/>
  <c r="I29" i="3"/>
  <c r="H14" i="3"/>
  <c r="H16" i="3"/>
  <c r="E44" i="3"/>
  <c r="H25" i="3"/>
  <c r="F11" i="3"/>
  <c r="I25" i="3"/>
  <c r="I18" i="3"/>
  <c r="H9" i="3"/>
  <c r="I12" i="3"/>
  <c r="G17" i="3"/>
  <c r="G45" i="3"/>
  <c r="E38" i="3"/>
  <c r="I30" i="3"/>
  <c r="H30" i="3"/>
  <c r="H22" i="3"/>
  <c r="E36" i="3"/>
  <c r="E46" i="3"/>
  <c r="H4" i="3"/>
  <c r="G16" i="3"/>
  <c r="F17" i="3"/>
  <c r="H3" i="3"/>
  <c r="I22" i="3"/>
  <c r="H43" i="3"/>
  <c r="F39" i="3"/>
  <c r="G44" i="3"/>
  <c r="I41" i="3"/>
  <c r="G36" i="3"/>
  <c r="F34" i="3"/>
  <c r="E26" i="3"/>
  <c r="F30" i="3"/>
  <c r="I31" i="3"/>
  <c r="H28" i="3"/>
  <c r="H45" i="3"/>
  <c r="E34" i="3"/>
  <c r="E41" i="3"/>
  <c r="G10" i="3"/>
  <c r="I7" i="3"/>
  <c r="H38" i="3"/>
  <c r="E13" i="3"/>
  <c r="I38" i="3"/>
  <c r="G32" i="3"/>
  <c r="G8" i="3"/>
  <c r="E5" i="3"/>
  <c r="F12" i="3"/>
  <c r="I5" i="3"/>
  <c r="H5" i="3"/>
  <c r="I40" i="3"/>
  <c r="E12" i="3"/>
  <c r="F10" i="3"/>
  <c r="F28" i="3"/>
  <c r="E32" i="3"/>
  <c r="I45" i="3"/>
  <c r="H15" i="3"/>
  <c r="H40" i="3"/>
  <c r="I4" i="3"/>
  <c r="G29" i="3"/>
  <c r="F5" i="3"/>
  <c r="H18" i="3"/>
  <c r="H33" i="3"/>
  <c r="I2" i="3"/>
  <c r="F41" i="3"/>
  <c r="E39" i="3"/>
  <c r="H31" i="3"/>
  <c r="G19" i="3"/>
  <c r="I44" i="3"/>
  <c r="I16" i="3"/>
  <c r="G40" i="3"/>
  <c r="F44" i="3"/>
  <c r="I21" i="3"/>
  <c r="F42" i="3"/>
  <c r="E14" i="3"/>
  <c r="F27" i="3"/>
  <c r="G35" i="3"/>
  <c r="I37" i="3"/>
  <c r="ED30" i="5"/>
  <c r="EC30" i="5"/>
  <c r="DW30" i="5"/>
  <c r="DZ31" i="5"/>
  <c r="DW31" i="5"/>
  <c r="ED31" i="5"/>
  <c r="EC31" i="5"/>
  <c r="DZ32" i="5"/>
  <c r="EC32" i="5"/>
  <c r="DW32" i="5"/>
  <c r="ED32" i="5"/>
  <c r="DZ33" i="5"/>
  <c r="ED33" i="5"/>
  <c r="DW33" i="5"/>
  <c r="EC33" i="5"/>
  <c r="DZ34" i="5"/>
  <c r="ED34" i="5"/>
  <c r="EC34" i="5"/>
  <c r="DW34" i="5"/>
  <c r="DZ35" i="5"/>
  <c r="ED35" i="5"/>
  <c r="DW35" i="5"/>
  <c r="EC35" i="5"/>
  <c r="DZ36" i="5"/>
  <c r="ED36" i="5"/>
  <c r="DW36" i="5"/>
  <c r="EC36" i="5"/>
  <c r="DZ37" i="5"/>
  <c r="ED37" i="5"/>
  <c r="EC37" i="5"/>
  <c r="DW37" i="5"/>
  <c r="DZ38" i="5"/>
  <c r="ED38" i="5"/>
  <c r="EC38" i="5"/>
  <c r="DW38" i="5"/>
  <c r="DZ39" i="5"/>
  <c r="DW39" i="5"/>
  <c r="ED39" i="5"/>
  <c r="EC39" i="5"/>
  <c r="DZ40" i="5"/>
  <c r="DW40" i="5"/>
  <c r="EC40" i="5"/>
  <c r="ED40" i="5"/>
  <c r="DZ41" i="5"/>
  <c r="DW41" i="5"/>
  <c r="EC41" i="5"/>
  <c r="ED41" i="5"/>
  <c r="L30" i="7"/>
  <c r="L31" i="7"/>
  <c r="I33" i="7"/>
  <c r="DB15" i="5"/>
  <c r="I34" i="7"/>
  <c r="L33" i="7"/>
  <c r="CQ6" i="5"/>
  <c r="DB5" i="5"/>
  <c r="DB3" i="5"/>
  <c r="DB4" i="5"/>
  <c r="CQ12" i="5"/>
  <c r="CQ13" i="5"/>
  <c r="CQ10" i="5"/>
  <c r="DB8" i="5"/>
  <c r="CQ7" i="5"/>
  <c r="CQ3" i="5"/>
  <c r="CQ5" i="5"/>
  <c r="CQ11" i="5"/>
  <c r="CQ8" i="5"/>
  <c r="CQ2" i="5"/>
  <c r="DB7" i="5"/>
  <c r="CQ9" i="5"/>
  <c r="CQ4" i="5"/>
  <c r="CI13" i="5"/>
  <c r="DB20" i="5"/>
  <c r="DB19" i="5"/>
  <c r="L29" i="8"/>
  <c r="K34" i="8"/>
  <c r="K35" i="8"/>
  <c r="K33" i="8"/>
  <c r="O30" i="8"/>
  <c r="P30" i="8"/>
  <c r="J38" i="8"/>
  <c r="L30" i="8"/>
  <c r="M29" i="8"/>
  <c r="M30" i="8"/>
  <c r="CJ13" i="5"/>
  <c r="O29" i="8"/>
  <c r="P29" i="8"/>
  <c r="L35" i="8"/>
  <c r="J33" i="8"/>
  <c r="L34" i="8"/>
  <c r="N34" i="8"/>
  <c r="J39" i="8"/>
  <c r="N33" i="8"/>
  <c r="O33" i="8"/>
  <c r="P33" i="8"/>
  <c r="L33" i="8"/>
  <c r="J52" i="6"/>
  <c r="BT19" i="5"/>
  <c r="I16" i="6"/>
  <c r="B9" i="6"/>
  <c r="B8" i="6"/>
  <c r="BT20" i="5"/>
  <c r="J16" i="6"/>
  <c r="B10" i="6"/>
  <c r="B12" i="6"/>
  <c r="BT22" i="5"/>
  <c r="R16" i="6"/>
  <c r="B11" i="6"/>
  <c r="Q16" i="6"/>
  <c r="BT21" i="5"/>
</calcChain>
</file>

<file path=xl/sharedStrings.xml><?xml version="1.0" encoding="utf-8"?>
<sst xmlns="http://schemas.openxmlformats.org/spreadsheetml/2006/main" count="702" uniqueCount="273">
  <si>
    <t>#</t>
  </si>
  <si>
    <t>Yes</t>
  </si>
  <si>
    <t>SE</t>
  </si>
  <si>
    <t>Q</t>
  </si>
  <si>
    <t>Heterogeneity</t>
  </si>
  <si>
    <t>T</t>
  </si>
  <si>
    <t>Combined Effect Size</t>
  </si>
  <si>
    <t>Study name</t>
  </si>
  <si>
    <t>Weight</t>
  </si>
  <si>
    <t>Include study?</t>
  </si>
  <si>
    <t>Standard error</t>
  </si>
  <si>
    <t>CI Lower limit</t>
  </si>
  <si>
    <t>CI Upper limit</t>
  </si>
  <si>
    <t>PI Lower limit</t>
  </si>
  <si>
    <t>PI Upper limit</t>
  </si>
  <si>
    <t>Z-value</t>
  </si>
  <si>
    <t>One-tailed p-value</t>
  </si>
  <si>
    <t>Two-tailed p-value</t>
  </si>
  <si>
    <t>Confidence level</t>
  </si>
  <si>
    <t>R-squared</t>
  </si>
  <si>
    <t>Number of predictors in model</t>
  </si>
  <si>
    <t>Semi-partial correlation</t>
  </si>
  <si>
    <t>Number of incl. studies</t>
  </si>
  <si>
    <r>
      <t>I</t>
    </r>
    <r>
      <rPr>
        <vertAlign val="superscript"/>
        <sz val="9"/>
        <rFont val="Calibri"/>
        <family val="2"/>
        <scheme val="minor"/>
      </rPr>
      <t>2</t>
    </r>
  </si>
  <si>
    <r>
      <t>T</t>
    </r>
    <r>
      <rPr>
        <vertAlign val="superscript"/>
        <sz val="9"/>
        <rFont val="Calibri"/>
        <family val="2"/>
        <scheme val="minor"/>
      </rPr>
      <t>2</t>
    </r>
  </si>
  <si>
    <t>Number of observations</t>
  </si>
  <si>
    <t>Semi-Partial Correlation</t>
  </si>
  <si>
    <t>Sufficient data</t>
  </si>
  <si>
    <t>t-value</t>
  </si>
  <si>
    <r>
      <t>p</t>
    </r>
    <r>
      <rPr>
        <vertAlign val="subscript"/>
        <sz val="9"/>
        <rFont val="Calibri"/>
        <family val="2"/>
        <scheme val="minor"/>
      </rPr>
      <t>Q</t>
    </r>
  </si>
  <si>
    <t>Sort by</t>
  </si>
  <si>
    <t>Order</t>
  </si>
  <si>
    <t>Entry number</t>
  </si>
  <si>
    <t>Beta</t>
  </si>
  <si>
    <t>Standard Error</t>
  </si>
  <si>
    <t>Subgroup</t>
  </si>
  <si>
    <t>Moderator</t>
  </si>
  <si>
    <t>Forest plot</t>
  </si>
  <si>
    <t>Output #</t>
  </si>
  <si>
    <t>Weightf</t>
  </si>
  <si>
    <t>CI Upper Limit</t>
  </si>
  <si>
    <t>Weight %</t>
  </si>
  <si>
    <t>ES Forestplot</t>
  </si>
  <si>
    <t>CI Bar LL</t>
  </si>
  <si>
    <t>CI Bar UL</t>
  </si>
  <si>
    <t>Semi-partial Correlation</t>
  </si>
  <si>
    <t>Rank # Trim and Fill 1st</t>
  </si>
  <si>
    <t>Rank # Trim and Fill 2nd</t>
  </si>
  <si>
    <t>Rank # Trim and Fill 3rd</t>
  </si>
  <si>
    <t>CES forest plot</t>
  </si>
  <si>
    <t>Display # CES CI</t>
  </si>
  <si>
    <t>CI Bar width LL</t>
  </si>
  <si>
    <t>CI Bar width UL</t>
  </si>
  <si>
    <t>PI Bar width LL</t>
  </si>
  <si>
    <t>PI Bar width UL</t>
  </si>
  <si>
    <t>Size of bubble</t>
  </si>
  <si>
    <t>Number of predictors</t>
  </si>
  <si>
    <t>Subgroup analysis</t>
  </si>
  <si>
    <t>Display # studies</t>
  </si>
  <si>
    <t>Weight % within subgroup</t>
  </si>
  <si>
    <t>Display #</t>
  </si>
  <si>
    <t>Studies in the subgroup</t>
  </si>
  <si>
    <r>
      <t>p</t>
    </r>
    <r>
      <rPr>
        <b/>
        <vertAlign val="subscript"/>
        <sz val="9"/>
        <rFont val="Calibri"/>
        <family val="2"/>
        <scheme val="minor"/>
      </rPr>
      <t>Q</t>
    </r>
  </si>
  <si>
    <r>
      <t>I</t>
    </r>
    <r>
      <rPr>
        <b/>
        <vertAlign val="superscript"/>
        <sz val="9"/>
        <rFont val="Calibri"/>
        <family val="2"/>
        <scheme val="minor"/>
      </rPr>
      <t>2</t>
    </r>
  </si>
  <si>
    <t>C</t>
  </si>
  <si>
    <r>
      <t>T</t>
    </r>
    <r>
      <rPr>
        <b/>
        <vertAlign val="superscript"/>
        <sz val="9"/>
        <rFont val="Calibri"/>
        <family val="2"/>
        <scheme val="minor"/>
      </rPr>
      <t>2</t>
    </r>
  </si>
  <si>
    <t>CES</t>
  </si>
  <si>
    <t>N</t>
  </si>
  <si>
    <t>CI LL</t>
  </si>
  <si>
    <t>CI UL</t>
  </si>
  <si>
    <t>CI bar width LL</t>
  </si>
  <si>
    <t>CI bar width UL</t>
  </si>
  <si>
    <t>PI LL</t>
  </si>
  <si>
    <t>PI UL</t>
  </si>
  <si>
    <t>PI bar width LL</t>
  </si>
  <si>
    <t>PI bar width UL</t>
  </si>
  <si>
    <t>CES forrest plot</t>
  </si>
  <si>
    <t>Weight % between subgroups</t>
  </si>
  <si>
    <t>Weighted sum of squares</t>
  </si>
  <si>
    <t>Combined effect size</t>
  </si>
  <si>
    <t>CI Lower Limit</t>
  </si>
  <si>
    <t>PI Lower Limit</t>
  </si>
  <si>
    <t>PI Upper Limit</t>
  </si>
  <si>
    <t>Total heterogeneity</t>
  </si>
  <si>
    <t>CES subgroup plot</t>
  </si>
  <si>
    <t>Display # CES</t>
  </si>
  <si>
    <t>Size of buble</t>
  </si>
  <si>
    <t>Heterogeneity between subgroups (random)</t>
  </si>
  <si>
    <r>
      <t>Q</t>
    </r>
    <r>
      <rPr>
        <vertAlign val="subscript"/>
        <sz val="9"/>
        <rFont val="Calibri"/>
        <family val="2"/>
        <scheme val="minor"/>
      </rPr>
      <t>between</t>
    </r>
  </si>
  <si>
    <t>Between subgroup weighting method</t>
  </si>
  <si>
    <t>Within subgroup weighting method</t>
  </si>
  <si>
    <t>Study name / Subgroup name</t>
  </si>
  <si>
    <t>Number of incl. subjects</t>
  </si>
  <si>
    <r>
      <t>R</t>
    </r>
    <r>
      <rPr>
        <vertAlign val="superscript"/>
        <sz val="9"/>
        <rFont val="Calibri"/>
        <family val="2"/>
        <scheme val="minor"/>
      </rPr>
      <t>2</t>
    </r>
  </si>
  <si>
    <t>Standardized residuals histogram</t>
  </si>
  <si>
    <t>Bin #</t>
  </si>
  <si>
    <t>Lower</t>
  </si>
  <si>
    <t>Upper</t>
  </si>
  <si>
    <t>Proportion</t>
  </si>
  <si>
    <t>Probability</t>
  </si>
  <si>
    <t>Bin width</t>
  </si>
  <si>
    <t>Max-Min</t>
  </si>
  <si>
    <t>Standardized residual</t>
  </si>
  <si>
    <t>Inverse standard error</t>
  </si>
  <si>
    <t>Gailbraith plot</t>
  </si>
  <si>
    <t>Z-score</t>
  </si>
  <si>
    <t>Regression estimate</t>
  </si>
  <si>
    <t>Slope</t>
  </si>
  <si>
    <t>Constant</t>
  </si>
  <si>
    <t>Regression lines</t>
  </si>
  <si>
    <t>Middle</t>
  </si>
  <si>
    <t>x</t>
  </si>
  <si>
    <t>y</t>
  </si>
  <si>
    <t>Max</t>
  </si>
  <si>
    <t>Funnel plot</t>
  </si>
  <si>
    <t>Funnel lines</t>
  </si>
  <si>
    <t>Left</t>
  </si>
  <si>
    <t>Right</t>
  </si>
  <si>
    <t>Mid line</t>
  </si>
  <si>
    <t>Normal quantile plot</t>
  </si>
  <si>
    <t>Rank Z-score</t>
  </si>
  <si>
    <t>Line</t>
  </si>
  <si>
    <t>Horizontal</t>
  </si>
  <si>
    <t>ES regression plot</t>
  </si>
  <si>
    <t>Moderator-Weighted average moderator</t>
  </si>
  <si>
    <t>Regression line</t>
  </si>
  <si>
    <t>Weighted average moderator</t>
  </si>
  <si>
    <r>
      <t>Q</t>
    </r>
    <r>
      <rPr>
        <vertAlign val="subscript"/>
        <sz val="9"/>
        <rFont val="Calibri"/>
        <family val="2"/>
        <scheme val="minor"/>
      </rPr>
      <t>residual</t>
    </r>
  </si>
  <si>
    <r>
      <t>T</t>
    </r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(method of moments estimation)</t>
    </r>
  </si>
  <si>
    <t>B</t>
  </si>
  <si>
    <t>β</t>
  </si>
  <si>
    <t>p-value</t>
  </si>
  <si>
    <t>df</t>
  </si>
  <si>
    <t>Mean square</t>
  </si>
  <si>
    <t>F-Value</t>
  </si>
  <si>
    <t>Model</t>
  </si>
  <si>
    <t>Residual</t>
  </si>
  <si>
    <t>Total</t>
  </si>
  <si>
    <t>Trim and Fill Funnel plot</t>
  </si>
  <si>
    <t>Xi first</t>
  </si>
  <si>
    <t>|Xi| first</t>
  </si>
  <si>
    <t>Recalculated Weight first</t>
  </si>
  <si>
    <t>Xi second</t>
  </si>
  <si>
    <t>|Xi| second</t>
  </si>
  <si>
    <t>Recalculated Weight second</t>
  </si>
  <si>
    <t>Xi third</t>
  </si>
  <si>
    <t>|Xi| third</t>
  </si>
  <si>
    <t>Recalculated Weight third</t>
  </si>
  <si>
    <t>Rank number</t>
  </si>
  <si>
    <t>Imputed Study #</t>
  </si>
  <si>
    <t>Missing studies</t>
  </si>
  <si>
    <t>Diagonals</t>
  </si>
  <si>
    <t>Trim and Fill plot display</t>
  </si>
  <si>
    <t>Search from mean</t>
  </si>
  <si>
    <t>Estimator for missing studies</t>
  </si>
  <si>
    <t>Observed</t>
  </si>
  <si>
    <t>Adjusted</t>
  </si>
  <si>
    <t>Number of imputed studies</t>
  </si>
  <si>
    <t>Failsafe tests</t>
  </si>
  <si>
    <t>Overall Z-score</t>
  </si>
  <si>
    <t>Ad-hoc rule</t>
  </si>
  <si>
    <r>
      <t>p</t>
    </r>
    <r>
      <rPr>
        <vertAlign val="subscript"/>
        <sz val="9"/>
        <rFont val="Calibri"/>
        <family val="2"/>
        <scheme val="minor"/>
      </rPr>
      <t>(Chi-square test)</t>
    </r>
  </si>
  <si>
    <r>
      <t>Criterion value d</t>
    </r>
    <r>
      <rPr>
        <vertAlign val="subscript"/>
        <sz val="9"/>
        <rFont val="Calibri"/>
        <family val="2"/>
        <scheme val="minor"/>
      </rPr>
      <t>C,z</t>
    </r>
  </si>
  <si>
    <r>
      <t>Mean fail safe studies d</t>
    </r>
    <r>
      <rPr>
        <vertAlign val="subscript"/>
        <sz val="9"/>
        <rFont val="Calibri"/>
        <family val="2"/>
        <scheme val="minor"/>
      </rPr>
      <t>FS,z</t>
    </r>
  </si>
  <si>
    <t>1st Trimmed combined effect size</t>
  </si>
  <si>
    <t>2nd Trimmed combined effect size</t>
  </si>
  <si>
    <t>3rd Trimmed combined effect size</t>
  </si>
  <si>
    <t>Weight (fixed)</t>
  </si>
  <si>
    <t>Ascending</t>
  </si>
  <si>
    <t>Moderator analysis</t>
  </si>
  <si>
    <t>Meta-analysis model</t>
  </si>
  <si>
    <t>Weight (random)</t>
  </si>
  <si>
    <t>PI Bar observed</t>
  </si>
  <si>
    <t>CI Bar adjusted</t>
  </si>
  <si>
    <t>PI Bar adjusted</t>
  </si>
  <si>
    <t>CI Bar observed</t>
  </si>
  <si>
    <t>Between subgroup weighting</t>
  </si>
  <si>
    <t>Within subgroup weighting</t>
  </si>
  <si>
    <t>Presentation</t>
  </si>
  <si>
    <t>Intercept</t>
  </si>
  <si>
    <t>Combined Effect Size Iterations</t>
  </si>
  <si>
    <t>Plot Observed</t>
  </si>
  <si>
    <t>Plot Adjusted</t>
  </si>
  <si>
    <t>Variance</t>
  </si>
  <si>
    <t>Random effects (Tau separate for subgroups)</t>
  </si>
  <si>
    <t>Random effects (Tau pooled over subgroups)</t>
  </si>
  <si>
    <r>
      <t>SE</t>
    </r>
    <r>
      <rPr>
        <b/>
        <vertAlign val="subscript"/>
        <sz val="9"/>
        <rFont val="Calibri"/>
        <family val="2"/>
        <scheme val="minor"/>
      </rPr>
      <t>CES</t>
    </r>
  </si>
  <si>
    <t>Table with studies and subgroups</t>
  </si>
  <si>
    <t>Forest Plot with studies and subgroups</t>
  </si>
  <si>
    <t>Forest Plot with subgroups only</t>
  </si>
  <si>
    <t>Display # CES 2</t>
  </si>
  <si>
    <t>Standardized Residual Histogram</t>
  </si>
  <si>
    <t>Funnel Plot</t>
  </si>
  <si>
    <t>Galbraith Plot</t>
  </si>
  <si>
    <t>Trim and Fill</t>
  </si>
  <si>
    <t>Funnel plot display</t>
  </si>
  <si>
    <t>Egger Regression</t>
  </si>
  <si>
    <t>r -CES (f)</t>
  </si>
  <si>
    <t>Weight (f)*(r - Intercept - Slope * Moderator)^2</t>
  </si>
  <si>
    <t>Correlation -CES</t>
  </si>
  <si>
    <t>Weight*(Correlation - Intercept -Slope * Moderator)^2</t>
  </si>
  <si>
    <r>
      <t>T</t>
    </r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</t>
    </r>
  </si>
  <si>
    <t>Rosenthal</t>
  </si>
  <si>
    <t>Gleser &amp; Olkin</t>
  </si>
  <si>
    <t>Orwin</t>
  </si>
  <si>
    <t>Fisher</t>
  </si>
  <si>
    <t>Normal Quantile Plot</t>
  </si>
  <si>
    <t>Failsafe-N tests</t>
  </si>
  <si>
    <t xml:space="preserve"> LN (p-value)</t>
  </si>
  <si>
    <t>Estimate</t>
  </si>
  <si>
    <t>Inv SE - Av Inv SE</t>
  </si>
  <si>
    <t>Error Terms</t>
  </si>
  <si>
    <t>Norm Quant -Av Norm Quant</t>
  </si>
  <si>
    <t>Random effects</t>
  </si>
  <si>
    <t>Begg &amp; Mazumdar</t>
  </si>
  <si>
    <r>
      <t>∆</t>
    </r>
    <r>
      <rPr>
        <vertAlign val="subscript"/>
        <sz val="9"/>
        <rFont val="Calibri"/>
        <family val="2"/>
        <scheme val="minor"/>
      </rPr>
      <t>x-y</t>
    </r>
  </si>
  <si>
    <t>z-value</t>
  </si>
  <si>
    <r>
      <t>p</t>
    </r>
    <r>
      <rPr>
        <vertAlign val="subscript"/>
        <sz val="9"/>
        <rFont val="Calibri"/>
        <family val="2"/>
        <scheme val="minor"/>
      </rPr>
      <t>z</t>
    </r>
  </si>
  <si>
    <t>Begg &amp; Mazumdar Rank Correlation</t>
  </si>
  <si>
    <t>Correlation*</t>
  </si>
  <si>
    <t>Variance*</t>
  </si>
  <si>
    <t>Rank Correlation*</t>
  </si>
  <si>
    <t>Rank Variance*</t>
  </si>
  <si>
    <t>Egger Regression and Begg &amp; Mazumdar Rank Correlation</t>
  </si>
  <si>
    <t>Kendall's Tau a</t>
  </si>
  <si>
    <t>Analysis model</t>
  </si>
  <si>
    <t>Publication Bias</t>
  </si>
  <si>
    <t>Imputed Studies</t>
  </si>
  <si>
    <t>Base sample quantiles on</t>
  </si>
  <si>
    <t>Normal Quantile</t>
  </si>
  <si>
    <t>Sample Quantile</t>
  </si>
  <si>
    <t>Quantile</t>
  </si>
  <si>
    <t>Sample Quantile Plot</t>
  </si>
  <si>
    <t>Inverse Standard Error</t>
  </si>
  <si>
    <t>t test</t>
  </si>
  <si>
    <t>Initial Ranks</t>
  </si>
  <si>
    <t>Weights</t>
  </si>
  <si>
    <t>Random effects model</t>
  </si>
  <si>
    <t>Moderator k</t>
  </si>
  <si>
    <t>Z-scores</t>
  </si>
  <si>
    <t>AA</t>
  </si>
  <si>
    <t>BB</t>
  </si>
  <si>
    <t>aaaa</t>
  </si>
  <si>
    <t>bbbb</t>
  </si>
  <si>
    <t>cccc</t>
  </si>
  <si>
    <t>dddd</t>
  </si>
  <si>
    <t>eeee</t>
  </si>
  <si>
    <t>ffff</t>
  </si>
  <si>
    <t>gggg</t>
  </si>
  <si>
    <t>hhhh</t>
  </si>
  <si>
    <t>iiii</t>
  </si>
  <si>
    <t>jjjj</t>
  </si>
  <si>
    <t>kkkk</t>
  </si>
  <si>
    <t>llll</t>
  </si>
  <si>
    <t>SE of Semi-partial correlation</t>
  </si>
  <si>
    <t>SE of Beta</t>
  </si>
  <si>
    <t>On</t>
  </si>
  <si>
    <t>Weight adjusted</t>
  </si>
  <si>
    <t>Residual adjusted</t>
  </si>
  <si>
    <t>Failsafe-N</t>
  </si>
  <si>
    <t>Number of subgroups</t>
  </si>
  <si>
    <t>Analysis of variance</t>
  </si>
  <si>
    <t>p</t>
  </si>
  <si>
    <t>Between / Model</t>
  </si>
  <si>
    <t>Within / Residual</t>
  </si>
  <si>
    <r>
      <t>Pseudo R</t>
    </r>
    <r>
      <rPr>
        <vertAlign val="superscript"/>
        <sz val="9"/>
        <rFont val="Calibri"/>
        <family val="2"/>
        <scheme val="minor"/>
      </rPr>
      <t>2</t>
    </r>
  </si>
  <si>
    <t>Fixed effect</t>
  </si>
  <si>
    <t>Fixed effect model</t>
  </si>
  <si>
    <t>Between subgroup weight</t>
  </si>
  <si>
    <t>Number of unpublished studies</t>
  </si>
  <si>
    <t>* upper bound of bin is inclusive</t>
  </si>
  <si>
    <t>Bin</t>
  </si>
  <si>
    <t>Leftmost Run/Rightmost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</si>
</sst>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9" x14ac:knownFonts="1"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vertAlign val="subscript"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9"/>
      <name val="Calibri"/>
      <family val="2"/>
    </font>
    <font>
      <b/>
      <sz val="16"/>
      <color theme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 style="thin">
        <color theme="0"/>
      </left>
      <right/>
      <top/>
      <bottom style="thin">
        <color theme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/>
      </bottom>
      <diagonal/>
    </border>
    <border>
      <left style="thin">
        <color theme="0"/>
      </left>
      <right/>
      <top style="thin">
        <color theme="9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9"/>
      </left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0"/>
      </right>
      <top/>
      <bottom style="thin">
        <color theme="9"/>
      </bottom>
      <diagonal/>
    </border>
    <border>
      <left/>
      <right style="thin">
        <color theme="0"/>
      </right>
      <top/>
      <bottom style="thin">
        <color theme="9"/>
      </bottom>
      <diagonal/>
    </border>
  </borders>
  <cellStyleXfs count="18">
    <xf numFmtId="0" fontId="0" fillId="0" borderId="0"/>
    <xf numFmtId="10" fontId="3" fillId="0" borderId="0" applyFont="0" applyFill="0" applyBorder="0" applyAlignment="0" applyProtection="0"/>
    <xf numFmtId="0" fontId="4" fillId="2" borderId="1">
      <alignment horizontal="centerContinuous" vertical="center" wrapText="1"/>
    </xf>
    <xf numFmtId="0" fontId="2" fillId="2" borderId="0"/>
    <xf numFmtId="0" fontId="2" fillId="4" borderId="0">
      <protection locked="0"/>
    </xf>
    <xf numFmtId="2" fontId="2" fillId="5" borderId="0"/>
    <xf numFmtId="2" fontId="2" fillId="3" borderId="0"/>
    <xf numFmtId="1" fontId="2" fillId="5" borderId="0" applyFont="0" applyFill="0" applyBorder="0" applyAlignment="0" applyProtection="0"/>
    <xf numFmtId="49" fontId="10" fillId="6" borderId="2" applyProtection="0">
      <alignment horizontal="center" vertical="top" textRotation="90"/>
    </xf>
    <xf numFmtId="49" fontId="11" fillId="7" borderId="15" applyProtection="0">
      <alignment horizontal="center" vertical="top" textRotation="90"/>
    </xf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0" applyNumberFormat="0" applyBorder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17" fillId="0" borderId="0" applyNumberFormat="0" applyFill="0" applyBorder="0" applyAlignment="0" applyProtection="0"/>
    <xf numFmtId="0" fontId="3" fillId="12" borderId="9" applyNumberFormat="0" applyFont="0" applyAlignment="0" applyProtection="0"/>
    <xf numFmtId="0" fontId="18" fillId="0" borderId="0" applyNumberFormat="0" applyFill="0" applyBorder="0" applyAlignment="0" applyProtection="0"/>
  </cellStyleXfs>
  <cellXfs count="179">
    <xf numFmtId="0" fontId="0" fillId="0" borderId="0" xfId="0"/>
    <xf numFmtId="164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2" fillId="4" borderId="0" xfId="4">
      <protection locked="0"/>
    </xf>
    <xf numFmtId="2" fontId="2" fillId="3" borderId="0" xfId="6"/>
    <xf numFmtId="2" fontId="2" fillId="5" borderId="0" xfId="5"/>
    <xf numFmtId="0" fontId="4" fillId="2" borderId="1" xfId="2">
      <alignment horizontal="centerContinuous" vertical="center" wrapText="1"/>
    </xf>
    <xf numFmtId="1" fontId="2" fillId="5" borderId="0" xfId="5" applyNumberFormat="1"/>
    <xf numFmtId="9" fontId="2" fillId="4" borderId="0" xfId="1" applyNumberFormat="1" applyFont="1" applyFill="1" applyProtection="1">
      <protection locked="0"/>
    </xf>
    <xf numFmtId="10" fontId="2" fillId="5" borderId="0" xfId="1" applyFont="1" applyFill="1"/>
    <xf numFmtId="0" fontId="0" fillId="0" borderId="0" xfId="0" applyBorder="1"/>
    <xf numFmtId="0" fontId="4" fillId="2" borderId="1" xfId="2" applyAlignment="1">
      <alignment horizontal="center" vertical="center" wrapText="1"/>
    </xf>
    <xf numFmtId="0" fontId="2" fillId="2" borderId="0" xfId="3"/>
    <xf numFmtId="1" fontId="2" fillId="3" borderId="0" xfId="7" applyFill="1"/>
    <xf numFmtId="2" fontId="2" fillId="3" borderId="0" xfId="6" applyNumberFormat="1"/>
    <xf numFmtId="165" fontId="2" fillId="3" borderId="0" xfId="6" applyNumberFormat="1"/>
    <xf numFmtId="10" fontId="0" fillId="0" borderId="0" xfId="0" applyNumberFormat="1"/>
    <xf numFmtId="2" fontId="4" fillId="2" borderId="1" xfId="2" applyNumberFormat="1">
      <alignment horizontal="centerContinuous" vertical="center" wrapText="1"/>
    </xf>
    <xf numFmtId="164" fontId="2" fillId="3" borderId="0" xfId="6" applyNumberFormat="1"/>
    <xf numFmtId="1" fontId="0" fillId="0" borderId="0" xfId="7" applyFont="1" applyFill="1"/>
    <xf numFmtId="10" fontId="0" fillId="0" borderId="0" xfId="1" applyNumberFormat="1" applyFont="1"/>
    <xf numFmtId="2" fontId="0" fillId="0" borderId="0" xfId="0" applyNumberFormat="1"/>
    <xf numFmtId="0" fontId="4" fillId="2" borderId="1" xfId="2" applyNumberFormat="1">
      <alignment horizontal="centerContinuous" vertical="center" wrapText="1"/>
    </xf>
    <xf numFmtId="10" fontId="4" fillId="2" borderId="1" xfId="2" applyNumberFormat="1">
      <alignment horizontal="centerContinuous" vertical="center" wrapText="1"/>
    </xf>
    <xf numFmtId="2" fontId="2" fillId="5" borderId="0" xfId="5" applyNumberFormat="1"/>
    <xf numFmtId="0" fontId="0" fillId="0" borderId="0" xfId="0" applyNumberFormat="1"/>
    <xf numFmtId="2" fontId="0" fillId="0" borderId="0" xfId="0" applyNumberFormat="1" applyAlignment="1">
      <alignment horizontal="center"/>
    </xf>
    <xf numFmtId="165" fontId="0" fillId="0" borderId="0" xfId="0" applyNumberFormat="1"/>
    <xf numFmtId="0" fontId="4" fillId="2" borderId="0" xfId="3" applyFont="1"/>
    <xf numFmtId="0" fontId="9" fillId="2" borderId="1" xfId="2" applyFont="1">
      <alignment horizontal="centerContinuous" vertical="center" wrapText="1"/>
    </xf>
    <xf numFmtId="164" fontId="2" fillId="5" borderId="0" xfId="5" applyNumberFormat="1"/>
    <xf numFmtId="2" fontId="2" fillId="3" borderId="0" xfId="6" applyBorder="1"/>
    <xf numFmtId="0" fontId="0" fillId="0" borderId="0" xfId="0"/>
    <xf numFmtId="0" fontId="2" fillId="4" borderId="0" xfId="4" applyAlignment="1">
      <protection locked="0"/>
    </xf>
    <xf numFmtId="2" fontId="2" fillId="3" borderId="4" xfId="6" applyBorder="1" applyAlignment="1">
      <alignment horizontal="left"/>
    </xf>
    <xf numFmtId="2" fontId="2" fillId="3" borderId="5" xfId="6" applyBorder="1" applyAlignment="1">
      <alignment horizontal="left"/>
    </xf>
    <xf numFmtId="2" fontId="2" fillId="3" borderId="0" xfId="6" applyAlignment="1">
      <alignment horizontal="left"/>
    </xf>
    <xf numFmtId="2" fontId="2" fillId="3" borderId="6" xfId="6" applyBorder="1" applyAlignment="1">
      <alignment horizontal="left"/>
    </xf>
    <xf numFmtId="9" fontId="2" fillId="4" borderId="0" xfId="1" applyNumberFormat="1" applyFont="1" applyFill="1" applyAlignment="1" applyProtection="1">
      <alignment horizontal="right"/>
      <protection locked="0"/>
    </xf>
    <xf numFmtId="0" fontId="4" fillId="2" borderId="1" xfId="2" applyAlignment="1">
      <alignment vertical="center" wrapText="1"/>
    </xf>
    <xf numFmtId="0" fontId="4" fillId="2" borderId="1" xfId="2" applyAlignment="1">
      <alignment horizontal="center" vertical="center" wrapText="1"/>
    </xf>
    <xf numFmtId="0" fontId="4" fillId="2" borderId="1" xfId="2" applyAlignment="1">
      <alignment horizontal="center" vertical="center" wrapText="1"/>
    </xf>
    <xf numFmtId="2" fontId="2" fillId="3" borderId="1" xfId="6" applyBorder="1"/>
    <xf numFmtId="2" fontId="2" fillId="3" borderId="5" xfId="6" applyBorder="1"/>
    <xf numFmtId="2" fontId="2" fillId="3" borderId="6" xfId="6" applyBorder="1"/>
    <xf numFmtId="0" fontId="2" fillId="2" borderId="4" xfId="3" applyBorder="1"/>
    <xf numFmtId="1" fontId="2" fillId="3" borderId="4" xfId="6" applyNumberFormat="1" applyBorder="1"/>
    <xf numFmtId="1" fontId="2" fillId="3" borderId="12" xfId="6" applyNumberFormat="1" applyBorder="1"/>
    <xf numFmtId="0" fontId="2" fillId="4" borderId="4" xfId="4" applyBorder="1">
      <protection locked="0"/>
    </xf>
    <xf numFmtId="1" fontId="2" fillId="4" borderId="4" xfId="4" applyNumberFormat="1" applyBorder="1">
      <protection locked="0"/>
    </xf>
    <xf numFmtId="2" fontId="2" fillId="3" borderId="4" xfId="6" applyBorder="1"/>
    <xf numFmtId="1" fontId="2" fillId="3" borderId="13" xfId="6" applyNumberFormat="1" applyBorder="1"/>
    <xf numFmtId="0" fontId="2" fillId="4" borderId="0" xfId="4" applyBorder="1">
      <protection locked="0"/>
    </xf>
    <xf numFmtId="1" fontId="2" fillId="4" borderId="0" xfId="4" applyNumberFormat="1" applyBorder="1">
      <protection locked="0"/>
    </xf>
    <xf numFmtId="1" fontId="2" fillId="3" borderId="10" xfId="6" applyNumberFormat="1" applyBorder="1"/>
    <xf numFmtId="0" fontId="2" fillId="4" borderId="1" xfId="4" applyBorder="1">
      <protection locked="0"/>
    </xf>
    <xf numFmtId="2" fontId="2" fillId="5" borderId="4" xfId="5" applyBorder="1"/>
    <xf numFmtId="2" fontId="2" fillId="5" borderId="5" xfId="5" applyBorder="1"/>
    <xf numFmtId="2" fontId="2" fillId="5" borderId="0" xfId="5" applyBorder="1"/>
    <xf numFmtId="10" fontId="2" fillId="5" borderId="0" xfId="1" applyFont="1" applyFill="1" applyBorder="1"/>
    <xf numFmtId="2" fontId="2" fillId="5" borderId="6" xfId="5" applyBorder="1"/>
    <xf numFmtId="2" fontId="2" fillId="5" borderId="1" xfId="5" applyBorder="1"/>
    <xf numFmtId="10" fontId="2" fillId="5" borderId="1" xfId="1" applyFont="1" applyFill="1" applyBorder="1"/>
    <xf numFmtId="2" fontId="2" fillId="5" borderId="3" xfId="5" applyBorder="1"/>
    <xf numFmtId="10" fontId="2" fillId="5" borderId="4" xfId="5" applyNumberFormat="1" applyBorder="1"/>
    <xf numFmtId="10" fontId="2" fillId="5" borderId="0" xfId="5" applyNumberFormat="1" applyBorder="1"/>
    <xf numFmtId="10" fontId="2" fillId="5" borderId="1" xfId="5" applyNumberFormat="1" applyBorder="1"/>
    <xf numFmtId="2" fontId="2" fillId="3" borderId="12" xfId="6" applyBorder="1"/>
    <xf numFmtId="2" fontId="2" fillId="3" borderId="13" xfId="6" applyBorder="1"/>
    <xf numFmtId="2" fontId="2" fillId="3" borderId="10" xfId="6" applyBorder="1"/>
    <xf numFmtId="2" fontId="2" fillId="3" borderId="3" xfId="6" applyBorder="1"/>
    <xf numFmtId="2" fontId="2" fillId="3" borderId="4" xfId="6" applyNumberFormat="1" applyBorder="1"/>
    <xf numFmtId="10" fontId="2" fillId="3" borderId="5" xfId="1" applyNumberFormat="1" applyFont="1" applyFill="1" applyBorder="1"/>
    <xf numFmtId="1" fontId="2" fillId="3" borderId="0" xfId="6" applyNumberFormat="1" applyBorder="1"/>
    <xf numFmtId="2" fontId="2" fillId="3" borderId="0" xfId="6" applyNumberFormat="1" applyBorder="1"/>
    <xf numFmtId="10" fontId="2" fillId="3" borderId="6" xfId="1" applyNumberFormat="1" applyFont="1" applyFill="1" applyBorder="1"/>
    <xf numFmtId="1" fontId="2" fillId="3" borderId="1" xfId="6" applyNumberFormat="1" applyBorder="1"/>
    <xf numFmtId="2" fontId="2" fillId="3" borderId="1" xfId="6" applyNumberFormat="1" applyBorder="1"/>
    <xf numFmtId="1" fontId="2" fillId="3" borderId="12" xfId="7" applyFill="1" applyBorder="1"/>
    <xf numFmtId="10" fontId="2" fillId="3" borderId="4" xfId="1" applyFont="1" applyFill="1" applyBorder="1"/>
    <xf numFmtId="1" fontId="2" fillId="3" borderId="13" xfId="7" applyFill="1" applyBorder="1"/>
    <xf numFmtId="10" fontId="2" fillId="3" borderId="0" xfId="1" applyFont="1" applyFill="1" applyBorder="1"/>
    <xf numFmtId="1" fontId="2" fillId="3" borderId="10" xfId="7" applyFill="1" applyBorder="1"/>
    <xf numFmtId="10" fontId="2" fillId="3" borderId="1" xfId="1" applyFont="1" applyFill="1" applyBorder="1"/>
    <xf numFmtId="1" fontId="2" fillId="3" borderId="4" xfId="7" applyFill="1" applyBorder="1"/>
    <xf numFmtId="164" fontId="2" fillId="3" borderId="4" xfId="6" applyNumberFormat="1" applyBorder="1"/>
    <xf numFmtId="1" fontId="2" fillId="3" borderId="0" xfId="7" applyFill="1" applyBorder="1"/>
    <xf numFmtId="164" fontId="2" fillId="3" borderId="0" xfId="6" applyNumberFormat="1" applyBorder="1"/>
    <xf numFmtId="1" fontId="2" fillId="3" borderId="1" xfId="7" applyFill="1" applyBorder="1"/>
    <xf numFmtId="164" fontId="2" fillId="3" borderId="1" xfId="6" applyNumberFormat="1" applyBorder="1"/>
    <xf numFmtId="2" fontId="2" fillId="3" borderId="12" xfId="6" applyNumberFormat="1" applyBorder="1"/>
    <xf numFmtId="2" fontId="2" fillId="3" borderId="5" xfId="6" applyNumberFormat="1" applyBorder="1"/>
    <xf numFmtId="2" fontId="2" fillId="3" borderId="13" xfId="6" applyNumberFormat="1" applyBorder="1"/>
    <xf numFmtId="2" fontId="2" fillId="3" borderId="6" xfId="6" applyNumberFormat="1" applyBorder="1"/>
    <xf numFmtId="2" fontId="2" fillId="3" borderId="10" xfId="6" applyNumberFormat="1" applyBorder="1"/>
    <xf numFmtId="2" fontId="2" fillId="3" borderId="3" xfId="6" applyNumberFormat="1" applyBorder="1"/>
    <xf numFmtId="2" fontId="2" fillId="3" borderId="14" xfId="6" applyBorder="1"/>
    <xf numFmtId="1" fontId="2" fillId="3" borderId="5" xfId="6" applyNumberFormat="1" applyBorder="1"/>
    <xf numFmtId="1" fontId="2" fillId="3" borderId="6" xfId="6" applyNumberFormat="1" applyBorder="1"/>
    <xf numFmtId="1" fontId="2" fillId="3" borderId="3" xfId="6" applyNumberFormat="1" applyBorder="1"/>
    <xf numFmtId="1" fontId="2" fillId="3" borderId="16" xfId="6" applyNumberFormat="1" applyBorder="1"/>
    <xf numFmtId="1" fontId="2" fillId="3" borderId="17" xfId="6" applyNumberFormat="1" applyBorder="1"/>
    <xf numFmtId="0" fontId="4" fillId="2" borderId="1" xfId="2" applyAlignment="1">
      <alignment horizontal="center" vertical="center" wrapText="1"/>
    </xf>
    <xf numFmtId="0" fontId="4" fillId="2" borderId="1" xfId="2" applyBorder="1" applyAlignment="1">
      <alignment horizontal="center" vertical="center" wrapText="1"/>
    </xf>
    <xf numFmtId="0" fontId="4" fillId="2" borderId="1" xfId="2" applyBorder="1">
      <alignment horizontal="centerContinuous" vertical="center" wrapText="1"/>
    </xf>
    <xf numFmtId="49" fontId="4" fillId="2" borderId="1" xfId="2" applyNumberFormat="1">
      <alignment horizontal="centerContinuous" vertical="center" wrapText="1"/>
    </xf>
    <xf numFmtId="49" fontId="2" fillId="3" borderId="12" xfId="6" applyNumberFormat="1" applyBorder="1"/>
    <xf numFmtId="49" fontId="2" fillId="3" borderId="13" xfId="6" applyNumberFormat="1" applyBorder="1"/>
    <xf numFmtId="49" fontId="2" fillId="3" borderId="10" xfId="6" applyNumberFormat="1" applyBorder="1"/>
    <xf numFmtId="49" fontId="0" fillId="0" borderId="0" xfId="0" applyNumberFormat="1"/>
    <xf numFmtId="49" fontId="2" fillId="5" borderId="4" xfId="5" applyNumberFormat="1" applyBorder="1"/>
    <xf numFmtId="49" fontId="2" fillId="5" borderId="0" xfId="5" applyNumberFormat="1" applyBorder="1"/>
    <xf numFmtId="49" fontId="2" fillId="5" borderId="1" xfId="5" applyNumberFormat="1" applyBorder="1"/>
    <xf numFmtId="49" fontId="2" fillId="4" borderId="4" xfId="4" applyNumberFormat="1" applyBorder="1">
      <protection locked="0"/>
    </xf>
    <xf numFmtId="49" fontId="2" fillId="4" borderId="0" xfId="4" applyNumberFormat="1" applyBorder="1">
      <protection locked="0"/>
    </xf>
    <xf numFmtId="49" fontId="2" fillId="4" borderId="1" xfId="4" applyNumberFormat="1" applyBorder="1">
      <protection locked="0"/>
    </xf>
    <xf numFmtId="49" fontId="4" fillId="2" borderId="1" xfId="2" applyNumberFormat="1" applyAlignment="1">
      <alignment horizontal="center" vertical="center" wrapText="1"/>
    </xf>
    <xf numFmtId="49" fontId="2" fillId="3" borderId="4" xfId="6" applyNumberFormat="1" applyBorder="1"/>
    <xf numFmtId="49" fontId="2" fillId="3" borderId="0" xfId="6" applyNumberFormat="1" applyBorder="1"/>
    <xf numFmtId="49" fontId="2" fillId="3" borderId="1" xfId="6" applyNumberFormat="1" applyBorder="1"/>
    <xf numFmtId="0" fontId="4" fillId="2" borderId="1" xfId="2" applyBorder="1" applyAlignment="1">
      <alignment horizontal="center" vertical="center" wrapText="1"/>
    </xf>
    <xf numFmtId="10" fontId="2" fillId="3" borderId="6" xfId="1" applyFont="1" applyFill="1" applyBorder="1"/>
    <xf numFmtId="10" fontId="2" fillId="3" borderId="3" xfId="1" applyFont="1" applyFill="1" applyBorder="1"/>
    <xf numFmtId="49" fontId="11" fillId="7" borderId="15" xfId="9">
      <alignment horizontal="center" vertical="top" textRotation="90"/>
    </xf>
    <xf numFmtId="49" fontId="11" fillId="7" borderId="15" xfId="9">
      <alignment horizontal="center" vertical="top" textRotation="90"/>
    </xf>
    <xf numFmtId="49" fontId="11" fillId="7" borderId="20" xfId="9" applyBorder="1" applyAlignment="1">
      <alignment vertical="top" textRotation="90"/>
    </xf>
    <xf numFmtId="49" fontId="10" fillId="6" borderId="23" xfId="8" applyBorder="1" applyAlignment="1">
      <alignment vertical="top" textRotation="90"/>
    </xf>
    <xf numFmtId="49" fontId="11" fillId="7" borderId="18" xfId="9" applyBorder="1" applyAlignment="1">
      <alignment vertical="top" textRotation="90"/>
    </xf>
    <xf numFmtId="10" fontId="2" fillId="5" borderId="4" xfId="1" applyNumberFormat="1" applyFont="1" applyFill="1" applyBorder="1"/>
    <xf numFmtId="1" fontId="2" fillId="3" borderId="0" xfId="6" applyNumberFormat="1"/>
    <xf numFmtId="2" fontId="2" fillId="3" borderId="0" xfId="6"/>
    <xf numFmtId="2" fontId="2" fillId="4" borderId="4" xfId="4" applyNumberFormat="1" applyBorder="1">
      <protection locked="0"/>
    </xf>
    <xf numFmtId="2" fontId="2" fillId="4" borderId="0" xfId="4" applyNumberFormat="1" applyBorder="1">
      <protection locked="0"/>
    </xf>
    <xf numFmtId="0" fontId="2" fillId="4" borderId="5" xfId="4" applyBorder="1">
      <protection locked="0"/>
    </xf>
    <xf numFmtId="0" fontId="2" fillId="4" borderId="6" xfId="4" applyBorder="1">
      <protection locked="0"/>
    </xf>
    <xf numFmtId="0" fontId="2" fillId="4" borderId="3" xfId="4" applyBorder="1">
      <protection locked="0"/>
    </xf>
    <xf numFmtId="1" fontId="4" fillId="2" borderId="1" xfId="2" applyNumberFormat="1">
      <alignment horizontal="centerContinuous" vertical="center" wrapText="1"/>
    </xf>
    <xf numFmtId="2" fontId="2" fillId="3" borderId="4" xfId="6" applyBorder="1"/>
    <xf numFmtId="2" fontId="2" fillId="3" borderId="5" xfId="1" applyNumberFormat="1" applyFont="1" applyFill="1" applyBorder="1"/>
    <xf numFmtId="2" fontId="2" fillId="3" borderId="6" xfId="1" applyNumberFormat="1" applyFont="1" applyFill="1" applyBorder="1"/>
    <xf numFmtId="2" fontId="2" fillId="3" borderId="3" xfId="1" applyNumberFormat="1" applyFont="1" applyFill="1" applyBorder="1"/>
    <xf numFmtId="2" fontId="2" fillId="3" borderId="0" xfId="6"/>
    <xf numFmtId="2" fontId="2" fillId="3" borderId="4" xfId="1" applyNumberFormat="1" applyFont="1" applyFill="1" applyBorder="1"/>
    <xf numFmtId="2" fontId="2" fillId="3" borderId="0" xfId="1" applyNumberFormat="1" applyFont="1" applyFill="1" applyBorder="1"/>
    <xf numFmtId="2" fontId="2" fillId="3" borderId="1" xfId="1" applyNumberFormat="1" applyFont="1" applyFill="1" applyBorder="1"/>
    <xf numFmtId="2" fontId="2" fillId="3" borderId="0" xfId="6"/>
    <xf numFmtId="164" fontId="2" fillId="5" borderId="0" xfId="5" applyNumberFormat="1" applyBorder="1"/>
    <xf numFmtId="2" fontId="2" fillId="5" borderId="0" xfId="5" applyAlignment="1">
      <alignment horizontal="center"/>
    </xf>
    <xf numFmtId="0" fontId="4" fillId="2" borderId="1" xfId="2" applyAlignment="1">
      <alignment horizontal="center" vertical="center" wrapText="1"/>
    </xf>
    <xf numFmtId="0" fontId="0" fillId="0" borderId="0" xfId="0" applyAlignment="1">
      <alignment horizontal="left"/>
    </xf>
    <xf numFmtId="2" fontId="2" fillId="3" borderId="0" xfId="6" applyAlignment="1">
      <alignment horizontal="center"/>
    </xf>
    <xf numFmtId="0" fontId="4" fillId="2" borderId="1" xfId="2" applyAlignment="1">
      <alignment horizontal="center" vertical="center" wrapText="1"/>
    </xf>
    <xf numFmtId="49" fontId="11" fillId="7" borderId="15" xfId="9">
      <alignment horizontal="center" vertical="top" textRotation="90"/>
    </xf>
    <xf numFmtId="1" fontId="2" fillId="5" borderId="0" xfId="5" applyNumberFormat="1"/>
    <xf numFmtId="2" fontId="2" fillId="5" borderId="4" xfId="5" applyBorder="1"/>
    <xf numFmtId="2" fontId="2" fillId="5" borderId="0" xfId="5"/>
    <xf numFmtId="0" fontId="2" fillId="4" borderId="4" xfId="4" applyBorder="1">
      <protection locked="0"/>
    </xf>
    <xf numFmtId="0" fontId="2" fillId="4" borderId="0" xfId="4">
      <protection locked="0"/>
    </xf>
    <xf numFmtId="9" fontId="2" fillId="4" borderId="0" xfId="1" applyNumberFormat="1" applyFont="1" applyFill="1" applyProtection="1">
      <protection locked="0"/>
    </xf>
    <xf numFmtId="0" fontId="4" fillId="2" borderId="10" xfId="2" applyBorder="1" applyAlignment="1">
      <alignment horizontal="center" vertical="center" wrapText="1"/>
    </xf>
    <xf numFmtId="0" fontId="4" fillId="2" borderId="1" xfId="2" applyBorder="1" applyAlignment="1">
      <alignment horizontal="center" vertical="center" wrapText="1"/>
    </xf>
    <xf numFmtId="0" fontId="4" fillId="2" borderId="27" xfId="2" applyBorder="1" applyAlignment="1">
      <alignment horizontal="center" vertical="center" wrapText="1"/>
    </xf>
    <xf numFmtId="0" fontId="4" fillId="2" borderId="1" xfId="2" applyAlignment="1">
      <alignment horizontal="center" vertical="center"/>
    </xf>
    <xf numFmtId="49" fontId="11" fillId="7" borderId="21" xfId="9" applyBorder="1" applyAlignment="1">
      <alignment horizontal="center" vertical="top" textRotation="90"/>
    </xf>
    <xf numFmtId="49" fontId="11" fillId="7" borderId="22" xfId="9" applyBorder="1" applyAlignment="1">
      <alignment horizontal="center" vertical="top" textRotation="90"/>
    </xf>
    <xf numFmtId="0" fontId="4" fillId="2" borderId="3" xfId="2" applyBorder="1" applyAlignment="1">
      <alignment horizontal="center" vertical="center" wrapText="1"/>
    </xf>
    <xf numFmtId="49" fontId="10" fillId="6" borderId="2" xfId="8">
      <alignment horizontal="center" vertical="top" textRotation="90"/>
    </xf>
    <xf numFmtId="49" fontId="10" fillId="6" borderId="24" xfId="8" applyBorder="1" applyAlignment="1">
      <alignment horizontal="center" vertical="top" textRotation="90"/>
    </xf>
    <xf numFmtId="49" fontId="10" fillId="6" borderId="25" xfId="8" applyBorder="1" applyAlignment="1">
      <alignment horizontal="center" vertical="top" textRotation="90"/>
    </xf>
    <xf numFmtId="1" fontId="4" fillId="2" borderId="10" xfId="2" applyNumberFormat="1" applyBorder="1" applyAlignment="1">
      <alignment horizontal="center" vertical="center" wrapText="1"/>
    </xf>
    <xf numFmtId="1" fontId="4" fillId="2" borderId="1" xfId="2" applyNumberFormat="1" applyAlignment="1">
      <alignment horizontal="center" vertical="center" wrapText="1"/>
    </xf>
    <xf numFmtId="49" fontId="11" fillId="7" borderId="19" xfId="9" applyBorder="1" applyAlignment="1">
      <alignment horizontal="center" vertical="top" textRotation="90"/>
    </xf>
    <xf numFmtId="49" fontId="11" fillId="7" borderId="26" xfId="9" applyBorder="1" applyAlignment="1">
      <alignment horizontal="center" vertical="top" textRotation="90"/>
    </xf>
    <xf numFmtId="2" fontId="2" fillId="3" borderId="4" xfId="6" applyBorder="1"/>
    <xf numFmtId="2" fontId="2" fillId="3" borderId="0" xfId="6"/>
    <xf numFmtId="0" fontId="4" fillId="2" borderId="11" xfId="2" applyBorder="1" applyAlignment="1">
      <alignment horizontal="center" vertical="center" wrapText="1"/>
    </xf>
  </cellXfs>
  <cellStyles count="18">
    <cellStyle name="Bad" xfId="11" builtinId="27" hidden="1"/>
    <cellStyle name="Calculation" xfId="6" builtinId="22" customBuiltin="1"/>
    <cellStyle name="Check Cell" xfId="14" builtinId="23" hidden="1"/>
    <cellStyle name="Explanatory Text" xfId="17" builtinId="53" hidden="1"/>
    <cellStyle name="Good" xfId="10" builtinId="26" hidden="1"/>
    <cellStyle name="Heading 1" xfId="2" builtinId="16" customBuiltin="1"/>
    <cellStyle name="Heading 2" xfId="3" builtinId="17" customBuiltin="1"/>
    <cellStyle name="Heading 3" xfId="8" builtinId="18" customBuiltin="1"/>
    <cellStyle name="Heading 4" xfId="9" builtinId="19" customBuiltin="1"/>
    <cellStyle name="Input" xfId="4" builtinId="20" customBuiltin="1"/>
    <cellStyle name="Linked Cell" xfId="13" builtinId="24" hidden="1"/>
    <cellStyle name="Neutral" xfId="12" builtinId="28" hidden="1"/>
    <cellStyle name="No decimals" xfId="7" xr:uid="{00000000-0005-0000-0000-00000C000000}"/>
    <cellStyle name="Normal" xfId="0" builtinId="0" customBuiltin="1"/>
    <cellStyle name="Note" xfId="16" builtinId="10" hidden="1"/>
    <cellStyle name="Output" xfId="5" builtinId="21" customBuiltin="1"/>
    <cellStyle name="Percent" xfId="1" builtinId="5" customBuiltin="1"/>
    <cellStyle name="Warning Text" xfId="15" builtinId="11" hidden="1"/>
  </cellStyles>
  <dxfs count="10">
    <dxf>
      <font>
        <b/>
        <i val="0"/>
      </font>
      <numFmt numFmtId="14" formatCode="0.00%"/>
    </dxf>
    <dxf>
      <font>
        <b/>
        <i val="0"/>
      </font>
      <numFmt numFmtId="164" formatCode="0.000"/>
      <border>
        <bottom style="thin">
          <color theme="9"/>
        </bottom>
        <vertical/>
        <horizontal/>
      </border>
    </dxf>
    <dxf>
      <font>
        <b/>
        <i val="0"/>
      </font>
      <numFmt numFmtId="164" formatCode="0.000"/>
    </dxf>
    <dxf>
      <font>
        <b/>
        <i val="0"/>
      </font>
      <numFmt numFmtId="2" formatCode="0.00"/>
    </dxf>
    <dxf>
      <font>
        <b/>
        <i val="0"/>
        <u val="none"/>
      </font>
      <numFmt numFmtId="2" formatCode="0.00"/>
      <border>
        <bottom style="thin">
          <color theme="9"/>
        </bottom>
      </border>
    </dxf>
    <dxf>
      <font>
        <b/>
        <i val="0"/>
      </font>
      <numFmt numFmtId="14" formatCode="0.00%"/>
      <border>
        <bottom style="thin">
          <color theme="9"/>
        </bottom>
        <vertical/>
        <horizontal/>
      </border>
    </dxf>
    <dxf>
      <numFmt numFmtId="1" formatCode="0"/>
    </dxf>
    <dxf>
      <numFmt numFmtId="1" formatCode="0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0813187825206"/>
          <c:y val="1.5671671575404219E-2"/>
          <c:w val="0.70494589492102966"/>
          <c:h val="0.97977619362465185"/>
        </c:manualLayout>
      </c:layout>
      <c:barChart>
        <c:barDir val="bar"/>
        <c:grouping val="clustered"/>
        <c:varyColors val="0"/>
        <c:ser>
          <c:idx val="1"/>
          <c:order val="0"/>
          <c:tx>
            <c:v>Random weights (%)</c:v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'Forest Plot'!$D$2:$D$201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</c:numCache>
            </c:numRef>
          </c:cat>
          <c:val>
            <c:numRef>
              <c:f>'Forest Plot'!$I$2:$I$201</c:f>
              <c:numCache>
                <c:formatCode>0.00%</c:formatCode>
                <c:ptCount val="200"/>
                <c:pt idx="0">
                  <c:v>8.2313718847420086E-2</c:v>
                </c:pt>
                <c:pt idx="1">
                  <c:v>8.7656554747132714E-2</c:v>
                </c:pt>
                <c:pt idx="2">
                  <c:v>5.4587129531216486E-2</c:v>
                </c:pt>
                <c:pt idx="3">
                  <c:v>9.3274917958303033E-2</c:v>
                </c:pt>
                <c:pt idx="4">
                  <c:v>8.3604564607079823E-2</c:v>
                </c:pt>
                <c:pt idx="5">
                  <c:v>8.3595906566290346E-2</c:v>
                </c:pt>
                <c:pt idx="6">
                  <c:v>8.7150781742909147E-2</c:v>
                </c:pt>
                <c:pt idx="7">
                  <c:v>8.9621719200514358E-2</c:v>
                </c:pt>
                <c:pt idx="8">
                  <c:v>8.0146140143509265E-2</c:v>
                </c:pt>
                <c:pt idx="9">
                  <c:v>9.3602050231693587E-2</c:v>
                </c:pt>
                <c:pt idx="10">
                  <c:v>8.1256625284600162E-2</c:v>
                </c:pt>
                <c:pt idx="11">
                  <c:v>8.318989113933091E-2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B2-47C3-B905-8C16C91E7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37688888"/>
        <c:axId val="437692024"/>
      </c:barChart>
      <c:catAx>
        <c:axId val="437688888"/>
        <c:scaling>
          <c:orientation val="maxMin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692024"/>
        <c:crosses val="autoZero"/>
        <c:auto val="1"/>
        <c:lblAlgn val="ctr"/>
        <c:lblOffset val="100"/>
        <c:noMultiLvlLbl val="0"/>
      </c:catAx>
      <c:valAx>
        <c:axId val="4376920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Weights</a:t>
                </a:r>
              </a:p>
            </c:rich>
          </c:tx>
          <c:overlay val="0"/>
        </c:title>
        <c:numFmt formatCode="0%" sourceLinked="0"/>
        <c:majorTickMark val="out"/>
        <c:minorTickMark val="out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688888"/>
        <c:crosses val="autoZero"/>
        <c:crossBetween val="between"/>
      </c:valAx>
      <c:spPr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375698230028955E-2"/>
          <c:y val="1.515040473615686E-2"/>
          <c:w val="0.89678780537048264"/>
          <c:h val="0.98009608349182542"/>
        </c:manualLayout>
      </c:layout>
      <c:bubbleChart>
        <c:varyColors val="0"/>
        <c:ser>
          <c:idx val="0"/>
          <c:order val="0"/>
          <c:tx>
            <c:v>Semi-partial Correlation</c:v>
          </c:tx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Calculations!$T$2:$T$201</c:f>
                <c:numCache>
                  <c:formatCode>General</c:formatCode>
                  <c:ptCount val="200"/>
                  <c:pt idx="0">
                    <c:v>0.19842169515864161</c:v>
                  </c:pt>
                  <c:pt idx="1">
                    <c:v>0.15828195931834083</c:v>
                  </c:pt>
                  <c:pt idx="2">
                    <c:v>0.39809004204602577</c:v>
                  </c:pt>
                  <c:pt idx="3">
                    <c:v>0.10884662238084718</c:v>
                  </c:pt>
                  <c:pt idx="4">
                    <c:v>0.18928271420629772</c:v>
                  </c:pt>
                  <c:pt idx="5">
                    <c:v>0.18948420078768735</c:v>
                  </c:pt>
                  <c:pt idx="6">
                    <c:v>0.16234253106012125</c:v>
                  </c:pt>
                  <c:pt idx="7">
                    <c:v>0.1424516495626062</c:v>
                  </c:pt>
                  <c:pt idx="8">
                    <c:v>0.21435380601037274</c:v>
                  </c:pt>
                  <c:pt idx="9">
                    <c:v>0.10566401839395356</c:v>
                  </c:pt>
                  <c:pt idx="10">
                    <c:v>0.20619027200925508</c:v>
                  </c:pt>
                  <c:pt idx="11">
                    <c:v>0.19215107681510157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plus>
            <c:minus>
              <c:numRef>
                <c:f>Calculations!$S$2:$S$201</c:f>
                <c:numCache>
                  <c:formatCode>General</c:formatCode>
                  <c:ptCount val="200"/>
                  <c:pt idx="0">
                    <c:v>0.19842169515864166</c:v>
                  </c:pt>
                  <c:pt idx="1">
                    <c:v>0.15828195931834083</c:v>
                  </c:pt>
                  <c:pt idx="2">
                    <c:v>0.39809004204602577</c:v>
                  </c:pt>
                  <c:pt idx="3">
                    <c:v>0.10884662238084718</c:v>
                  </c:pt>
                  <c:pt idx="4">
                    <c:v>0.18928271420629769</c:v>
                  </c:pt>
                  <c:pt idx="5">
                    <c:v>0.18948420078768735</c:v>
                  </c:pt>
                  <c:pt idx="6">
                    <c:v>0.16234253106012131</c:v>
                  </c:pt>
                  <c:pt idx="7">
                    <c:v>0.1424516495626062</c:v>
                  </c:pt>
                  <c:pt idx="8">
                    <c:v>0.21435380601037274</c:v>
                  </c:pt>
                  <c:pt idx="9">
                    <c:v>0.10566401839395359</c:v>
                  </c:pt>
                  <c:pt idx="10">
                    <c:v>0.20619027200925508</c:v>
                  </c:pt>
                  <c:pt idx="11">
                    <c:v>0.19215107681510157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minus>
          </c:errBars>
          <c:xVal>
            <c:numRef>
              <c:f>Calculations!$R$2:$R$201</c:f>
              <c:numCache>
                <c:formatCode>0.00</c:formatCode>
                <c:ptCount val="200"/>
                <c:pt idx="0">
                  <c:v>0.4</c:v>
                </c:pt>
                <c:pt idx="1">
                  <c:v>0.3</c:v>
                </c:pt>
                <c:pt idx="2">
                  <c:v>1.4999999999999999E-2</c:v>
                </c:pt>
                <c:pt idx="3">
                  <c:v>0.11831149953196311</c:v>
                </c:pt>
                <c:pt idx="4">
                  <c:v>-0.18101983818958026</c:v>
                </c:pt>
                <c:pt idx="5">
                  <c:v>-4.882336459352795E-2</c:v>
                </c:pt>
                <c:pt idx="6">
                  <c:v>0.36742346141747667</c:v>
                </c:pt>
                <c:pt idx="7">
                  <c:v>0.47958315233127197</c:v>
                </c:pt>
                <c:pt idx="8">
                  <c:v>-5.0616039662091106E-2</c:v>
                </c:pt>
                <c:pt idx="9">
                  <c:v>-0.15</c:v>
                </c:pt>
                <c:pt idx="10">
                  <c:v>0.03</c:v>
                </c:pt>
                <c:pt idx="11">
                  <c:v>0.05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Calculations!$C$2:$C$201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Calculations!$O$2:$O$201</c:f>
              <c:numCache>
                <c:formatCode>0.00</c:formatCode>
                <c:ptCount val="200"/>
                <c:pt idx="0">
                  <c:v>8.2313718847420086E-2</c:v>
                </c:pt>
                <c:pt idx="1">
                  <c:v>8.7656554747132714E-2</c:v>
                </c:pt>
                <c:pt idx="2">
                  <c:v>5.4587129531216486E-2</c:v>
                </c:pt>
                <c:pt idx="3">
                  <c:v>9.3274917958303033E-2</c:v>
                </c:pt>
                <c:pt idx="4">
                  <c:v>8.3604564607079823E-2</c:v>
                </c:pt>
                <c:pt idx="5">
                  <c:v>8.3595906566290346E-2</c:v>
                </c:pt>
                <c:pt idx="6">
                  <c:v>8.7150781742909147E-2</c:v>
                </c:pt>
                <c:pt idx="7">
                  <c:v>8.9621719200514358E-2</c:v>
                </c:pt>
                <c:pt idx="8">
                  <c:v>8.0146140143509265E-2</c:v>
                </c:pt>
                <c:pt idx="9">
                  <c:v>9.3602050231693587E-2</c:v>
                </c:pt>
                <c:pt idx="10">
                  <c:v>8.1256625284600162E-2</c:v>
                </c:pt>
                <c:pt idx="11">
                  <c:v>8.318989113933091E-2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63CD-4E0B-AED5-CC990107C2FE}"/>
            </c:ext>
          </c:extLst>
        </c:ser>
        <c:ser>
          <c:idx val="2"/>
          <c:order val="1"/>
          <c:tx>
            <c:v>Combined Effect Size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Calculations!$W$6</c:f>
                <c:numCache>
                  <c:formatCode>General</c:formatCode>
                  <c:ptCount val="1"/>
                  <c:pt idx="0">
                    <c:v>0.50829737338789061</c:v>
                  </c:pt>
                </c:numCache>
              </c:numRef>
            </c:plus>
            <c:minus>
              <c:numRef>
                <c:f>Calculations!$W$5</c:f>
                <c:numCache>
                  <c:formatCode>General</c:formatCode>
                  <c:ptCount val="1"/>
                  <c:pt idx="0">
                    <c:v>0.50829737338789072</c:v>
                  </c:pt>
                </c:numCache>
              </c:numRef>
            </c:minus>
            <c:spPr>
              <a:ln w="28575">
                <a:solidFill>
                  <a:schemeClr val="accent3"/>
                </a:solidFill>
              </a:ln>
            </c:spPr>
          </c:errBars>
          <c:xVal>
            <c:numRef>
              <c:f>'Forest Plot'!$B$10</c:f>
              <c:numCache>
                <c:formatCode>0.000</c:formatCode>
                <c:ptCount val="1"/>
                <c:pt idx="0">
                  <c:v>0.11536375221377998</c:v>
                </c:pt>
              </c:numCache>
            </c:numRef>
          </c:xVal>
          <c:yVal>
            <c:numRef>
              <c:f>Calculations!$W$2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Calculations!$W$7</c:f>
              <c:numCache>
                <c:formatCode>0.00</c:formatCode>
                <c:ptCount val="1"/>
                <c:pt idx="0">
                  <c:v>9.3602050231693587E-2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63CD-4E0B-AED5-CC990107C2FE}"/>
            </c:ext>
          </c:extLst>
        </c:ser>
        <c:ser>
          <c:idx val="1"/>
          <c:order val="2"/>
          <c:tx>
            <c:v>Combined Effect Size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Calculations!$W$4</c:f>
                <c:numCache>
                  <c:formatCode>General</c:formatCode>
                  <c:ptCount val="1"/>
                  <c:pt idx="0">
                    <c:v>0.1438362555258178</c:v>
                  </c:pt>
                </c:numCache>
              </c:numRef>
            </c:plus>
            <c:minus>
              <c:numRef>
                <c:f>Calculations!$W$3</c:f>
                <c:numCache>
                  <c:formatCode>General</c:formatCode>
                  <c:ptCount val="1"/>
                  <c:pt idx="0">
                    <c:v>0.1438362555258178</c:v>
                  </c:pt>
                </c:numCache>
              </c:numRef>
            </c:minus>
            <c:spPr>
              <a:ln w="28575">
                <a:solidFill>
                  <a:schemeClr val="tx1"/>
                </a:solidFill>
              </a:ln>
            </c:spPr>
          </c:errBars>
          <c:xVal>
            <c:numRef>
              <c:f>'Forest Plot'!$B$10</c:f>
              <c:numCache>
                <c:formatCode>0.000</c:formatCode>
                <c:ptCount val="1"/>
                <c:pt idx="0">
                  <c:v>0.11536375221377998</c:v>
                </c:pt>
              </c:numCache>
            </c:numRef>
          </c:xVal>
          <c:yVal>
            <c:numRef>
              <c:f>Calculations!$W$2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Calculations!$W$7</c:f>
              <c:numCache>
                <c:formatCode>0.00</c:formatCode>
                <c:ptCount val="1"/>
                <c:pt idx="0">
                  <c:v>9.3602050231693587E-2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63CD-4E0B-AED5-CC990107C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"/>
        <c:showNegBubbles val="0"/>
        <c:axId val="437703784"/>
        <c:axId val="437703392"/>
      </c:bubbleChart>
      <c:valAx>
        <c:axId val="43770378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Semi-partial correlation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nextTo"/>
        <c:crossAx val="437703392"/>
        <c:crosses val="autoZero"/>
        <c:crossBetween val="midCat"/>
      </c:valAx>
      <c:valAx>
        <c:axId val="437703392"/>
        <c:scaling>
          <c:orientation val="maxMin"/>
          <c:max val="204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crossAx val="437703784"/>
        <c:crosses val="autoZero"/>
        <c:crossBetween val="midCat"/>
        <c:majorUnit val="1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21729953468623E-2"/>
          <c:y val="1.405122656790626E-2"/>
          <c:w val="0.92527127320573188"/>
          <c:h val="0.98131858007544959"/>
        </c:manualLayout>
      </c:layout>
      <c:bubbleChart>
        <c:varyColors val="0"/>
        <c:ser>
          <c:idx val="5"/>
          <c:order val="0"/>
          <c:tx>
            <c:strRef>
              <c:f>'Subgroup Analysis'!$H$1</c:f>
              <c:strCache>
                <c:ptCount val="1"/>
                <c:pt idx="0">
                  <c:v>Semi-Partial Correlation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Calculations!$AN$2:$AN$201</c:f>
                <c:numCache>
                  <c:formatCode>General</c:formatCode>
                  <c:ptCount val="200"/>
                  <c:pt idx="0">
                    <c:v>0.19842169515864161</c:v>
                  </c:pt>
                  <c:pt idx="1">
                    <c:v>0.15828195931834083</c:v>
                  </c:pt>
                  <c:pt idx="2">
                    <c:v>0.39809004204602577</c:v>
                  </c:pt>
                  <c:pt idx="3">
                    <c:v>0.10884662238084718</c:v>
                  </c:pt>
                  <c:pt idx="4">
                    <c:v>0.18928271420629772</c:v>
                  </c:pt>
                  <c:pt idx="5">
                    <c:v>0.18948420078768735</c:v>
                  </c:pt>
                  <c:pt idx="6">
                    <c:v>0.16234253106012125</c:v>
                  </c:pt>
                  <c:pt idx="7">
                    <c:v>0.1424516495626062</c:v>
                  </c:pt>
                  <c:pt idx="8">
                    <c:v>0.21435380601037274</c:v>
                  </c:pt>
                  <c:pt idx="9">
                    <c:v>0.10566401839395356</c:v>
                  </c:pt>
                  <c:pt idx="10">
                    <c:v>0.20619027200925508</c:v>
                  </c:pt>
                  <c:pt idx="11">
                    <c:v>0.19215107681510157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plus>
            <c:minus>
              <c:numRef>
                <c:f>Calculations!$AM$2:$AM$201</c:f>
                <c:numCache>
                  <c:formatCode>General</c:formatCode>
                  <c:ptCount val="200"/>
                  <c:pt idx="0">
                    <c:v>0.19842169515864166</c:v>
                  </c:pt>
                  <c:pt idx="1">
                    <c:v>0.15828195931834083</c:v>
                  </c:pt>
                  <c:pt idx="2">
                    <c:v>0.39809004204602577</c:v>
                  </c:pt>
                  <c:pt idx="3">
                    <c:v>0.10884662238084718</c:v>
                  </c:pt>
                  <c:pt idx="4">
                    <c:v>0.18928271420629769</c:v>
                  </c:pt>
                  <c:pt idx="5">
                    <c:v>0.18948420078768735</c:v>
                  </c:pt>
                  <c:pt idx="6">
                    <c:v>0.16234253106012131</c:v>
                  </c:pt>
                  <c:pt idx="7">
                    <c:v>0.1424516495626062</c:v>
                  </c:pt>
                  <c:pt idx="8">
                    <c:v>0.21435380601037274</c:v>
                  </c:pt>
                  <c:pt idx="9">
                    <c:v>0.10566401839395359</c:v>
                  </c:pt>
                  <c:pt idx="10">
                    <c:v>0.20619027200925508</c:v>
                  </c:pt>
                  <c:pt idx="11">
                    <c:v>0.19215107681510157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minus>
          </c:errBars>
          <c:xVal>
            <c:numRef>
              <c:f>Calculations!$AL$2:$AL$201</c:f>
              <c:numCache>
                <c:formatCode>0.00</c:formatCode>
                <c:ptCount val="200"/>
                <c:pt idx="0">
                  <c:v>0.4</c:v>
                </c:pt>
                <c:pt idx="1">
                  <c:v>0.3</c:v>
                </c:pt>
                <c:pt idx="2">
                  <c:v>1.4999999999999999E-2</c:v>
                </c:pt>
                <c:pt idx="3">
                  <c:v>0.11831149953196311</c:v>
                </c:pt>
                <c:pt idx="4">
                  <c:v>-0.18101983818958026</c:v>
                </c:pt>
                <c:pt idx="5">
                  <c:v>-4.882336459352795E-2</c:v>
                </c:pt>
                <c:pt idx="6">
                  <c:v>0.36742346141747667</c:v>
                </c:pt>
                <c:pt idx="7">
                  <c:v>0.47958315233127197</c:v>
                </c:pt>
                <c:pt idx="8">
                  <c:v>-5.0616039662091106E-2</c:v>
                </c:pt>
                <c:pt idx="9">
                  <c:v>-0.15</c:v>
                </c:pt>
                <c:pt idx="10">
                  <c:v>0.03</c:v>
                </c:pt>
                <c:pt idx="11">
                  <c:v>0.05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Calculations!$Z$2:$Z$201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9</c:v>
                </c:pt>
                <c:pt idx="5">
                  <c:v>10</c:v>
                </c:pt>
                <c:pt idx="6">
                  <c:v>5</c:v>
                </c:pt>
                <c:pt idx="7">
                  <c:v>6</c:v>
                </c:pt>
                <c:pt idx="8">
                  <c:v>11</c:v>
                </c:pt>
                <c:pt idx="9">
                  <c:v>7</c:v>
                </c:pt>
                <c:pt idx="10">
                  <c:v>12</c:v>
                </c:pt>
                <c:pt idx="11">
                  <c:v>13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Calculations!$AG$2:$AG$201</c:f>
              <c:numCache>
                <c:formatCode>0.00%</c:formatCode>
                <c:ptCount val="200"/>
                <c:pt idx="0">
                  <c:v>0.14072824563752703</c:v>
                </c:pt>
                <c:pt idx="1">
                  <c:v>0.14854503691499282</c:v>
                </c:pt>
                <c:pt idx="2">
                  <c:v>9.7828513666414249E-2</c:v>
                </c:pt>
                <c:pt idx="3">
                  <c:v>0.15661802494530772</c:v>
                </c:pt>
                <c:pt idx="4">
                  <c:v>0.2175795218522126</c:v>
                </c:pt>
                <c:pt idx="5">
                  <c:v>0.21743542637684471</c:v>
                </c:pt>
                <c:pt idx="6">
                  <c:v>0.14781096494728346</c:v>
                </c:pt>
                <c:pt idx="7">
                  <c:v>0.15138568923213463</c:v>
                </c:pt>
                <c:pt idx="8">
                  <c:v>0.17050225558142573</c:v>
                </c:pt>
                <c:pt idx="9">
                  <c:v>0.15708352465634007</c:v>
                </c:pt>
                <c:pt idx="10">
                  <c:v>0.18362845061931579</c:v>
                </c:pt>
                <c:pt idx="11">
                  <c:v>0.21085434557020119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4B37-4BB4-A3A4-C6AC025CA848}"/>
            </c:ext>
          </c:extLst>
        </c:ser>
        <c:ser>
          <c:idx val="7"/>
          <c:order val="1"/>
          <c:tx>
            <c:v>Subgroup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Calculations!$BJ$2:$BJ$201</c:f>
                <c:numCache>
                  <c:formatCode>General</c:formatCode>
                  <c:ptCount val="200"/>
                  <c:pt idx="0">
                    <c:v>0.62910967001817131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0.11584880370603996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Calculations!$BI$2:$BI$201</c:f>
                <c:numCache>
                  <c:formatCode>General</c:formatCode>
                  <c:ptCount val="200"/>
                  <c:pt idx="0">
                    <c:v>0.62910967001817131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0.11584880370603998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Calculations!$BL$2:$BL$201</c:f>
              <c:numCache>
                <c:formatCode>0.00</c:formatCode>
                <c:ptCount val="200"/>
                <c:pt idx="0">
                  <c:v>0.22420066415724524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-4.2580717070495572E-2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Calculations!$AP$2:$AP$201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Calculations!$BM$2:$BM$201</c:f>
              <c:numCache>
                <c:formatCode>0.00%</c:formatCode>
                <c:ptCount val="200"/>
                <c:pt idx="0">
                  <c:v>0.45820548420073637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0.54179451579926363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4B37-4BB4-A3A4-C6AC025CA848}"/>
            </c:ext>
          </c:extLst>
        </c:ser>
        <c:ser>
          <c:idx val="9"/>
          <c:order val="2"/>
          <c:tx>
            <c:v>CES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Calculations!$BT$22</c:f>
                <c:numCache>
                  <c:formatCode>General</c:formatCode>
                  <c:ptCount val="1"/>
                  <c:pt idx="0">
                    <c:v>0.48491289584860353</c:v>
                  </c:pt>
                </c:numCache>
              </c:numRef>
            </c:plus>
            <c:minus>
              <c:numRef>
                <c:f>Calculations!$BT$21</c:f>
                <c:numCache>
                  <c:formatCode>General</c:formatCode>
                  <c:ptCount val="1"/>
                  <c:pt idx="0">
                    <c:v>0.48491289584860353</c:v>
                  </c:pt>
                </c:numCache>
              </c:numRef>
            </c:minus>
            <c:spPr>
              <a:ln w="28575">
                <a:solidFill>
                  <a:schemeClr val="accent3"/>
                </a:solidFill>
              </a:ln>
            </c:spPr>
          </c:errBars>
          <c:xVal>
            <c:numRef>
              <c:f>'Subgroup Analysis'!$B$7</c:f>
              <c:numCache>
                <c:formatCode>0.00</c:formatCode>
                <c:ptCount val="1"/>
                <c:pt idx="0">
                  <c:v>7.9659974890702631E-2</c:v>
                </c:pt>
              </c:numCache>
            </c:numRef>
          </c:xVal>
          <c:yVal>
            <c:numRef>
              <c:f>Calculations!$BT$17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Calculations!$BT$23</c:f>
              <c:numCache>
                <c:formatCode>0.00</c:formatCode>
                <c:ptCount val="1"/>
                <c:pt idx="0">
                  <c:v>0.54179451579926363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4B37-4BB4-A3A4-C6AC025CA848}"/>
            </c:ext>
          </c:extLst>
        </c:ser>
        <c:ser>
          <c:idx val="0"/>
          <c:order val="3"/>
          <c:tx>
            <c:v>Subgroup CI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Calculations!$BF$2:$BF$201</c:f>
                <c:numCache>
                  <c:formatCode>General</c:formatCode>
                  <c:ptCount val="200"/>
                  <c:pt idx="0">
                    <c:v>0.21457964293941176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0.11584880370603996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Calculations!$BE$2:$BE$201</c:f>
                <c:numCache>
                  <c:formatCode>General</c:formatCode>
                  <c:ptCount val="200"/>
                  <c:pt idx="0">
                    <c:v>0.21457964293941176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0.11584880370603998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Calculations!$BL$2:$BL$201</c:f>
              <c:numCache>
                <c:formatCode>0.00</c:formatCode>
                <c:ptCount val="200"/>
                <c:pt idx="0">
                  <c:v>0.22420066415724524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-4.2580717070495572E-2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Calculations!$AP$2:$AP$201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Calculations!$BM$2:$BM$201</c:f>
              <c:numCache>
                <c:formatCode>0.00%</c:formatCode>
                <c:ptCount val="200"/>
                <c:pt idx="0">
                  <c:v>0.45820548420073637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0.54179451579926363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4B37-4BB4-A3A4-C6AC025CA848}"/>
            </c:ext>
          </c:extLst>
        </c:ser>
        <c:ser>
          <c:idx val="1"/>
          <c:order val="4"/>
          <c:tx>
            <c:v>CES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Calculations!$BT$20</c:f>
                <c:numCache>
                  <c:formatCode>General</c:formatCode>
                  <c:ptCount val="1"/>
                  <c:pt idx="0">
                    <c:v>0.29256345417072321</c:v>
                  </c:pt>
                </c:numCache>
              </c:numRef>
            </c:plus>
            <c:minus>
              <c:numRef>
                <c:f>Calculations!$BT$19</c:f>
                <c:numCache>
                  <c:formatCode>General</c:formatCode>
                  <c:ptCount val="1"/>
                  <c:pt idx="0">
                    <c:v>0.29256345417072321</c:v>
                  </c:pt>
                </c:numCache>
              </c:numRef>
            </c:minus>
            <c:spPr>
              <a:ln w="28575">
                <a:solidFill>
                  <a:schemeClr val="tx1"/>
                </a:solidFill>
              </a:ln>
            </c:spPr>
          </c:errBars>
          <c:xVal>
            <c:numRef>
              <c:f>'Subgroup Analysis'!$B$7</c:f>
              <c:numCache>
                <c:formatCode>0.00</c:formatCode>
                <c:ptCount val="1"/>
                <c:pt idx="0">
                  <c:v>7.9659974890702631E-2</c:v>
                </c:pt>
              </c:numCache>
            </c:numRef>
          </c:xVal>
          <c:yVal>
            <c:numRef>
              <c:f>Calculations!$BT$17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Calculations!$BT$23</c:f>
              <c:numCache>
                <c:formatCode>0.00</c:formatCode>
                <c:ptCount val="1"/>
                <c:pt idx="0">
                  <c:v>0.54179451579926363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4B37-4BB4-A3A4-C6AC025CA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437702608"/>
        <c:axId val="437686536"/>
      </c:bubbleChart>
      <c:valAx>
        <c:axId val="437702608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 baseline="0">
                    <a:solidFill>
                      <a:sysClr val="windowText" lastClr="000000"/>
                    </a:solidFill>
                  </a:rPr>
                  <a:t>Semi-Partial Correlation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686536"/>
        <c:crossesAt val="0"/>
        <c:crossBetween val="midCat"/>
      </c:valAx>
      <c:valAx>
        <c:axId val="437686536"/>
        <c:scaling>
          <c:orientation val="maxMin"/>
          <c:max val="210"/>
          <c:min val="0"/>
        </c:scaling>
        <c:delete val="0"/>
        <c:axPos val="l"/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702608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21729953468623E-2"/>
          <c:y val="0.17626173112124821"/>
          <c:w val="0.92527127320573188"/>
          <c:h val="0.79671480179368726"/>
        </c:manualLayout>
      </c:layout>
      <c:bubbleChart>
        <c:varyColors val="0"/>
        <c:ser>
          <c:idx val="7"/>
          <c:order val="0"/>
          <c:tx>
            <c:v>Subgroup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Calculations!$BJ$2:$BJ$201</c:f>
                <c:numCache>
                  <c:formatCode>General</c:formatCode>
                  <c:ptCount val="200"/>
                  <c:pt idx="0">
                    <c:v>0.62910967001817131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0.11584880370603996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Calculations!$BI$2:$BI$201</c:f>
                <c:numCache>
                  <c:formatCode>General</c:formatCode>
                  <c:ptCount val="200"/>
                  <c:pt idx="0">
                    <c:v>0.62910967001817131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0.11584880370603998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Calculations!$BL$2:$BL$201</c:f>
              <c:numCache>
                <c:formatCode>0.00</c:formatCode>
                <c:ptCount val="200"/>
                <c:pt idx="0">
                  <c:v>0.22420066415724524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-4.2580717070495572E-2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Calculations!$AR$2:$AR$201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Calculations!$BM$2:$BM$201</c:f>
              <c:numCache>
                <c:formatCode>0.00%</c:formatCode>
                <c:ptCount val="200"/>
                <c:pt idx="0">
                  <c:v>0.45820548420073637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0.54179451579926363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E25E-475C-809E-C04C675CA1FB}"/>
            </c:ext>
          </c:extLst>
        </c:ser>
        <c:ser>
          <c:idx val="9"/>
          <c:order val="1"/>
          <c:tx>
            <c:v>CES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Calculations!$BT$22</c:f>
                <c:numCache>
                  <c:formatCode>General</c:formatCode>
                  <c:ptCount val="1"/>
                  <c:pt idx="0">
                    <c:v>0.48491289584860353</c:v>
                  </c:pt>
                </c:numCache>
              </c:numRef>
            </c:plus>
            <c:minus>
              <c:numRef>
                <c:f>Calculations!$BT$21</c:f>
                <c:numCache>
                  <c:formatCode>General</c:formatCode>
                  <c:ptCount val="1"/>
                  <c:pt idx="0">
                    <c:v>0.48491289584860353</c:v>
                  </c:pt>
                </c:numCache>
              </c:numRef>
            </c:minus>
            <c:spPr>
              <a:ln w="28575">
                <a:solidFill>
                  <a:schemeClr val="accent3"/>
                </a:solidFill>
              </a:ln>
            </c:spPr>
          </c:errBars>
          <c:xVal>
            <c:numRef>
              <c:f>Calculations!$BT$2</c:f>
              <c:numCache>
                <c:formatCode>0.00</c:formatCode>
                <c:ptCount val="1"/>
                <c:pt idx="0">
                  <c:v>7.9659974890702631E-2</c:v>
                </c:pt>
              </c:numCache>
            </c:numRef>
          </c:xVal>
          <c:yVal>
            <c:numRef>
              <c:f>Calculations!$BT$18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Calculations!$BT$23</c:f>
              <c:numCache>
                <c:formatCode>0.00</c:formatCode>
                <c:ptCount val="1"/>
                <c:pt idx="0">
                  <c:v>0.54179451579926363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E25E-475C-809E-C04C675CA1FB}"/>
            </c:ext>
          </c:extLst>
        </c:ser>
        <c:ser>
          <c:idx val="0"/>
          <c:order val="2"/>
          <c:tx>
            <c:v>Subgroup CI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Calculations!$BF$2:$BF$201</c:f>
                <c:numCache>
                  <c:formatCode>General</c:formatCode>
                  <c:ptCount val="200"/>
                  <c:pt idx="0">
                    <c:v>0.21457964293941176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0.11584880370603996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Calculations!$BE$2:$BE$201</c:f>
                <c:numCache>
                  <c:formatCode>General</c:formatCode>
                  <c:ptCount val="200"/>
                  <c:pt idx="0">
                    <c:v>0.21457964293941176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0.11584880370603998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Calculations!$BL$2:$BL$201</c:f>
              <c:numCache>
                <c:formatCode>0.00</c:formatCode>
                <c:ptCount val="200"/>
                <c:pt idx="0">
                  <c:v>0.22420066415724524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-4.2580717070495572E-2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Calculations!$AR$2:$AR$201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Calculations!$BM$2:$BM$201</c:f>
              <c:numCache>
                <c:formatCode>0.00%</c:formatCode>
                <c:ptCount val="200"/>
                <c:pt idx="0">
                  <c:v>0.45820548420073637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0.54179451579926363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E25E-475C-809E-C04C675CA1FB}"/>
            </c:ext>
          </c:extLst>
        </c:ser>
        <c:ser>
          <c:idx val="1"/>
          <c:order val="3"/>
          <c:tx>
            <c:v>CES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Calculations!$BT$20</c:f>
                <c:numCache>
                  <c:formatCode>General</c:formatCode>
                  <c:ptCount val="1"/>
                  <c:pt idx="0">
                    <c:v>0.29256345417072321</c:v>
                  </c:pt>
                </c:numCache>
              </c:numRef>
            </c:plus>
            <c:minus>
              <c:numRef>
                <c:f>Calculations!$BT$19</c:f>
                <c:numCache>
                  <c:formatCode>General</c:formatCode>
                  <c:ptCount val="1"/>
                  <c:pt idx="0">
                    <c:v>0.29256345417072321</c:v>
                  </c:pt>
                </c:numCache>
              </c:numRef>
            </c:minus>
            <c:spPr>
              <a:ln w="28575">
                <a:solidFill>
                  <a:schemeClr val="tx1"/>
                </a:solidFill>
              </a:ln>
            </c:spPr>
          </c:errBars>
          <c:xVal>
            <c:numRef>
              <c:f>Calculations!$BT$2</c:f>
              <c:numCache>
                <c:formatCode>0.00</c:formatCode>
                <c:ptCount val="1"/>
                <c:pt idx="0">
                  <c:v>7.9659974890702631E-2</c:v>
                </c:pt>
              </c:numCache>
            </c:numRef>
          </c:xVal>
          <c:yVal>
            <c:numRef>
              <c:f>Calculations!$BT$18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Calculations!$BT$23</c:f>
              <c:numCache>
                <c:formatCode>0.00</c:formatCode>
                <c:ptCount val="1"/>
                <c:pt idx="0">
                  <c:v>0.54179451579926363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E25E-475C-809E-C04C675CA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axId val="437705744"/>
        <c:axId val="437704568"/>
      </c:bubbleChart>
      <c:valAx>
        <c:axId val="437705744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 baseline="0">
                    <a:solidFill>
                      <a:sysClr val="windowText" lastClr="000000"/>
                    </a:solidFill>
                  </a:rPr>
                  <a:t>Semi-Partial Correlation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704568"/>
        <c:crossesAt val="0"/>
        <c:crossBetween val="midCat"/>
      </c:valAx>
      <c:valAx>
        <c:axId val="437704568"/>
        <c:scaling>
          <c:orientation val="maxMin"/>
          <c:min val="0"/>
        </c:scaling>
        <c:delete val="0"/>
        <c:axPos val="l"/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705744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Regression of moderator on semi-partial correlation</a:t>
            </a:r>
            <a:endParaRPr lang="nl-NL" baseline="-250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499111616881137"/>
          <c:y val="0.12078409117779197"/>
          <c:w val="0.82655114249051664"/>
          <c:h val="0.77296918966210293"/>
        </c:manualLayout>
      </c:layout>
      <c:bubbleChart>
        <c:varyColors val="0"/>
        <c:ser>
          <c:idx val="0"/>
          <c:order val="0"/>
          <c:tx>
            <c:v>Correlation (z)</c:v>
          </c:tx>
          <c:invertIfNegative val="0"/>
          <c:xVal>
            <c:numRef>
              <c:f>Calculations!$BW$2:$BW$201</c:f>
              <c:numCache>
                <c:formatCode>0.00</c:formatCode>
                <c:ptCount val="200"/>
                <c:pt idx="0">
                  <c:v>15</c:v>
                </c:pt>
                <c:pt idx="1">
                  <c:v>16</c:v>
                </c:pt>
                <c:pt idx="2">
                  <c:v>13</c:v>
                </c:pt>
                <c:pt idx="3">
                  <c:v>18</c:v>
                </c:pt>
                <c:pt idx="4">
                  <c:v>20</c:v>
                </c:pt>
                <c:pt idx="5">
                  <c:v>14</c:v>
                </c:pt>
                <c:pt idx="6">
                  <c:v>19</c:v>
                </c:pt>
                <c:pt idx="7">
                  <c:v>13</c:v>
                </c:pt>
                <c:pt idx="8">
                  <c:v>19</c:v>
                </c:pt>
                <c:pt idx="9">
                  <c:v>22</c:v>
                </c:pt>
                <c:pt idx="10">
                  <c:v>17</c:v>
                </c:pt>
                <c:pt idx="11">
                  <c:v>18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Calculations!$BX$2:$BX$201</c:f>
              <c:numCache>
                <c:formatCode>0.00</c:formatCode>
                <c:ptCount val="200"/>
                <c:pt idx="0">
                  <c:v>0.4</c:v>
                </c:pt>
                <c:pt idx="1">
                  <c:v>0.3</c:v>
                </c:pt>
                <c:pt idx="2">
                  <c:v>1.4999999999999999E-2</c:v>
                </c:pt>
                <c:pt idx="3">
                  <c:v>0.11831149953196311</c:v>
                </c:pt>
                <c:pt idx="4">
                  <c:v>-0.18101983818958026</c:v>
                </c:pt>
                <c:pt idx="5">
                  <c:v>-4.882336459352795E-2</c:v>
                </c:pt>
                <c:pt idx="6">
                  <c:v>0.36742346141747667</c:v>
                </c:pt>
                <c:pt idx="7">
                  <c:v>0.47958315233127197</c:v>
                </c:pt>
                <c:pt idx="8">
                  <c:v>-5.0616039662091106E-2</c:v>
                </c:pt>
                <c:pt idx="9">
                  <c:v>-0.15</c:v>
                </c:pt>
                <c:pt idx="10">
                  <c:v>0.03</c:v>
                </c:pt>
                <c:pt idx="11">
                  <c:v>0.05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bubbleSize>
            <c:numRef>
              <c:f>'Moderator Analysis'!$G$2:$G$201</c:f>
              <c:numCache>
                <c:formatCode>0.00%</c:formatCode>
                <c:ptCount val="200"/>
                <c:pt idx="0">
                  <c:v>5.5459949243848256E-2</c:v>
                </c:pt>
                <c:pt idx="1">
                  <c:v>8.6656170693512904E-2</c:v>
                </c:pt>
                <c:pt idx="2">
                  <c:v>1.3864987310962064E-2</c:v>
                </c:pt>
                <c:pt idx="3">
                  <c:v>0.18128785083103566</c:v>
                </c:pt>
                <c:pt idx="4">
                  <c:v>6.1024972982608165E-2</c:v>
                </c:pt>
                <c:pt idx="5">
                  <c:v>6.0984558230262054E-2</c:v>
                </c:pt>
                <c:pt idx="6">
                  <c:v>8.2506665541754731E-2</c:v>
                </c:pt>
                <c:pt idx="7">
                  <c:v>0.10698610182074898</c:v>
                </c:pt>
                <c:pt idx="8">
                  <c:v>4.7821115938464172E-2</c:v>
                </c:pt>
                <c:pt idx="9">
                  <c:v>0.19276623167876006</c:v>
                </c:pt>
                <c:pt idx="10">
                  <c:v>5.1502646675974345E-2</c:v>
                </c:pt>
                <c:pt idx="11">
                  <c:v>5.9138749052068486E-2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0E2E-48DC-A98F-E444E7CAC098}"/>
            </c:ext>
          </c:extLst>
        </c:ser>
        <c:ser>
          <c:idx val="1"/>
          <c:order val="1"/>
          <c:tx>
            <c:v>Regression line</c:v>
          </c:tx>
          <c:spPr>
            <a:noFill/>
            <a:ln w="25400">
              <a:noFill/>
            </a:ln>
          </c:spPr>
          <c:invertIfNegative val="0"/>
          <c:trendline>
            <c:spPr>
              <a:ln w="28575" cap="flat">
                <a:solidFill>
                  <a:schemeClr val="accent2"/>
                </a:solidFill>
                <a:miter lim="800000"/>
              </a:ln>
            </c:spPr>
            <c:trendlineType val="linear"/>
            <c:dispRSqr val="0"/>
            <c:dispEq val="0"/>
          </c:trendline>
          <c:xVal>
            <c:numRef>
              <c:f>Calculations!$CI$12:$CI$13</c:f>
              <c:numCache>
                <c:formatCode>0.00</c:formatCode>
                <c:ptCount val="2"/>
                <c:pt idx="0">
                  <c:v>11.700000000000001</c:v>
                </c:pt>
                <c:pt idx="1">
                  <c:v>24.200000000000003</c:v>
                </c:pt>
              </c:numCache>
            </c:numRef>
          </c:xVal>
          <c:yVal>
            <c:numRef>
              <c:f>Calculations!$CJ$12:$CJ$13</c:f>
              <c:numCache>
                <c:formatCode>0.00</c:formatCode>
                <c:ptCount val="2"/>
                <c:pt idx="0">
                  <c:v>0.44148300710228205</c:v>
                </c:pt>
                <c:pt idx="1">
                  <c:v>-0.238326407705022</c:v>
                </c:pt>
              </c:numCache>
            </c:numRef>
          </c:yVal>
          <c:bubbleSize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0E2E-48DC-A98F-E444E7CAC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axId val="437676736"/>
        <c:axId val="437676344"/>
      </c:bubbleChart>
      <c:valAx>
        <c:axId val="43767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Moderator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437676344"/>
        <c:crosses val="autoZero"/>
        <c:crossBetween val="midCat"/>
      </c:valAx>
      <c:valAx>
        <c:axId val="4376763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Semi-Partial Correlation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437676736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Galbraith</a:t>
            </a:r>
            <a:r>
              <a:rPr lang="en-GB" baseline="0"/>
              <a:t> plot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87781260352165"/>
          <c:y val="9.9814632545931758E-2"/>
          <c:w val="0.85213940490448403"/>
          <c:h val="0.80571662917135356"/>
        </c:manualLayout>
      </c:layout>
      <c:scatterChart>
        <c:scatterStyle val="smoothMarker"/>
        <c:varyColors val="0"/>
        <c:ser>
          <c:idx val="1"/>
          <c:order val="1"/>
          <c:tx>
            <c:v>Regression slope</c:v>
          </c:tx>
          <c:marker>
            <c:symbol val="none"/>
          </c:marker>
          <c:xVal>
            <c:numRef>
              <c:f>Calculations!$FD$3:$FD$4</c:f>
              <c:numCache>
                <c:formatCode>0.00</c:formatCode>
                <c:ptCount val="2"/>
                <c:pt idx="0">
                  <c:v>0</c:v>
                </c:pt>
                <c:pt idx="1">
                  <c:v>18.643426928666567</c:v>
                </c:pt>
              </c:numCache>
            </c:numRef>
          </c:xVal>
          <c:yVal>
            <c:numRef>
              <c:f>Calculations!$FE$3:$FE$4</c:f>
              <c:numCache>
                <c:formatCode>0.00</c:formatCode>
                <c:ptCount val="2"/>
                <c:pt idx="0">
                  <c:v>0</c:v>
                </c:pt>
                <c:pt idx="1">
                  <c:v>2.0620231312134609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AF-4B2B-A22C-8065A0319E3F}"/>
            </c:ext>
          </c:extLst>
        </c:ser>
        <c:ser>
          <c:idx val="2"/>
          <c:order val="2"/>
          <c:tx>
            <c:v>Lower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Calculations!$FD$6:$FD$7</c:f>
              <c:numCache>
                <c:formatCode>0.00</c:formatCode>
                <c:ptCount val="2"/>
                <c:pt idx="0">
                  <c:v>0</c:v>
                </c:pt>
                <c:pt idx="1">
                  <c:v>18.643426928666567</c:v>
                </c:pt>
              </c:numCache>
            </c:numRef>
          </c:xVal>
          <c:yVal>
            <c:numRef>
              <c:f>Calculations!$FE$6:$FE$7</c:f>
              <c:numCache>
                <c:formatCode>0.00</c:formatCode>
                <c:ptCount val="2"/>
                <c:pt idx="0">
                  <c:v>2.2009851600916384</c:v>
                </c:pt>
                <c:pt idx="1">
                  <c:v>4.2630082913050993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DAF-4B2B-A22C-8065A0319E3F}"/>
            </c:ext>
          </c:extLst>
        </c:ser>
        <c:ser>
          <c:idx val="3"/>
          <c:order val="3"/>
          <c:tx>
            <c:v>Upper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Calculations!$FD$9:$FD$10</c:f>
              <c:numCache>
                <c:formatCode>0.00</c:formatCode>
                <c:ptCount val="2"/>
                <c:pt idx="0">
                  <c:v>0</c:v>
                </c:pt>
                <c:pt idx="1">
                  <c:v>18.643426928666567</c:v>
                </c:pt>
              </c:numCache>
            </c:numRef>
          </c:xVal>
          <c:yVal>
            <c:numRef>
              <c:f>Calculations!$FE$9:$FE$10</c:f>
              <c:numCache>
                <c:formatCode>0.00</c:formatCode>
                <c:ptCount val="2"/>
                <c:pt idx="0">
                  <c:v>2.2009851600916384</c:v>
                </c:pt>
                <c:pt idx="1">
                  <c:v>4.2630082913050993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DAF-4B2B-A22C-8065A0319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675952"/>
        <c:axId val="437675168"/>
      </c:scatterChart>
      <c:scatterChart>
        <c:scatterStyle val="lineMarker"/>
        <c:varyColors val="0"/>
        <c:ser>
          <c:idx val="4"/>
          <c:order val="0"/>
          <c:tx>
            <c:strRef>
              <c:f>Calculations!$CS$1</c:f>
              <c:strCache>
                <c:ptCount val="1"/>
                <c:pt idx="0">
                  <c:v>Z-value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Calculations!$EY$2:$EY$201</c:f>
              <c:numCache>
                <c:formatCode>0.00</c:formatCode>
                <c:ptCount val="200"/>
                <c:pt idx="0">
                  <c:v>10</c:v>
                </c:pt>
                <c:pt idx="1">
                  <c:v>12.5</c:v>
                </c:pt>
                <c:pt idx="2">
                  <c:v>5</c:v>
                </c:pt>
                <c:pt idx="3">
                  <c:v>18.07984139535364</c:v>
                </c:pt>
                <c:pt idx="4">
                  <c:v>10.489724062719219</c:v>
                </c:pt>
                <c:pt idx="5">
                  <c:v>10.486249994703483</c:v>
                </c:pt>
                <c:pt idx="6">
                  <c:v>12.197049433235954</c:v>
                </c:pt>
                <c:pt idx="7">
                  <c:v>13.889094984538715</c:v>
                </c:pt>
                <c:pt idx="8">
                  <c:v>9.2858169737084548</c:v>
                </c:pt>
                <c:pt idx="9">
                  <c:v>18.643426928666567</c:v>
                </c:pt>
                <c:pt idx="10">
                  <c:v>9.636626792058804</c:v>
                </c:pt>
                <c:pt idx="11">
                  <c:v>10.326337923652336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Calculations!$EX$2:$EX$201</c:f>
              <c:numCache>
                <c:formatCode>0.00</c:formatCode>
                <c:ptCount val="200"/>
                <c:pt idx="0">
                  <c:v>4</c:v>
                </c:pt>
                <c:pt idx="1">
                  <c:v>3.75</c:v>
                </c:pt>
                <c:pt idx="2">
                  <c:v>7.4999999999999997E-2</c:v>
                </c:pt>
                <c:pt idx="3">
                  <c:v>2.1390531467843497</c:v>
                </c:pt>
                <c:pt idx="4">
                  <c:v>-1.8988481524867793</c:v>
                </c:pt>
                <c:pt idx="5">
                  <c:v>-0.5119740067102887</c:v>
                </c:pt>
                <c:pt idx="6">
                  <c:v>4.4814821218396261</c:v>
                </c:pt>
                <c:pt idx="7">
                  <c:v>6.6609759557135364</c:v>
                </c:pt>
                <c:pt idx="8">
                  <c:v>-0.47001128023614597</c:v>
                </c:pt>
                <c:pt idx="9">
                  <c:v>-2.7965140392999852</c:v>
                </c:pt>
                <c:pt idx="10">
                  <c:v>0.28909880376176411</c:v>
                </c:pt>
                <c:pt idx="11">
                  <c:v>0.51631689618261678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DAF-4B2B-A22C-8065A0319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675952"/>
        <c:axId val="437675168"/>
      </c:scatterChart>
      <c:valAx>
        <c:axId val="43767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Inverse standard error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437675168"/>
        <c:crossesAt val="0"/>
        <c:crossBetween val="midCat"/>
      </c:valAx>
      <c:valAx>
        <c:axId val="4376751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Z-score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437675952"/>
        <c:crossesAt val="0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Normal quantile plot</a:t>
            </a:r>
          </a:p>
        </c:rich>
      </c:tx>
      <c:layout>
        <c:manualLayout>
          <c:xMode val="edge"/>
          <c:yMode val="edge"/>
          <c:x val="0.38102299893696989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93674202609457"/>
          <c:y val="9.6786442897310448E-2"/>
          <c:w val="0.86561163112925288"/>
          <c:h val="0.793970620042205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Calculations!$FI$1</c:f>
              <c:strCache>
                <c:ptCount val="1"/>
                <c:pt idx="0">
                  <c:v>Quantile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Calculations!$FJ$2:$FJ$201</c:f>
              <c:numCache>
                <c:formatCode>0.00</c:formatCode>
                <c:ptCount val="200"/>
                <c:pt idx="0">
                  <c:v>0.78503604987689113</c:v>
                </c:pt>
                <c:pt idx="1">
                  <c:v>0.53218973091930399</c:v>
                </c:pt>
                <c:pt idx="2">
                  <c:v>-0.30974253153853021</c:v>
                </c:pt>
                <c:pt idx="3">
                  <c:v>0.30974253153853021</c:v>
                </c:pt>
                <c:pt idx="4">
                  <c:v>-1.1024403670151643</c:v>
                </c:pt>
                <c:pt idx="5">
                  <c:v>-0.78503604987689179</c:v>
                </c:pt>
                <c:pt idx="6">
                  <c:v>1.1024403670151643</c:v>
                </c:pt>
                <c:pt idx="7">
                  <c:v>1.6067550689692418</c:v>
                </c:pt>
                <c:pt idx="8">
                  <c:v>-0.53218973091930433</c:v>
                </c:pt>
                <c:pt idx="9">
                  <c:v>-1.6067550689692427</c:v>
                </c:pt>
                <c:pt idx="10">
                  <c:v>-0.10179559909470488</c:v>
                </c:pt>
                <c:pt idx="11">
                  <c:v>0.10179559909470504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Calculations!$FK$2:$FK$201</c:f>
              <c:numCache>
                <c:formatCode>0.00</c:formatCode>
                <c:ptCount val="200"/>
                <c:pt idx="0">
                  <c:v>4</c:v>
                </c:pt>
                <c:pt idx="1">
                  <c:v>3.75</c:v>
                </c:pt>
                <c:pt idx="2">
                  <c:v>7.4999999999999997E-2</c:v>
                </c:pt>
                <c:pt idx="3">
                  <c:v>2.1390531467843497</c:v>
                </c:pt>
                <c:pt idx="4">
                  <c:v>-1.8988481524867793</c:v>
                </c:pt>
                <c:pt idx="5">
                  <c:v>-0.5119740067102887</c:v>
                </c:pt>
                <c:pt idx="6">
                  <c:v>4.4814821218396261</c:v>
                </c:pt>
                <c:pt idx="7">
                  <c:v>6.6609759557135364</c:v>
                </c:pt>
                <c:pt idx="8">
                  <c:v>-0.47001128023614597</c:v>
                </c:pt>
                <c:pt idx="9">
                  <c:v>-2.7965140392999852</c:v>
                </c:pt>
                <c:pt idx="10">
                  <c:v>0.28909880376176411</c:v>
                </c:pt>
                <c:pt idx="11">
                  <c:v>0.51631689618261678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CD-44B8-977D-A2F974EA6DCE}"/>
            </c:ext>
          </c:extLst>
        </c:ser>
        <c:ser>
          <c:idx val="1"/>
          <c:order val="1"/>
          <c:tx>
            <c:v>Regression line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Calculations!$FP$3:$FP$4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Calculations!$FQ$3:$FQ$4</c:f>
              <c:numCache>
                <c:formatCode>0.00</c:formatCode>
                <c:ptCount val="2"/>
                <c:pt idx="0">
                  <c:v>-3.4444818270671482</c:v>
                </c:pt>
                <c:pt idx="1">
                  <c:v>6.1502450679919285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CD-44B8-977D-A2F974EA6DCE}"/>
            </c:ext>
          </c:extLst>
        </c:ser>
        <c:ser>
          <c:idx val="2"/>
          <c:order val="2"/>
          <c:tx>
            <c:strRef>
              <c:f>Calculations!$FO$5</c:f>
              <c:strCache>
                <c:ptCount val="1"/>
                <c:pt idx="0">
                  <c:v>Horizontal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Calculations!$FP$6:$FP$7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Calculations!$FQ$6:$FQ$7</c:f>
              <c:numCache>
                <c:formatCode>0.00</c:formatCode>
                <c:ptCount val="2"/>
                <c:pt idx="0">
                  <c:v>1.3528816204623912</c:v>
                </c:pt>
                <c:pt idx="1">
                  <c:v>1.3528816204623912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CD-44B8-977D-A2F974EA6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674384"/>
        <c:axId val="437673992"/>
      </c:scatterChart>
      <c:valAx>
        <c:axId val="43767438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GB"/>
                  <a:t>Normal 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low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37673992"/>
        <c:crossesAt val="0"/>
        <c:crossBetween val="midCat"/>
      </c:valAx>
      <c:valAx>
        <c:axId val="437673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Sample 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prstDash val="dash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37674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Standardized</a:t>
            </a:r>
            <a:r>
              <a:rPr lang="nl-NL" baseline="0"/>
              <a:t> Residual Histogram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1812281452038949E-2"/>
          <c:y val="0.11326115485564305"/>
          <c:w val="0.87260731386212509"/>
          <c:h val="0.79134701912260963"/>
        </c:manualLayout>
      </c:layout>
      <c:lineChart>
        <c:grouping val="standard"/>
        <c:varyColors val="0"/>
        <c:ser>
          <c:idx val="0"/>
          <c:order val="0"/>
          <c:tx>
            <c:strRef>
              <c:f>'Publication Bias Analysis'!$Z$28</c:f>
              <c:strCache>
                <c:ptCount val="1"/>
                <c:pt idx="0">
                  <c:v>Proportion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errBars>
            <c:errDir val="y"/>
            <c:errBarType val="minus"/>
            <c:errValType val="fixedVal"/>
            <c:noEndCap val="1"/>
            <c:val val="1"/>
            <c:spPr>
              <a:ln w="254000">
                <a:solidFill>
                  <a:schemeClr val="accent1"/>
                </a:solidFill>
              </a:ln>
            </c:spPr>
          </c:errBars>
          <c:cat>
            <c:strRef>
              <c:f>'Publication Bias Analysis'!$Y$29:$Y$38</c:f>
              <c:strCache>
                <c:ptCount val="10"/>
                <c:pt idx="1">
                  <c:v>-∞; -4.9</c:v>
                </c:pt>
                <c:pt idx="2">
                  <c:v>-4.9; -3.5</c:v>
                </c:pt>
                <c:pt idx="3">
                  <c:v>-3.5; -2.1</c:v>
                </c:pt>
                <c:pt idx="4">
                  <c:v>-2.1; -0.7</c:v>
                </c:pt>
                <c:pt idx="5">
                  <c:v>-0.7; 0.7</c:v>
                </c:pt>
                <c:pt idx="6">
                  <c:v>0.7; 2.1</c:v>
                </c:pt>
                <c:pt idx="7">
                  <c:v>2.1; 3.5</c:v>
                </c:pt>
                <c:pt idx="8">
                  <c:v>3.5; 4.9</c:v>
                </c:pt>
                <c:pt idx="9">
                  <c:v>4.9; ∞ </c:v>
                </c:pt>
              </c:strCache>
            </c:strRef>
          </c:cat>
          <c:val>
            <c:numRef>
              <c:f>'Publication Bias Analysis'!$Z$29:$Z$39</c:f>
              <c:numCache>
                <c:formatCode>0.00</c:formatCode>
                <c:ptCount val="11"/>
                <c:pt idx="1">
                  <c:v>8.3333333333333329E-2</c:v>
                </c:pt>
                <c:pt idx="2">
                  <c:v>0</c:v>
                </c:pt>
                <c:pt idx="3">
                  <c:v>8.3333333333333329E-2</c:v>
                </c:pt>
                <c:pt idx="4">
                  <c:v>0.25</c:v>
                </c:pt>
                <c:pt idx="5">
                  <c:v>0.25</c:v>
                </c:pt>
                <c:pt idx="6">
                  <c:v>0</c:v>
                </c:pt>
                <c:pt idx="7">
                  <c:v>0.25</c:v>
                </c:pt>
                <c:pt idx="8">
                  <c:v>0</c:v>
                </c:pt>
                <c:pt idx="9">
                  <c:v>8.3333333333333329E-2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0-477D-8A9A-CD939606EB14}"/>
            </c:ext>
          </c:extLst>
        </c:ser>
        <c:ser>
          <c:idx val="1"/>
          <c:order val="1"/>
          <c:tx>
            <c:strRef>
              <c:f>'Publication Bias Analysis'!$AA$28</c:f>
              <c:strCache>
                <c:ptCount val="1"/>
                <c:pt idx="0">
                  <c:v>Probability</c:v>
                </c:pt>
              </c:strCache>
            </c:strRef>
          </c:tx>
          <c:marker>
            <c:symbol val="none"/>
          </c:marker>
          <c:cat>
            <c:strRef>
              <c:f>'Publication Bias Analysis'!$Y$29:$Y$38</c:f>
              <c:strCache>
                <c:ptCount val="10"/>
                <c:pt idx="1">
                  <c:v>-∞; -4.9</c:v>
                </c:pt>
                <c:pt idx="2">
                  <c:v>-4.9; -3.5</c:v>
                </c:pt>
                <c:pt idx="3">
                  <c:v>-3.5; -2.1</c:v>
                </c:pt>
                <c:pt idx="4">
                  <c:v>-2.1; -0.7</c:v>
                </c:pt>
                <c:pt idx="5">
                  <c:v>-0.7; 0.7</c:v>
                </c:pt>
                <c:pt idx="6">
                  <c:v>0.7; 2.1</c:v>
                </c:pt>
                <c:pt idx="7">
                  <c:v>2.1; 3.5</c:v>
                </c:pt>
                <c:pt idx="8">
                  <c:v>3.5; 4.9</c:v>
                </c:pt>
                <c:pt idx="9">
                  <c:v>4.9; ∞ </c:v>
                </c:pt>
              </c:strCache>
            </c:strRef>
          </c:cat>
          <c:val>
            <c:numRef>
              <c:f>'Publication Bias Analysis'!$AA$29:$AA$39</c:f>
              <c:numCache>
                <c:formatCode>0.00</c:formatCode>
                <c:ptCount val="11"/>
                <c:pt idx="1">
                  <c:v>4.7918327659032035E-7</c:v>
                </c:pt>
                <c:pt idx="2">
                  <c:v>2.3214989575893474E-4</c:v>
                </c:pt>
                <c:pt idx="3">
                  <c:v>1.7631791483781026E-2</c:v>
                </c:pt>
                <c:pt idx="4">
                  <c:v>0.22409923166025641</c:v>
                </c:pt>
                <c:pt idx="5">
                  <c:v>0.51607269555385393</c:v>
                </c:pt>
                <c:pt idx="6">
                  <c:v>0.22409923166025647</c:v>
                </c:pt>
                <c:pt idx="7">
                  <c:v>1.7631791483781023E-2</c:v>
                </c:pt>
                <c:pt idx="8">
                  <c:v>2.3214989575892631E-4</c:v>
                </c:pt>
                <c:pt idx="9">
                  <c:v>4.7918327661378157E-7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010-477D-8A9A-CD939606E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7673208"/>
        <c:axId val="437672816"/>
      </c:lineChart>
      <c:catAx>
        <c:axId val="43767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Z-score</a:t>
                </a:r>
              </a:p>
            </c:rich>
          </c:tx>
          <c:layout>
            <c:manualLayout>
              <c:xMode val="edge"/>
              <c:yMode val="edge"/>
              <c:x val="0.47979857949066274"/>
              <c:y val="0.9547469066366703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437672816"/>
        <c:crosses val="autoZero"/>
        <c:auto val="1"/>
        <c:lblAlgn val="ctr"/>
        <c:lblOffset val="100"/>
        <c:noMultiLvlLbl val="0"/>
      </c:catAx>
      <c:valAx>
        <c:axId val="43767281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Probability</a:t>
                </a:r>
              </a:p>
            </c:rich>
          </c:tx>
          <c:overlay val="0"/>
        </c:title>
        <c:numFmt formatCode="General" sourceLinked="1"/>
        <c:majorTickMark val="in"/>
        <c:minorTickMark val="none"/>
        <c:tickLblPos val="low"/>
        <c:crossAx val="437673208"/>
        <c:crossesAt val="6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71804904754988E-2"/>
          <c:y val="8.5507791255822752E-2"/>
          <c:w val="0.87587073088256595"/>
          <c:h val="0.8259535125676859"/>
        </c:manualLayout>
      </c:layout>
      <c:scatterChart>
        <c:scatterStyle val="lineMarker"/>
        <c:varyColors val="0"/>
        <c:ser>
          <c:idx val="0"/>
          <c:order val="0"/>
          <c:tx>
            <c:v>Studies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4"/>
            <c:marker>
              <c:symbol val="diamond"/>
              <c:size val="5"/>
            </c:marker>
            <c:bubble3D val="0"/>
            <c:extLst>
              <c:ext xmlns:c16="http://schemas.microsoft.com/office/drawing/2014/chart" uri="{C3380CC4-5D6E-409C-BE32-E72D297353CC}">
                <c16:uniqueId val="{00000000-70C0-45BC-997A-C2F814FDFB19}"/>
              </c:ext>
            </c:extLst>
          </c:dPt>
          <c:xVal>
            <c:numRef>
              <c:f>Calculations!$CX$2:$CX$201</c:f>
              <c:numCache>
                <c:formatCode>0.00</c:formatCode>
                <c:ptCount val="200"/>
                <c:pt idx="0">
                  <c:v>0.4</c:v>
                </c:pt>
                <c:pt idx="1">
                  <c:v>0.3</c:v>
                </c:pt>
                <c:pt idx="2">
                  <c:v>1.4999999999999999E-2</c:v>
                </c:pt>
                <c:pt idx="3">
                  <c:v>0.11831149953196311</c:v>
                </c:pt>
                <c:pt idx="4">
                  <c:v>-0.18101983818958026</c:v>
                </c:pt>
                <c:pt idx="5">
                  <c:v>-4.882336459352795E-2</c:v>
                </c:pt>
                <c:pt idx="6">
                  <c:v>0.36742346141747667</c:v>
                </c:pt>
                <c:pt idx="7">
                  <c:v>0.47958315233127197</c:v>
                </c:pt>
                <c:pt idx="8">
                  <c:v>-5.0616039662091106E-2</c:v>
                </c:pt>
                <c:pt idx="9">
                  <c:v>-0.15</c:v>
                </c:pt>
                <c:pt idx="10">
                  <c:v>0.03</c:v>
                </c:pt>
                <c:pt idx="11">
                  <c:v>0.05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Calculations!$CY$2:$CY$201</c:f>
              <c:numCache>
                <c:formatCode>0.00</c:formatCode>
                <c:ptCount val="200"/>
                <c:pt idx="0">
                  <c:v>0.1</c:v>
                </c:pt>
                <c:pt idx="1">
                  <c:v>0.08</c:v>
                </c:pt>
                <c:pt idx="2">
                  <c:v>0.2</c:v>
                </c:pt>
                <c:pt idx="3">
                  <c:v>5.5310219715588388E-2</c:v>
                </c:pt>
                <c:pt idx="4">
                  <c:v>9.5331392324611172E-2</c:v>
                </c:pt>
                <c:pt idx="5">
                  <c:v>9.5362975372997177E-2</c:v>
                </c:pt>
                <c:pt idx="6">
                  <c:v>8.1987041659032922E-2</c:v>
                </c:pt>
                <c:pt idx="7">
                  <c:v>7.199893161600493E-2</c:v>
                </c:pt>
                <c:pt idx="8">
                  <c:v>0.10769111676779392</c:v>
                </c:pt>
                <c:pt idx="9">
                  <c:v>5.3638207386774835E-2</c:v>
                </c:pt>
                <c:pt idx="10">
                  <c:v>0.10377075107070285</c:v>
                </c:pt>
                <c:pt idx="11">
                  <c:v>9.683975165189139E-2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C9-435A-ABF8-951C8EBC7D68}"/>
            </c:ext>
          </c:extLst>
        </c:ser>
        <c:ser>
          <c:idx val="1"/>
          <c:order val="1"/>
          <c:tx>
            <c:v>Diagonals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Calculations!$DB$3:$DB$5</c:f>
              <c:numCache>
                <c:formatCode>0.00</c:formatCode>
                <c:ptCount val="3"/>
                <c:pt idx="0">
                  <c:v>-0.41763321407363874</c:v>
                </c:pt>
                <c:pt idx="1">
                  <c:v>0.11060322434835443</c:v>
                </c:pt>
                <c:pt idx="2">
                  <c:v>0.63883966277034765</c:v>
                </c:pt>
              </c:numCache>
            </c:numRef>
          </c:xVal>
          <c:yVal>
            <c:numRef>
              <c:f>Calculations!$DC$3:$DC$5</c:f>
              <c:numCache>
                <c:formatCode>0.00</c:formatCode>
                <c:ptCount val="3"/>
                <c:pt idx="0">
                  <c:v>0.24</c:v>
                </c:pt>
                <c:pt idx="1">
                  <c:v>0</c:v>
                </c:pt>
                <c:pt idx="2">
                  <c:v>0.24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AC9-435A-ABF8-951C8EBC7D68}"/>
            </c:ext>
          </c:extLst>
        </c:ser>
        <c:ser>
          <c:idx val="2"/>
          <c:order val="2"/>
          <c:tx>
            <c:v>Mid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Calculations!$DB$7:$DB$8</c:f>
              <c:numCache>
                <c:formatCode>0.00</c:formatCode>
                <c:ptCount val="2"/>
                <c:pt idx="0">
                  <c:v>0.11060322434835443</c:v>
                </c:pt>
                <c:pt idx="1">
                  <c:v>0.11060322434835443</c:v>
                </c:pt>
              </c:numCache>
            </c:numRef>
          </c:xVal>
          <c:yVal>
            <c:numRef>
              <c:f>Calculations!$DC$7:$DC$8</c:f>
              <c:numCache>
                <c:formatCode>0.00</c:formatCode>
                <c:ptCount val="2"/>
                <c:pt idx="0">
                  <c:v>0</c:v>
                </c:pt>
                <c:pt idx="1">
                  <c:v>0.24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AC9-435A-ABF8-951C8EBC7D68}"/>
            </c:ext>
          </c:extLst>
        </c:ser>
        <c:ser>
          <c:idx val="4"/>
          <c:order val="3"/>
          <c:tx>
            <c:v>Imputed Data Points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 w="22225"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Calculations!$EC$2:$EC$41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xVal>
          <c:yVal>
            <c:numRef>
              <c:f>Calculations!$ED$2:$ED$41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AC9-435A-ABF8-951C8EBC7D68}"/>
            </c:ext>
          </c:extLst>
        </c:ser>
        <c:ser>
          <c:idx val="3"/>
          <c:order val="4"/>
          <c:tx>
            <c:v>Observed CES PI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Calculations!$DB$15</c:f>
                <c:numCache>
                  <c:formatCode>General</c:formatCode>
                  <c:ptCount val="1"/>
                  <c:pt idx="0">
                    <c:v>0.48716368951333011</c:v>
                  </c:pt>
                </c:numCache>
              </c:numRef>
            </c:plus>
            <c:minus>
              <c:numRef>
                <c:f>Calculations!$DB$15</c:f>
                <c:numCache>
                  <c:formatCode>General</c:formatCode>
                  <c:ptCount val="1"/>
                  <c:pt idx="0">
                    <c:v>0.48716368951333011</c:v>
                  </c:pt>
                </c:numCache>
              </c:numRef>
            </c:minus>
            <c:spPr>
              <a:ln>
                <a:solidFill>
                  <a:schemeClr val="accent3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0.11060322434835443</c:v>
                </c:pt>
              </c:numCache>
            </c:numRef>
          </c:xVal>
          <c:yVal>
            <c:numRef>
              <c:f>Calculations!$DB$16</c:f>
              <c:numCache>
                <c:formatCode>0.00</c:formatCode>
                <c:ptCount val="1"/>
                <c:pt idx="0">
                  <c:v>0.22000000000000003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AC9-435A-ABF8-951C8EBC7D68}"/>
            </c:ext>
          </c:extLst>
        </c:ser>
        <c:ser>
          <c:idx val="6"/>
          <c:order val="5"/>
          <c:tx>
            <c:v>Observed CES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Calculations!$DB$14</c:f>
                <c:numCache>
                  <c:formatCode>General</c:formatCode>
                  <c:ptCount val="1"/>
                  <c:pt idx="0">
                    <c:v>5.1833059976479912E-2</c:v>
                  </c:pt>
                </c:numCache>
              </c:numRef>
            </c:plus>
            <c:minus>
              <c:numRef>
                <c:f>Calculations!$DB$14</c:f>
                <c:numCache>
                  <c:formatCode>General</c:formatCode>
                  <c:ptCount val="1"/>
                  <c:pt idx="0">
                    <c:v>5.1833059976479912E-2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0.11060322434835443</c:v>
                </c:pt>
              </c:numCache>
            </c:numRef>
          </c:xVal>
          <c:yVal>
            <c:numRef>
              <c:f>Calculations!$DB$16</c:f>
              <c:numCache>
                <c:formatCode>0.00</c:formatCode>
                <c:ptCount val="1"/>
                <c:pt idx="0">
                  <c:v>0.22000000000000003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AC9-435A-ABF8-951C8EBC7D68}"/>
            </c:ext>
          </c:extLst>
        </c:ser>
        <c:ser>
          <c:idx val="5"/>
          <c:order val="6"/>
          <c:tx>
            <c:v>Adjusted CES PI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Calculations!$DB$20</c:f>
                <c:numCache>
                  <c:formatCode>General</c:formatCode>
                  <c:ptCount val="1"/>
                  <c:pt idx="0">
                    <c:v>0.48716368951333011</c:v>
                  </c:pt>
                </c:numCache>
              </c:numRef>
            </c:plus>
            <c:minus>
              <c:numRef>
                <c:f>Calculations!$DB$20</c:f>
                <c:numCache>
                  <c:formatCode>General</c:formatCode>
                  <c:ptCount val="1"/>
                  <c:pt idx="0">
                    <c:v>0.48716368951333011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0.11060322434835443</c:v>
                </c:pt>
              </c:numCache>
            </c:numRef>
          </c:xVal>
          <c:yVal>
            <c:numRef>
              <c:f>Calculations!$DB$21</c:f>
              <c:numCache>
                <c:formatCode>0.00</c:formatCode>
                <c:ptCount val="1"/>
                <c:pt idx="0">
                  <c:v>0.24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AC9-435A-ABF8-951C8EBC7D68}"/>
            </c:ext>
          </c:extLst>
        </c:ser>
        <c:ser>
          <c:idx val="7"/>
          <c:order val="7"/>
          <c:tx>
            <c:v>Adjusted CES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Calculations!$DB$19</c:f>
                <c:numCache>
                  <c:formatCode>General</c:formatCode>
                  <c:ptCount val="1"/>
                  <c:pt idx="0">
                    <c:v>5.1833059976479912E-2</c:v>
                  </c:pt>
                </c:numCache>
              </c:numRef>
            </c:plus>
            <c:minus>
              <c:numRef>
                <c:f>Calculations!$DB$19</c:f>
                <c:numCache>
                  <c:formatCode>General</c:formatCode>
                  <c:ptCount val="1"/>
                  <c:pt idx="0">
                    <c:v>5.1833059976479912E-2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0.11060322434835443</c:v>
                </c:pt>
              </c:numCache>
            </c:numRef>
          </c:xVal>
          <c:yVal>
            <c:numRef>
              <c:f>Calculations!$DB$21</c:f>
              <c:numCache>
                <c:formatCode>0.00</c:formatCode>
                <c:ptCount val="1"/>
                <c:pt idx="0">
                  <c:v>0.24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AC9-435A-ABF8-951C8EBC7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672032"/>
        <c:axId val="437671640"/>
      </c:scatterChart>
      <c:valAx>
        <c:axId val="43767203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Semi-Partial Correlation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nextTo"/>
        <c:spPr>
          <a:noFill/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37671640"/>
        <c:crossesAt val="0"/>
        <c:crossBetween val="midCat"/>
      </c:valAx>
      <c:valAx>
        <c:axId val="437671640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Standard error </a:t>
                </a:r>
                <a:endParaRPr lang="en-GB" baseline="-250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low"/>
        <c:spPr>
          <a:noFill/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37672032"/>
        <c:crossesAt val="0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0</xdr:colOff>
      <xdr:row>202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0</xdr:colOff>
      <xdr:row>205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20</xdr:col>
      <xdr:colOff>0</xdr:colOff>
      <xdr:row>211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0</xdr:colOff>
      <xdr:row>15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190499</xdr:colOff>
      <xdr:row>0</xdr:row>
      <xdr:rowOff>0</xdr:rowOff>
    </xdr:from>
    <xdr:to>
      <xdr:col>16</xdr:col>
      <xdr:colOff>0</xdr:colOff>
      <xdr:row>26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0</xdr:row>
      <xdr:rowOff>0</xdr:rowOff>
    </xdr:from>
    <xdr:to>
      <xdr:col>41</xdr:col>
      <xdr:colOff>0</xdr:colOff>
      <xdr:row>26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1</xdr:colOff>
      <xdr:row>0</xdr:row>
      <xdr:rowOff>0</xdr:rowOff>
    </xdr:from>
    <xdr:to>
      <xdr:col>52</xdr:col>
      <xdr:colOff>0</xdr:colOff>
      <xdr:row>26</xdr:row>
      <xdr:rowOff>9525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30</xdr:col>
      <xdr:colOff>0</xdr:colOff>
      <xdr:row>26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0</xdr:row>
      <xdr:rowOff>1</xdr:rowOff>
    </xdr:from>
    <xdr:to>
      <xdr:col>12</xdr:col>
      <xdr:colOff>0</xdr:colOff>
      <xdr:row>26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1"/>
  <sheetViews>
    <sheetView showGridLines="0" tabSelected="1" zoomScaleNormal="100" workbookViewId="0">
      <pane ySplit="1" topLeftCell="A2" activePane="bottomLeft" state="frozen"/>
      <selection activeCell="C1" sqref="C1"/>
      <selection pane="bottomLeft" activeCell="E17" sqref="E17"/>
    </sheetView>
  </sheetViews>
  <sheetFormatPr defaultRowHeight="12" x14ac:dyDescent="0.2"/>
  <cols>
    <col min="1" max="1" width="3.1640625" bestFit="1" customWidth="1"/>
    <col min="2" max="2" width="11" style="112" bestFit="1" customWidth="1"/>
    <col min="3" max="3" width="13" bestFit="1" customWidth="1"/>
    <col min="4" max="4" width="11.33203125" style="2" customWidth="1"/>
    <col min="5" max="5" width="17.1640625" style="35" customWidth="1"/>
    <col min="6" max="6" width="5.33203125" style="2" bestFit="1" customWidth="1"/>
    <col min="7" max="7" width="9.6640625" style="2" bestFit="1" customWidth="1"/>
    <col min="8" max="8" width="7" style="1" bestFit="1" customWidth="1"/>
    <col min="9" max="9" width="9.5" style="1" bestFit="1" customWidth="1"/>
    <col min="10" max="10" width="16.83203125" style="3" customWidth="1"/>
    <col min="11" max="11" width="11.5" style="3" customWidth="1"/>
    <col min="12" max="12" width="13.33203125" bestFit="1" customWidth="1"/>
    <col min="13" max="13" width="8.83203125" style="2" bestFit="1" customWidth="1"/>
    <col min="14" max="14" width="9.83203125" style="2" bestFit="1" customWidth="1"/>
  </cols>
  <sheetData>
    <row r="1" spans="1:14" s="5" customFormat="1" ht="39" customHeight="1" x14ac:dyDescent="0.2">
      <c r="A1" s="9" t="s">
        <v>0</v>
      </c>
      <c r="B1" s="108" t="s">
        <v>7</v>
      </c>
      <c r="C1" s="9" t="s">
        <v>9</v>
      </c>
      <c r="D1" s="9" t="s">
        <v>21</v>
      </c>
      <c r="E1" s="9" t="s">
        <v>254</v>
      </c>
      <c r="F1" s="9" t="s">
        <v>33</v>
      </c>
      <c r="G1" s="9" t="s">
        <v>255</v>
      </c>
      <c r="H1" s="9" t="s">
        <v>28</v>
      </c>
      <c r="I1" s="9" t="s">
        <v>19</v>
      </c>
      <c r="J1" s="9" t="s">
        <v>20</v>
      </c>
      <c r="K1" s="9" t="s">
        <v>25</v>
      </c>
      <c r="L1" s="9" t="s">
        <v>27</v>
      </c>
      <c r="M1" s="9" t="s">
        <v>35</v>
      </c>
      <c r="N1" s="9" t="s">
        <v>36</v>
      </c>
    </row>
    <row r="2" spans="1:14" x14ac:dyDescent="0.2">
      <c r="A2" s="50">
        <f>IF(AND(Sufficient_data="Yes",Include_study?= "Yes"),1,"")</f>
        <v>1</v>
      </c>
      <c r="B2" s="116" t="s">
        <v>242</v>
      </c>
      <c r="C2" s="51" t="s">
        <v>1</v>
      </c>
      <c r="D2" s="134">
        <v>0.4</v>
      </c>
      <c r="E2" s="134">
        <v>0.1</v>
      </c>
      <c r="F2" s="134"/>
      <c r="G2" s="134"/>
      <c r="H2" s="134"/>
      <c r="I2" s="134"/>
      <c r="J2" s="52"/>
      <c r="K2" s="52">
        <v>100</v>
      </c>
      <c r="L2" s="34" t="str">
        <f>IF(AND([0]!Semi_partial_correlation&lt;&gt;"",Variance&lt;&gt;""),"Yes","No")</f>
        <v>Yes</v>
      </c>
      <c r="M2" s="51" t="s">
        <v>240</v>
      </c>
      <c r="N2" s="136">
        <v>15</v>
      </c>
    </row>
    <row r="3" spans="1:14" x14ac:dyDescent="0.2">
      <c r="A3" s="54">
        <f>IF(AND(Sufficient_data="Yes",Include_study?="Yes"),COUNT(A$2:A2)+1,"")</f>
        <v>2</v>
      </c>
      <c r="B3" s="117" t="s">
        <v>243</v>
      </c>
      <c r="C3" s="55" t="s">
        <v>1</v>
      </c>
      <c r="D3" s="135">
        <v>0.3</v>
      </c>
      <c r="E3" s="135">
        <v>0.08</v>
      </c>
      <c r="F3" s="135"/>
      <c r="G3" s="135"/>
      <c r="H3" s="135"/>
      <c r="I3" s="135"/>
      <c r="J3" s="56"/>
      <c r="K3" s="56">
        <v>130</v>
      </c>
      <c r="L3" s="34" t="str">
        <f>IF(AND([0]!Semi_partial_correlation&lt;&gt;"",Variance&lt;&gt;""),"Yes","No")</f>
        <v>Yes</v>
      </c>
      <c r="M3" s="55" t="s">
        <v>240</v>
      </c>
      <c r="N3" s="137">
        <v>16</v>
      </c>
    </row>
    <row r="4" spans="1:14" x14ac:dyDescent="0.2">
      <c r="A4" s="54">
        <f>IF(AND(Sufficient_data="Yes",Include_study?="Yes"),COUNT(A$2:A3)+1,"")</f>
        <v>3</v>
      </c>
      <c r="B4" s="117" t="s">
        <v>244</v>
      </c>
      <c r="C4" s="55" t="s">
        <v>1</v>
      </c>
      <c r="D4" s="135">
        <v>1.4999999999999999E-2</v>
      </c>
      <c r="E4" s="135">
        <v>0.2</v>
      </c>
      <c r="F4" s="135"/>
      <c r="G4" s="135"/>
      <c r="H4" s="135"/>
      <c r="I4" s="135"/>
      <c r="J4" s="56"/>
      <c r="K4" s="56">
        <v>80</v>
      </c>
      <c r="L4" s="34" t="str">
        <f>IF(AND([0]!Semi_partial_correlation&lt;&gt;"",Variance&lt;&gt;""),"Yes","No")</f>
        <v>Yes</v>
      </c>
      <c r="M4" s="55" t="s">
        <v>240</v>
      </c>
      <c r="N4" s="137">
        <v>13</v>
      </c>
    </row>
    <row r="5" spans="1:14" x14ac:dyDescent="0.2">
      <c r="A5" s="54">
        <f>IF(AND(Sufficient_data="Yes",Include_study?="Yes"),COUNT(A$2:A4)+1,"")</f>
        <v>4</v>
      </c>
      <c r="B5" s="117" t="s">
        <v>245</v>
      </c>
      <c r="C5" s="55" t="s">
        <v>1</v>
      </c>
      <c r="D5" s="135"/>
      <c r="E5" s="135"/>
      <c r="F5" s="135"/>
      <c r="G5" s="135"/>
      <c r="H5" s="135">
        <v>2.1</v>
      </c>
      <c r="I5" s="135">
        <v>7.0000000000000007E-2</v>
      </c>
      <c r="J5" s="56">
        <v>6</v>
      </c>
      <c r="K5" s="56">
        <v>300</v>
      </c>
      <c r="L5" s="34" t="str">
        <f>IF(AND([0]!Semi_partial_correlation&lt;&gt;"",Variance&lt;&gt;""),"Yes","No")</f>
        <v>Yes</v>
      </c>
      <c r="M5" s="55" t="s">
        <v>240</v>
      </c>
      <c r="N5" s="137">
        <v>18</v>
      </c>
    </row>
    <row r="6" spans="1:14" x14ac:dyDescent="0.2">
      <c r="A6" s="54">
        <f>IF(AND(Sufficient_data="Yes",Include_study?="Yes"),COUNT(A$2:A5)+1,"")</f>
        <v>5</v>
      </c>
      <c r="B6" s="117" t="s">
        <v>246</v>
      </c>
      <c r="C6" s="55" t="s">
        <v>1</v>
      </c>
      <c r="D6" s="135"/>
      <c r="E6" s="135"/>
      <c r="F6" s="135"/>
      <c r="G6" s="135"/>
      <c r="H6" s="135">
        <v>-1.8</v>
      </c>
      <c r="I6" s="135">
        <v>0.11</v>
      </c>
      <c r="J6" s="56">
        <v>6</v>
      </c>
      <c r="K6" s="56">
        <v>95</v>
      </c>
      <c r="L6" s="34" t="str">
        <f>IF(AND([0]!Semi_partial_correlation&lt;&gt;"",Variance&lt;&gt;""),"Yes","No")</f>
        <v>Yes</v>
      </c>
      <c r="M6" s="55" t="s">
        <v>241</v>
      </c>
      <c r="N6" s="137">
        <v>20</v>
      </c>
    </row>
    <row r="7" spans="1:14" x14ac:dyDescent="0.2">
      <c r="A7" s="54">
        <f>IF(AND(Sufficient_data="Yes",Include_study?="Yes"),COUNT(A$2:A6)+1,"")</f>
        <v>6</v>
      </c>
      <c r="B7" s="117" t="s">
        <v>247</v>
      </c>
      <c r="C7" s="55" t="s">
        <v>1</v>
      </c>
      <c r="D7" s="135"/>
      <c r="E7" s="135"/>
      <c r="F7" s="135"/>
      <c r="G7" s="135"/>
      <c r="H7" s="135">
        <v>-0.5</v>
      </c>
      <c r="I7" s="135">
        <v>0.18</v>
      </c>
      <c r="J7" s="56">
        <v>3</v>
      </c>
      <c r="K7" s="56">
        <v>90</v>
      </c>
      <c r="L7" s="34" t="str">
        <f>IF(AND([0]!Semi_partial_correlation&lt;&gt;"",Variance&lt;&gt;""),"Yes","No")</f>
        <v>Yes</v>
      </c>
      <c r="M7" s="55" t="s">
        <v>241</v>
      </c>
      <c r="N7" s="137">
        <v>14</v>
      </c>
    </row>
    <row r="8" spans="1:14" x14ac:dyDescent="0.2">
      <c r="A8" s="54">
        <f>IF(AND(Sufficient_data="Yes",Include_study?="Yes"),COUNT(A$2:A7)+1,"")</f>
        <v>7</v>
      </c>
      <c r="B8" s="117" t="s">
        <v>248</v>
      </c>
      <c r="C8" s="55" t="s">
        <v>1</v>
      </c>
      <c r="D8" s="135"/>
      <c r="E8" s="135"/>
      <c r="F8" s="135">
        <v>0.2</v>
      </c>
      <c r="G8" s="135">
        <v>0.05</v>
      </c>
      <c r="H8" s="135"/>
      <c r="I8" s="135">
        <v>5.5E-2</v>
      </c>
      <c r="J8" s="56">
        <v>7</v>
      </c>
      <c r="K8" s="56">
        <v>120</v>
      </c>
      <c r="L8" s="34" t="str">
        <f>IF(AND([0]!Semi_partial_correlation&lt;&gt;"",Variance&lt;&gt;""),"Yes","No")</f>
        <v>Yes</v>
      </c>
      <c r="M8" s="55" t="s">
        <v>240</v>
      </c>
      <c r="N8" s="137">
        <v>19</v>
      </c>
    </row>
    <row r="9" spans="1:14" x14ac:dyDescent="0.2">
      <c r="A9" s="54">
        <f>IF(AND(Sufficient_data="Yes",Include_study?="Yes"),COUNT(A$2:A8)+1,"")</f>
        <v>8</v>
      </c>
      <c r="B9" s="117" t="s">
        <v>249</v>
      </c>
      <c r="C9" s="55" t="s">
        <v>1</v>
      </c>
      <c r="D9" s="135"/>
      <c r="E9" s="135"/>
      <c r="F9" s="135">
        <v>0.22</v>
      </c>
      <c r="G9" s="135">
        <v>0.04</v>
      </c>
      <c r="H9" s="135"/>
      <c r="I9" s="135">
        <v>0.08</v>
      </c>
      <c r="J9" s="56">
        <v>8</v>
      </c>
      <c r="K9" s="56">
        <v>130</v>
      </c>
      <c r="L9" s="34" t="str">
        <f>IF(AND([0]!Semi_partial_correlation&lt;&gt;"",Variance&lt;&gt;""),"Yes","No")</f>
        <v>Yes</v>
      </c>
      <c r="M9" s="55" t="s">
        <v>240</v>
      </c>
      <c r="N9" s="137">
        <v>13</v>
      </c>
    </row>
    <row r="10" spans="1:14" x14ac:dyDescent="0.2">
      <c r="A10" s="54">
        <f>IF(AND(Sufficient_data="Yes",Include_study?="Yes"),COUNT(A$2:A9)+1,"")</f>
        <v>9</v>
      </c>
      <c r="B10" s="117" t="s">
        <v>250</v>
      </c>
      <c r="C10" s="55" t="s">
        <v>1</v>
      </c>
      <c r="D10" s="135"/>
      <c r="E10" s="135"/>
      <c r="F10" s="135">
        <v>-0.05</v>
      </c>
      <c r="G10" s="135">
        <v>0.11</v>
      </c>
      <c r="H10" s="135"/>
      <c r="I10" s="135">
        <v>7.0000000000000007E-2</v>
      </c>
      <c r="J10" s="56">
        <v>4</v>
      </c>
      <c r="K10" s="56">
        <v>80</v>
      </c>
      <c r="L10" s="34" t="str">
        <f>IF(AND([0]!Semi_partial_correlation&lt;&gt;"",Variance&lt;&gt;""),"Yes","No")</f>
        <v>Yes</v>
      </c>
      <c r="M10" s="55" t="s">
        <v>241</v>
      </c>
      <c r="N10" s="137">
        <v>19</v>
      </c>
    </row>
    <row r="11" spans="1:14" x14ac:dyDescent="0.2">
      <c r="A11" s="54">
        <f>IF(AND(Sufficient_data="Yes",Include_study?="Yes"),COUNT(A$2:A10)+1,"")</f>
        <v>10</v>
      </c>
      <c r="B11" s="117" t="s">
        <v>251</v>
      </c>
      <c r="C11" s="55" t="s">
        <v>1</v>
      </c>
      <c r="D11" s="135">
        <v>-0.15</v>
      </c>
      <c r="E11" s="135"/>
      <c r="F11" s="135"/>
      <c r="G11" s="135"/>
      <c r="H11" s="135"/>
      <c r="I11" s="135">
        <v>0.3</v>
      </c>
      <c r="J11" s="56">
        <v>10</v>
      </c>
      <c r="K11" s="56">
        <v>240</v>
      </c>
      <c r="L11" s="34" t="str">
        <f>IF(AND([0]!Semi_partial_correlation&lt;&gt;"",Variance&lt;&gt;""),"Yes","No")</f>
        <v>Yes</v>
      </c>
      <c r="M11" s="55" t="s">
        <v>240</v>
      </c>
      <c r="N11" s="137">
        <v>22</v>
      </c>
    </row>
    <row r="12" spans="1:14" x14ac:dyDescent="0.2">
      <c r="A12" s="54">
        <f>IF(AND(Sufficient_data="Yes",Include_study?="Yes"),COUNT(A$2:A11)+1,"")</f>
        <v>11</v>
      </c>
      <c r="B12" s="117" t="s">
        <v>252</v>
      </c>
      <c r="C12" s="55" t="s">
        <v>1</v>
      </c>
      <c r="D12" s="135">
        <v>0.03</v>
      </c>
      <c r="E12" s="135"/>
      <c r="F12" s="135"/>
      <c r="G12" s="135"/>
      <c r="H12" s="135"/>
      <c r="I12" s="135">
        <v>0.03</v>
      </c>
      <c r="J12" s="56">
        <v>8</v>
      </c>
      <c r="K12" s="56">
        <v>90</v>
      </c>
      <c r="L12" s="34" t="str">
        <f>IF(AND([0]!Semi_partial_correlation&lt;&gt;"",Variance&lt;&gt;""),"Yes","No")</f>
        <v>Yes</v>
      </c>
      <c r="M12" s="55" t="s">
        <v>241</v>
      </c>
      <c r="N12" s="137">
        <v>17</v>
      </c>
    </row>
    <row r="13" spans="1:14" x14ac:dyDescent="0.2">
      <c r="A13" s="54">
        <f>IF(AND(Sufficient_data="Yes",Include_study?="Yes"),COUNT(A$2:A12)+1,"")</f>
        <v>12</v>
      </c>
      <c r="B13" s="117" t="s">
        <v>253</v>
      </c>
      <c r="C13" s="55" t="s">
        <v>1</v>
      </c>
      <c r="D13" s="135">
        <v>0.05</v>
      </c>
      <c r="E13" s="135"/>
      <c r="F13" s="135"/>
      <c r="G13" s="135"/>
      <c r="H13" s="135"/>
      <c r="I13" s="135">
        <v>0.06</v>
      </c>
      <c r="J13" s="56">
        <v>5</v>
      </c>
      <c r="K13" s="56">
        <v>100</v>
      </c>
      <c r="L13" s="34" t="str">
        <f>IF(AND([0]!Semi_partial_correlation&lt;&gt;"",Variance&lt;&gt;""),"Yes","No")</f>
        <v>Yes</v>
      </c>
      <c r="M13" s="55" t="s">
        <v>241</v>
      </c>
      <c r="N13" s="137">
        <v>18</v>
      </c>
    </row>
    <row r="14" spans="1:14" x14ac:dyDescent="0.2">
      <c r="A14" s="54" t="str">
        <f>IF(AND(Sufficient_data="Yes",Include_study?="Yes"),COUNT(A$2:A13)+1,"")</f>
        <v/>
      </c>
      <c r="B14" s="117"/>
      <c r="C14" s="55" t="s">
        <v>1</v>
      </c>
      <c r="D14" s="135"/>
      <c r="E14" s="135"/>
      <c r="F14" s="135"/>
      <c r="G14" s="135"/>
      <c r="H14" s="135"/>
      <c r="I14" s="135"/>
      <c r="J14" s="56"/>
      <c r="K14" s="56"/>
      <c r="L14" s="34" t="str">
        <f>IF(AND([0]!Semi_partial_correlation&lt;&gt;"",Variance&lt;&gt;""),"Yes","No")</f>
        <v>No</v>
      </c>
      <c r="M14" s="55"/>
      <c r="N14" s="137"/>
    </row>
    <row r="15" spans="1:14" x14ac:dyDescent="0.2">
      <c r="A15" s="54" t="str">
        <f>IF(AND(Sufficient_data="Yes",Include_study?="Yes"),COUNT(A$2:A14)+1,"")</f>
        <v/>
      </c>
      <c r="B15" s="117"/>
      <c r="C15" s="55" t="s">
        <v>1</v>
      </c>
      <c r="D15" s="135"/>
      <c r="E15" s="135"/>
      <c r="F15" s="135"/>
      <c r="G15" s="135"/>
      <c r="H15" s="135"/>
      <c r="I15" s="135"/>
      <c r="J15" s="56"/>
      <c r="K15" s="56"/>
      <c r="L15" s="34" t="str">
        <f>IF(AND([0]!Semi_partial_correlation&lt;&gt;"",Variance&lt;&gt;""),"Yes","No")</f>
        <v>No</v>
      </c>
      <c r="M15" s="55"/>
      <c r="N15" s="137"/>
    </row>
    <row r="16" spans="1:14" x14ac:dyDescent="0.2">
      <c r="A16" s="54" t="str">
        <f>IF(AND(Sufficient_data="Yes",Include_study?="Yes"),COUNT(A$2:A15)+1,"")</f>
        <v/>
      </c>
      <c r="B16" s="117"/>
      <c r="C16" s="55" t="s">
        <v>1</v>
      </c>
      <c r="D16" s="135"/>
      <c r="E16" s="135"/>
      <c r="F16" s="135"/>
      <c r="G16" s="135"/>
      <c r="H16" s="135"/>
      <c r="I16" s="135"/>
      <c r="J16" s="56"/>
      <c r="K16" s="56"/>
      <c r="L16" s="34" t="str">
        <f>IF(AND([0]!Semi_partial_correlation&lt;&gt;"",Variance&lt;&gt;""),"Yes","No")</f>
        <v>No</v>
      </c>
      <c r="M16" s="55"/>
      <c r="N16" s="137"/>
    </row>
    <row r="17" spans="1:14" x14ac:dyDescent="0.2">
      <c r="A17" s="54" t="str">
        <f>IF(AND(Sufficient_data="Yes",Include_study?="Yes"),COUNT(A$2:A16)+1,"")</f>
        <v/>
      </c>
      <c r="B17" s="117"/>
      <c r="C17" s="55" t="s">
        <v>1</v>
      </c>
      <c r="D17" s="135"/>
      <c r="E17" s="135"/>
      <c r="F17" s="135"/>
      <c r="G17" s="135"/>
      <c r="H17" s="135"/>
      <c r="I17" s="135"/>
      <c r="J17" s="56"/>
      <c r="K17" s="56"/>
      <c r="L17" s="34" t="str">
        <f>IF(AND([0]!Semi_partial_correlation&lt;&gt;"",Variance&lt;&gt;""),"Yes","No")</f>
        <v>No</v>
      </c>
      <c r="M17" s="55"/>
      <c r="N17" s="137"/>
    </row>
    <row r="18" spans="1:14" x14ac:dyDescent="0.2">
      <c r="A18" s="54" t="str">
        <f>IF(AND(Sufficient_data="Yes",Include_study?="Yes"),COUNT(A$2:A17)+1,"")</f>
        <v/>
      </c>
      <c r="B18" s="117"/>
      <c r="C18" s="55" t="s">
        <v>1</v>
      </c>
      <c r="D18" s="135"/>
      <c r="E18" s="135"/>
      <c r="F18" s="135"/>
      <c r="G18" s="135"/>
      <c r="H18" s="135"/>
      <c r="I18" s="135"/>
      <c r="J18" s="56"/>
      <c r="K18" s="56"/>
      <c r="L18" s="34" t="str">
        <f>IF(AND([0]!Semi_partial_correlation&lt;&gt;"",Variance&lt;&gt;""),"Yes","No")</f>
        <v>No</v>
      </c>
      <c r="M18" s="55"/>
      <c r="N18" s="137"/>
    </row>
    <row r="19" spans="1:14" x14ac:dyDescent="0.2">
      <c r="A19" s="54" t="str">
        <f>IF(AND(Sufficient_data="Yes",Include_study?="Yes"),COUNT(A$2:A18)+1,"")</f>
        <v/>
      </c>
      <c r="B19" s="117"/>
      <c r="C19" s="55" t="s">
        <v>1</v>
      </c>
      <c r="D19" s="135"/>
      <c r="E19" s="135"/>
      <c r="F19" s="135"/>
      <c r="G19" s="135"/>
      <c r="H19" s="135"/>
      <c r="I19" s="135"/>
      <c r="J19" s="56"/>
      <c r="K19" s="56"/>
      <c r="L19" s="34" t="str">
        <f>IF(AND([0]!Semi_partial_correlation&lt;&gt;"",Variance&lt;&gt;""),"Yes","No")</f>
        <v>No</v>
      </c>
      <c r="M19" s="55"/>
      <c r="N19" s="137"/>
    </row>
    <row r="20" spans="1:14" x14ac:dyDescent="0.2">
      <c r="A20" s="54" t="str">
        <f>IF(AND(Sufficient_data="Yes",Include_study?="Yes"),COUNT(A$2:A19)+1,"")</f>
        <v/>
      </c>
      <c r="B20" s="117"/>
      <c r="C20" s="55" t="s">
        <v>1</v>
      </c>
      <c r="D20" s="135"/>
      <c r="E20" s="135"/>
      <c r="F20" s="135"/>
      <c r="G20" s="135"/>
      <c r="H20" s="135"/>
      <c r="I20" s="135"/>
      <c r="J20" s="56"/>
      <c r="K20" s="56"/>
      <c r="L20" s="34" t="str">
        <f>IF(AND([0]!Semi_partial_correlation&lt;&gt;"",Variance&lt;&gt;""),"Yes","No")</f>
        <v>No</v>
      </c>
      <c r="M20" s="55"/>
      <c r="N20" s="137"/>
    </row>
    <row r="21" spans="1:14" x14ac:dyDescent="0.2">
      <c r="A21" s="54" t="str">
        <f>IF(AND(Sufficient_data="Yes",Include_study?="Yes"),COUNT(A$2:A20)+1,"")</f>
        <v/>
      </c>
      <c r="B21" s="117"/>
      <c r="C21" s="55" t="s">
        <v>1</v>
      </c>
      <c r="D21" s="135"/>
      <c r="E21" s="135"/>
      <c r="F21" s="135"/>
      <c r="G21" s="135"/>
      <c r="H21" s="135"/>
      <c r="I21" s="135"/>
      <c r="J21" s="55"/>
      <c r="K21" s="55"/>
      <c r="L21" s="34" t="str">
        <f>IF(AND([0]!Semi_partial_correlation&lt;&gt;"",Variance&lt;&gt;""),"Yes","No")</f>
        <v>No</v>
      </c>
      <c r="M21" s="55"/>
      <c r="N21" s="137"/>
    </row>
    <row r="22" spans="1:14" x14ac:dyDescent="0.2">
      <c r="A22" s="54" t="str">
        <f>IF(AND(Sufficient_data="Yes",Include_study?="Yes"),COUNT(A$2:A21)+1,"")</f>
        <v/>
      </c>
      <c r="B22" s="117"/>
      <c r="C22" s="55" t="s">
        <v>1</v>
      </c>
      <c r="D22" s="135"/>
      <c r="E22" s="135"/>
      <c r="F22" s="135"/>
      <c r="G22" s="135"/>
      <c r="H22" s="135"/>
      <c r="I22" s="135"/>
      <c r="J22" s="55"/>
      <c r="K22" s="55"/>
      <c r="L22" s="34" t="str">
        <f>IF(AND([0]!Semi_partial_correlation&lt;&gt;"",Variance&lt;&gt;""),"Yes","No")</f>
        <v>No</v>
      </c>
      <c r="M22" s="55"/>
      <c r="N22" s="137"/>
    </row>
    <row r="23" spans="1:14" x14ac:dyDescent="0.2">
      <c r="A23" s="54" t="str">
        <f>IF(AND(Sufficient_data="Yes",Include_study?="Yes"),COUNT(A$2:A22)+1,"")</f>
        <v/>
      </c>
      <c r="B23" s="117"/>
      <c r="C23" s="55" t="s">
        <v>1</v>
      </c>
      <c r="D23" s="135"/>
      <c r="E23" s="135"/>
      <c r="F23" s="135"/>
      <c r="G23" s="135"/>
      <c r="H23" s="135"/>
      <c r="I23" s="135"/>
      <c r="J23" s="55"/>
      <c r="K23" s="55"/>
      <c r="L23" s="34" t="str">
        <f>IF(AND([0]!Semi_partial_correlation&lt;&gt;"",Variance&lt;&gt;""),"Yes","No")</f>
        <v>No</v>
      </c>
      <c r="M23" s="55"/>
      <c r="N23" s="137"/>
    </row>
    <row r="24" spans="1:14" x14ac:dyDescent="0.2">
      <c r="A24" s="54" t="str">
        <f>IF(AND(Sufficient_data="Yes",Include_study?="Yes"),COUNT(A$2:A23)+1,"")</f>
        <v/>
      </c>
      <c r="B24" s="117"/>
      <c r="C24" s="55" t="s">
        <v>1</v>
      </c>
      <c r="D24" s="135"/>
      <c r="E24" s="135"/>
      <c r="F24" s="135"/>
      <c r="G24" s="135"/>
      <c r="H24" s="135"/>
      <c r="I24" s="135"/>
      <c r="J24" s="55"/>
      <c r="K24" s="55"/>
      <c r="L24" s="34" t="str">
        <f>IF(AND([0]!Semi_partial_correlation&lt;&gt;"",Variance&lt;&gt;""),"Yes","No")</f>
        <v>No</v>
      </c>
      <c r="M24" s="55"/>
      <c r="N24" s="137"/>
    </row>
    <row r="25" spans="1:14" x14ac:dyDescent="0.2">
      <c r="A25" s="54" t="str">
        <f>IF(AND(Sufficient_data="Yes",Include_study?="Yes"),COUNT(A$2:A24)+1,"")</f>
        <v/>
      </c>
      <c r="B25" s="117"/>
      <c r="C25" s="55" t="s">
        <v>1</v>
      </c>
      <c r="D25" s="135"/>
      <c r="E25" s="135"/>
      <c r="F25" s="135"/>
      <c r="G25" s="135"/>
      <c r="H25" s="135"/>
      <c r="I25" s="135"/>
      <c r="J25" s="55"/>
      <c r="K25" s="55"/>
      <c r="L25" s="34" t="str">
        <f>IF(AND([0]!Semi_partial_correlation&lt;&gt;"",Variance&lt;&gt;""),"Yes","No")</f>
        <v>No</v>
      </c>
      <c r="M25" s="55"/>
      <c r="N25" s="137"/>
    </row>
    <row r="26" spans="1:14" x14ac:dyDescent="0.2">
      <c r="A26" s="54" t="str">
        <f>IF(AND(Sufficient_data="Yes",Include_study?="Yes"),COUNT(A$2:A25)+1,"")</f>
        <v/>
      </c>
      <c r="B26" s="117"/>
      <c r="C26" s="55" t="s">
        <v>1</v>
      </c>
      <c r="D26" s="135"/>
      <c r="E26" s="135"/>
      <c r="F26" s="135"/>
      <c r="G26" s="135"/>
      <c r="H26" s="135"/>
      <c r="I26" s="135"/>
      <c r="J26" s="55"/>
      <c r="K26" s="55"/>
      <c r="L26" s="34" t="str">
        <f>IF(AND([0]!Semi_partial_correlation&lt;&gt;"",Variance&lt;&gt;""),"Yes","No")</f>
        <v>No</v>
      </c>
      <c r="M26" s="55"/>
      <c r="N26" s="137"/>
    </row>
    <row r="27" spans="1:14" x14ac:dyDescent="0.2">
      <c r="A27" s="54" t="str">
        <f>IF(AND(Sufficient_data="Yes",Include_study?="Yes"),COUNT(A$2:A26)+1,"")</f>
        <v/>
      </c>
      <c r="B27" s="117"/>
      <c r="C27" s="55" t="s">
        <v>1</v>
      </c>
      <c r="D27" s="135"/>
      <c r="E27" s="135"/>
      <c r="F27" s="135"/>
      <c r="G27" s="135"/>
      <c r="H27" s="135"/>
      <c r="I27" s="135"/>
      <c r="J27" s="55"/>
      <c r="K27" s="55"/>
      <c r="L27" s="34" t="str">
        <f>IF(AND([0]!Semi_partial_correlation&lt;&gt;"",Variance&lt;&gt;""),"Yes","No")</f>
        <v>No</v>
      </c>
      <c r="M27" s="55"/>
      <c r="N27" s="137"/>
    </row>
    <row r="28" spans="1:14" x14ac:dyDescent="0.2">
      <c r="A28" s="54" t="str">
        <f>IF(AND(Sufficient_data="Yes",Include_study?="Yes"),COUNT(A$2:A27)+1,"")</f>
        <v/>
      </c>
      <c r="B28" s="117"/>
      <c r="C28" s="55" t="s">
        <v>1</v>
      </c>
      <c r="D28" s="135"/>
      <c r="E28" s="135"/>
      <c r="F28" s="135"/>
      <c r="G28" s="135"/>
      <c r="H28" s="135"/>
      <c r="I28" s="135"/>
      <c r="J28" s="55"/>
      <c r="K28" s="55"/>
      <c r="L28" s="34" t="str">
        <f>IF(AND([0]!Semi_partial_correlation&lt;&gt;"",Variance&lt;&gt;""),"Yes","No")</f>
        <v>No</v>
      </c>
      <c r="M28" s="55"/>
      <c r="N28" s="137"/>
    </row>
    <row r="29" spans="1:14" x14ac:dyDescent="0.2">
      <c r="A29" s="54" t="str">
        <f>IF(AND(Sufficient_data="Yes",Include_study?="Yes"),COUNT(A$2:A28)+1,"")</f>
        <v/>
      </c>
      <c r="B29" s="117"/>
      <c r="C29" s="55" t="s">
        <v>1</v>
      </c>
      <c r="D29" s="135"/>
      <c r="E29" s="135"/>
      <c r="F29" s="135"/>
      <c r="G29" s="135"/>
      <c r="H29" s="135"/>
      <c r="I29" s="135"/>
      <c r="J29" s="55"/>
      <c r="K29" s="55"/>
      <c r="L29" s="34" t="str">
        <f>IF(AND([0]!Semi_partial_correlation&lt;&gt;"",Variance&lt;&gt;""),"Yes","No")</f>
        <v>No</v>
      </c>
      <c r="M29" s="55"/>
      <c r="N29" s="137"/>
    </row>
    <row r="30" spans="1:14" x14ac:dyDescent="0.2">
      <c r="A30" s="54" t="str">
        <f>IF(AND(Sufficient_data="Yes",Include_study?="Yes"),COUNT(A$2:A29)+1,"")</f>
        <v/>
      </c>
      <c r="B30" s="117"/>
      <c r="C30" s="55" t="s">
        <v>1</v>
      </c>
      <c r="D30" s="135"/>
      <c r="E30" s="135"/>
      <c r="F30" s="135"/>
      <c r="G30" s="135"/>
      <c r="H30" s="135"/>
      <c r="I30" s="135"/>
      <c r="J30" s="55"/>
      <c r="K30" s="55"/>
      <c r="L30" s="34" t="str">
        <f>IF(AND([0]!Semi_partial_correlation&lt;&gt;"",Variance&lt;&gt;""),"Yes","No")</f>
        <v>No</v>
      </c>
      <c r="M30" s="55"/>
      <c r="N30" s="137"/>
    </row>
    <row r="31" spans="1:14" x14ac:dyDescent="0.2">
      <c r="A31" s="54" t="str">
        <f>IF(AND(Sufficient_data="Yes",Include_study?="Yes"),COUNT(A$2:A30)+1,"")</f>
        <v/>
      </c>
      <c r="B31" s="117"/>
      <c r="C31" s="55" t="s">
        <v>1</v>
      </c>
      <c r="D31" s="135"/>
      <c r="E31" s="135"/>
      <c r="F31" s="135"/>
      <c r="G31" s="135"/>
      <c r="H31" s="135"/>
      <c r="I31" s="135"/>
      <c r="J31" s="55"/>
      <c r="K31" s="55"/>
      <c r="L31" s="34" t="str">
        <f>IF(AND([0]!Semi_partial_correlation&lt;&gt;"",Variance&lt;&gt;""),"Yes","No")</f>
        <v>No</v>
      </c>
      <c r="M31" s="55"/>
      <c r="N31" s="137"/>
    </row>
    <row r="32" spans="1:14" x14ac:dyDescent="0.2">
      <c r="A32" s="54" t="str">
        <f>IF(AND(Sufficient_data="Yes",Include_study?="Yes"),COUNT(A$2:A31)+1,"")</f>
        <v/>
      </c>
      <c r="B32" s="117"/>
      <c r="C32" s="55" t="s">
        <v>1</v>
      </c>
      <c r="D32" s="135"/>
      <c r="E32" s="135"/>
      <c r="F32" s="135"/>
      <c r="G32" s="135"/>
      <c r="H32" s="135"/>
      <c r="I32" s="135"/>
      <c r="J32" s="55"/>
      <c r="K32" s="55"/>
      <c r="L32" s="34" t="str">
        <f>IF(AND([0]!Semi_partial_correlation&lt;&gt;"",Variance&lt;&gt;""),"Yes","No")</f>
        <v>No</v>
      </c>
      <c r="M32" s="55"/>
      <c r="N32" s="137"/>
    </row>
    <row r="33" spans="1:14" x14ac:dyDescent="0.2">
      <c r="A33" s="54" t="str">
        <f>IF(AND(Sufficient_data="Yes",Include_study?="Yes"),COUNT(A$2:A32)+1,"")</f>
        <v/>
      </c>
      <c r="B33" s="117"/>
      <c r="C33" s="55" t="s">
        <v>1</v>
      </c>
      <c r="D33" s="135"/>
      <c r="E33" s="135"/>
      <c r="F33" s="135"/>
      <c r="G33" s="135"/>
      <c r="H33" s="135"/>
      <c r="I33" s="135"/>
      <c r="J33" s="55"/>
      <c r="K33" s="55"/>
      <c r="L33" s="34" t="str">
        <f>IF(AND([0]!Semi_partial_correlation&lt;&gt;"",Variance&lt;&gt;""),"Yes","No")</f>
        <v>No</v>
      </c>
      <c r="M33" s="55"/>
      <c r="N33" s="137"/>
    </row>
    <row r="34" spans="1:14" x14ac:dyDescent="0.2">
      <c r="A34" s="54" t="str">
        <f>IF(AND(Sufficient_data="Yes",Include_study?="Yes"),COUNT(A$2:A33)+1,"")</f>
        <v/>
      </c>
      <c r="B34" s="117"/>
      <c r="C34" s="55" t="s">
        <v>1</v>
      </c>
      <c r="D34" s="135"/>
      <c r="E34" s="135"/>
      <c r="F34" s="135"/>
      <c r="G34" s="135"/>
      <c r="H34" s="135"/>
      <c r="I34" s="135"/>
      <c r="J34" s="55"/>
      <c r="K34" s="55"/>
      <c r="L34" s="34" t="str">
        <f>IF(AND([0]!Semi_partial_correlation&lt;&gt;"",Variance&lt;&gt;""),"Yes","No")</f>
        <v>No</v>
      </c>
      <c r="M34" s="55"/>
      <c r="N34" s="137"/>
    </row>
    <row r="35" spans="1:14" x14ac:dyDescent="0.2">
      <c r="A35" s="54" t="str">
        <f>IF(AND(Sufficient_data="Yes",Include_study?="Yes"),COUNT(A$2:A34)+1,"")</f>
        <v/>
      </c>
      <c r="B35" s="117"/>
      <c r="C35" s="55" t="s">
        <v>1</v>
      </c>
      <c r="D35" s="135"/>
      <c r="E35" s="135"/>
      <c r="F35" s="135"/>
      <c r="G35" s="135"/>
      <c r="H35" s="135"/>
      <c r="I35" s="135"/>
      <c r="J35" s="55"/>
      <c r="K35" s="55"/>
      <c r="L35" s="34" t="str">
        <f>IF(AND([0]!Semi_partial_correlation&lt;&gt;"",Variance&lt;&gt;""),"Yes","No")</f>
        <v>No</v>
      </c>
      <c r="M35" s="55"/>
      <c r="N35" s="137"/>
    </row>
    <row r="36" spans="1:14" x14ac:dyDescent="0.2">
      <c r="A36" s="54" t="str">
        <f>IF(AND(Sufficient_data="Yes",Include_study?="Yes"),COUNT(A$2:A35)+1,"")</f>
        <v/>
      </c>
      <c r="B36" s="117"/>
      <c r="C36" s="55" t="s">
        <v>1</v>
      </c>
      <c r="D36" s="135"/>
      <c r="E36" s="135"/>
      <c r="F36" s="135"/>
      <c r="G36" s="135"/>
      <c r="H36" s="135"/>
      <c r="I36" s="135"/>
      <c r="J36" s="55"/>
      <c r="K36" s="55"/>
      <c r="L36" s="34" t="str">
        <f>IF(AND([0]!Semi_partial_correlation&lt;&gt;"",Variance&lt;&gt;""),"Yes","No")</f>
        <v>No</v>
      </c>
      <c r="M36" s="55"/>
      <c r="N36" s="137"/>
    </row>
    <row r="37" spans="1:14" x14ac:dyDescent="0.2">
      <c r="A37" s="54" t="str">
        <f>IF(AND(Sufficient_data="Yes",Include_study?="Yes"),COUNT(A$2:A36)+1,"")</f>
        <v/>
      </c>
      <c r="B37" s="117"/>
      <c r="C37" s="55" t="s">
        <v>1</v>
      </c>
      <c r="D37" s="135"/>
      <c r="E37" s="135"/>
      <c r="F37" s="135"/>
      <c r="G37" s="135"/>
      <c r="H37" s="135"/>
      <c r="I37" s="135"/>
      <c r="J37" s="55"/>
      <c r="K37" s="55"/>
      <c r="L37" s="34" t="str">
        <f>IF(AND([0]!Semi_partial_correlation&lt;&gt;"",Variance&lt;&gt;""),"Yes","No")</f>
        <v>No</v>
      </c>
      <c r="M37" s="55"/>
      <c r="N37" s="137"/>
    </row>
    <row r="38" spans="1:14" x14ac:dyDescent="0.2">
      <c r="A38" s="54" t="str">
        <f>IF(AND(Sufficient_data="Yes",Include_study?="Yes"),COUNT(A$2:A37)+1,"")</f>
        <v/>
      </c>
      <c r="B38" s="117"/>
      <c r="C38" s="55" t="s">
        <v>1</v>
      </c>
      <c r="D38" s="135"/>
      <c r="E38" s="135"/>
      <c r="F38" s="135"/>
      <c r="G38" s="135"/>
      <c r="H38" s="135"/>
      <c r="I38" s="135"/>
      <c r="J38" s="55"/>
      <c r="K38" s="55"/>
      <c r="L38" s="34" t="str">
        <f>IF(AND([0]!Semi_partial_correlation&lt;&gt;"",Variance&lt;&gt;""),"Yes","No")</f>
        <v>No</v>
      </c>
      <c r="M38" s="55"/>
      <c r="N38" s="137"/>
    </row>
    <row r="39" spans="1:14" x14ac:dyDescent="0.2">
      <c r="A39" s="54" t="str">
        <f>IF(AND(Sufficient_data="Yes",Include_study?="Yes"),COUNT(A$2:A38)+1,"")</f>
        <v/>
      </c>
      <c r="B39" s="117"/>
      <c r="C39" s="55" t="s">
        <v>1</v>
      </c>
      <c r="D39" s="135"/>
      <c r="E39" s="135"/>
      <c r="F39" s="135"/>
      <c r="G39" s="135"/>
      <c r="H39" s="135"/>
      <c r="I39" s="135"/>
      <c r="J39" s="55"/>
      <c r="K39" s="55"/>
      <c r="L39" s="34" t="str">
        <f>IF(AND([0]!Semi_partial_correlation&lt;&gt;"",Variance&lt;&gt;""),"Yes","No")</f>
        <v>No</v>
      </c>
      <c r="M39" s="55"/>
      <c r="N39" s="137"/>
    </row>
    <row r="40" spans="1:14" x14ac:dyDescent="0.2">
      <c r="A40" s="54" t="str">
        <f>IF(AND(Sufficient_data="Yes",Include_study?="Yes"),COUNT(A$2:A39)+1,"")</f>
        <v/>
      </c>
      <c r="B40" s="117"/>
      <c r="C40" s="55" t="s">
        <v>1</v>
      </c>
      <c r="D40" s="135"/>
      <c r="E40" s="135"/>
      <c r="F40" s="135"/>
      <c r="G40" s="135"/>
      <c r="H40" s="135"/>
      <c r="I40" s="135"/>
      <c r="J40" s="55"/>
      <c r="K40" s="55"/>
      <c r="L40" s="34" t="str">
        <f>IF(AND([0]!Semi_partial_correlation&lt;&gt;"",Variance&lt;&gt;""),"Yes","No")</f>
        <v>No</v>
      </c>
      <c r="M40" s="55"/>
      <c r="N40" s="137"/>
    </row>
    <row r="41" spans="1:14" x14ac:dyDescent="0.2">
      <c r="A41" s="54" t="str">
        <f>IF(AND(Sufficient_data="Yes",Include_study?="Yes"),COUNT(A$2:A40)+1,"")</f>
        <v/>
      </c>
      <c r="B41" s="117"/>
      <c r="C41" s="55" t="s">
        <v>1</v>
      </c>
      <c r="D41" s="135"/>
      <c r="E41" s="135"/>
      <c r="F41" s="135"/>
      <c r="G41" s="135"/>
      <c r="H41" s="135"/>
      <c r="I41" s="135"/>
      <c r="J41" s="55"/>
      <c r="K41" s="55"/>
      <c r="L41" s="34" t="str">
        <f>IF(AND([0]!Semi_partial_correlation&lt;&gt;"",Variance&lt;&gt;""),"Yes","No")</f>
        <v>No</v>
      </c>
      <c r="M41" s="55"/>
      <c r="N41" s="137"/>
    </row>
    <row r="42" spans="1:14" x14ac:dyDescent="0.2">
      <c r="A42" s="54" t="str">
        <f>IF(AND(Sufficient_data="Yes",Include_study?="Yes"),COUNT(A$2:A41)+1,"")</f>
        <v/>
      </c>
      <c r="B42" s="117"/>
      <c r="C42" s="55" t="s">
        <v>1</v>
      </c>
      <c r="D42" s="135"/>
      <c r="E42" s="135"/>
      <c r="F42" s="135"/>
      <c r="G42" s="135"/>
      <c r="H42" s="135"/>
      <c r="I42" s="135"/>
      <c r="J42" s="55"/>
      <c r="K42" s="55"/>
      <c r="L42" s="34" t="str">
        <f>IF(AND([0]!Semi_partial_correlation&lt;&gt;"",Variance&lt;&gt;""),"Yes","No")</f>
        <v>No</v>
      </c>
      <c r="M42" s="55"/>
      <c r="N42" s="137"/>
    </row>
    <row r="43" spans="1:14" x14ac:dyDescent="0.2">
      <c r="A43" s="54" t="str">
        <f>IF(AND(Sufficient_data="Yes",Include_study?="Yes"),COUNT(A$2:A42)+1,"")</f>
        <v/>
      </c>
      <c r="B43" s="117"/>
      <c r="C43" s="55" t="s">
        <v>1</v>
      </c>
      <c r="D43" s="135"/>
      <c r="E43" s="135"/>
      <c r="F43" s="135"/>
      <c r="G43" s="135"/>
      <c r="H43" s="135"/>
      <c r="I43" s="135"/>
      <c r="J43" s="55"/>
      <c r="K43" s="55"/>
      <c r="L43" s="34" t="str">
        <f>IF(AND([0]!Semi_partial_correlation&lt;&gt;"",Variance&lt;&gt;""),"Yes","No")</f>
        <v>No</v>
      </c>
      <c r="M43" s="55"/>
      <c r="N43" s="137"/>
    </row>
    <row r="44" spans="1:14" x14ac:dyDescent="0.2">
      <c r="A44" s="54" t="str">
        <f>IF(AND(Sufficient_data="Yes",Include_study?="Yes"),COUNT(A$2:A43)+1,"")</f>
        <v/>
      </c>
      <c r="B44" s="117"/>
      <c r="C44" s="55" t="s">
        <v>1</v>
      </c>
      <c r="D44" s="135"/>
      <c r="E44" s="135"/>
      <c r="F44" s="135"/>
      <c r="G44" s="135"/>
      <c r="H44" s="135"/>
      <c r="I44" s="135"/>
      <c r="J44" s="55"/>
      <c r="K44" s="55"/>
      <c r="L44" s="34" t="str">
        <f>IF(AND([0]!Semi_partial_correlation&lt;&gt;"",Variance&lt;&gt;""),"Yes","No")</f>
        <v>No</v>
      </c>
      <c r="M44" s="55"/>
      <c r="N44" s="137"/>
    </row>
    <row r="45" spans="1:14" x14ac:dyDescent="0.2">
      <c r="A45" s="54" t="str">
        <f>IF(AND(Sufficient_data="Yes",Include_study?="Yes"),COUNT(A$2:A44)+1,"")</f>
        <v/>
      </c>
      <c r="B45" s="117"/>
      <c r="C45" s="55" t="s">
        <v>1</v>
      </c>
      <c r="D45" s="135"/>
      <c r="E45" s="135"/>
      <c r="F45" s="135"/>
      <c r="G45" s="135"/>
      <c r="H45" s="135"/>
      <c r="I45" s="135"/>
      <c r="J45" s="55"/>
      <c r="K45" s="55"/>
      <c r="L45" s="34" t="str">
        <f>IF(AND([0]!Semi_partial_correlation&lt;&gt;"",Variance&lt;&gt;""),"Yes","No")</f>
        <v>No</v>
      </c>
      <c r="M45" s="55"/>
      <c r="N45" s="137"/>
    </row>
    <row r="46" spans="1:14" x14ac:dyDescent="0.2">
      <c r="A46" s="54" t="str">
        <f>IF(AND(Sufficient_data="Yes",Include_study?="Yes"),COUNT(A$2:A45)+1,"")</f>
        <v/>
      </c>
      <c r="B46" s="117"/>
      <c r="C46" s="55" t="s">
        <v>1</v>
      </c>
      <c r="D46" s="135"/>
      <c r="E46" s="135"/>
      <c r="F46" s="135"/>
      <c r="G46" s="135"/>
      <c r="H46" s="135"/>
      <c r="I46" s="135"/>
      <c r="J46" s="55"/>
      <c r="K46" s="55"/>
      <c r="L46" s="34" t="str">
        <f>IF(AND([0]!Semi_partial_correlation&lt;&gt;"",Variance&lt;&gt;""),"Yes","No")</f>
        <v>No</v>
      </c>
      <c r="M46" s="55"/>
      <c r="N46" s="137"/>
    </row>
    <row r="47" spans="1:14" x14ac:dyDescent="0.2">
      <c r="A47" s="54" t="str">
        <f>IF(AND(Sufficient_data="Yes",Include_study?="Yes"),COUNT(A$2:A46)+1,"")</f>
        <v/>
      </c>
      <c r="B47" s="117"/>
      <c r="C47" s="55" t="s">
        <v>1</v>
      </c>
      <c r="D47" s="135"/>
      <c r="E47" s="135"/>
      <c r="F47" s="135"/>
      <c r="G47" s="135"/>
      <c r="H47" s="135"/>
      <c r="I47" s="135"/>
      <c r="J47" s="55"/>
      <c r="K47" s="55"/>
      <c r="L47" s="34" t="str">
        <f>IF(AND([0]!Semi_partial_correlation&lt;&gt;"",Variance&lt;&gt;""),"Yes","No")</f>
        <v>No</v>
      </c>
      <c r="M47" s="55"/>
      <c r="N47" s="137"/>
    </row>
    <row r="48" spans="1:14" x14ac:dyDescent="0.2">
      <c r="A48" s="54" t="str">
        <f>IF(AND(Sufficient_data="Yes",Include_study?="Yes"),COUNT(A$2:A47)+1,"")</f>
        <v/>
      </c>
      <c r="B48" s="117"/>
      <c r="C48" s="55" t="s">
        <v>1</v>
      </c>
      <c r="D48" s="135"/>
      <c r="E48" s="135"/>
      <c r="F48" s="135"/>
      <c r="G48" s="135"/>
      <c r="H48" s="135"/>
      <c r="I48" s="135"/>
      <c r="J48" s="55"/>
      <c r="K48" s="55"/>
      <c r="L48" s="34" t="str">
        <f>IF(AND([0]!Semi_partial_correlation&lt;&gt;"",Variance&lt;&gt;""),"Yes","No")</f>
        <v>No</v>
      </c>
      <c r="M48" s="55"/>
      <c r="N48" s="137"/>
    </row>
    <row r="49" spans="1:14" x14ac:dyDescent="0.2">
      <c r="A49" s="54" t="str">
        <f>IF(AND(Sufficient_data="Yes",Include_study?="Yes"),COUNT(A$2:A48)+1,"")</f>
        <v/>
      </c>
      <c r="B49" s="117"/>
      <c r="C49" s="55" t="s">
        <v>1</v>
      </c>
      <c r="D49" s="135"/>
      <c r="E49" s="135"/>
      <c r="F49" s="135"/>
      <c r="G49" s="135"/>
      <c r="H49" s="135"/>
      <c r="I49" s="135"/>
      <c r="J49" s="55"/>
      <c r="K49" s="55"/>
      <c r="L49" s="34" t="str">
        <f>IF(AND([0]!Semi_partial_correlation&lt;&gt;"",Variance&lt;&gt;""),"Yes","No")</f>
        <v>No</v>
      </c>
      <c r="M49" s="55"/>
      <c r="N49" s="137"/>
    </row>
    <row r="50" spans="1:14" x14ac:dyDescent="0.2">
      <c r="A50" s="54" t="str">
        <f>IF(AND(Sufficient_data="Yes",Include_study?="Yes"),COUNT(A$2:A49)+1,"")</f>
        <v/>
      </c>
      <c r="B50" s="117"/>
      <c r="C50" s="55" t="s">
        <v>1</v>
      </c>
      <c r="D50" s="135"/>
      <c r="E50" s="135"/>
      <c r="F50" s="135"/>
      <c r="G50" s="135"/>
      <c r="H50" s="135"/>
      <c r="I50" s="135"/>
      <c r="J50" s="55"/>
      <c r="K50" s="55"/>
      <c r="L50" s="34" t="str">
        <f>IF(AND([0]!Semi_partial_correlation&lt;&gt;"",Variance&lt;&gt;""),"Yes","No")</f>
        <v>No</v>
      </c>
      <c r="M50" s="55"/>
      <c r="N50" s="137"/>
    </row>
    <row r="51" spans="1:14" x14ac:dyDescent="0.2">
      <c r="A51" s="54" t="str">
        <f>IF(AND(Sufficient_data="Yes",Include_study?="Yes"),COUNT(A$2:A50)+1,"")</f>
        <v/>
      </c>
      <c r="B51" s="117"/>
      <c r="C51" s="55" t="s">
        <v>1</v>
      </c>
      <c r="D51" s="135"/>
      <c r="E51" s="135"/>
      <c r="F51" s="135"/>
      <c r="G51" s="135"/>
      <c r="H51" s="135"/>
      <c r="I51" s="135"/>
      <c r="J51" s="55"/>
      <c r="K51" s="55"/>
      <c r="L51" s="34" t="str">
        <f>IF(AND([0]!Semi_partial_correlation&lt;&gt;"",Variance&lt;&gt;""),"Yes","No")</f>
        <v>No</v>
      </c>
      <c r="M51" s="55"/>
      <c r="N51" s="137"/>
    </row>
    <row r="52" spans="1:14" s="13" customFormat="1" x14ac:dyDescent="0.2">
      <c r="A52" s="54" t="str">
        <f>IF(AND(Sufficient_data="Yes",Include_study?="Yes"),COUNT(A$2:A51)+1,"")</f>
        <v/>
      </c>
      <c r="B52" s="117"/>
      <c r="C52" s="55" t="s">
        <v>1</v>
      </c>
      <c r="D52" s="135"/>
      <c r="E52" s="135"/>
      <c r="F52" s="135"/>
      <c r="G52" s="135"/>
      <c r="H52" s="135"/>
      <c r="I52" s="135"/>
      <c r="J52" s="55"/>
      <c r="K52" s="55"/>
      <c r="L52" s="34" t="str">
        <f>IF(AND([0]!Semi_partial_correlation&lt;&gt;"",Variance&lt;&gt;""),"Yes","No")</f>
        <v>No</v>
      </c>
      <c r="M52" s="55"/>
      <c r="N52" s="137"/>
    </row>
    <row r="53" spans="1:14" x14ac:dyDescent="0.2">
      <c r="A53" s="54" t="str">
        <f>IF(AND(Sufficient_data="Yes",Include_study?="Yes"),COUNT(A$2:A52)+1,"")</f>
        <v/>
      </c>
      <c r="B53" s="117"/>
      <c r="C53" s="55" t="s">
        <v>1</v>
      </c>
      <c r="D53" s="55"/>
      <c r="E53" s="55"/>
      <c r="F53" s="55"/>
      <c r="G53" s="55"/>
      <c r="H53" s="55"/>
      <c r="I53" s="55"/>
      <c r="J53" s="55"/>
      <c r="K53" s="55"/>
      <c r="L53" s="34" t="str">
        <f>IF(AND([0]!Semi_partial_correlation&lt;&gt;"",Variance&lt;&gt;""),"Yes","No")</f>
        <v>No</v>
      </c>
      <c r="M53" s="55"/>
      <c r="N53" s="137"/>
    </row>
    <row r="54" spans="1:14" x14ac:dyDescent="0.2">
      <c r="A54" s="54" t="str">
        <f>IF(AND(Sufficient_data="Yes",Include_study?="Yes"),COUNT(A$2:A53)+1,"")</f>
        <v/>
      </c>
      <c r="B54" s="117"/>
      <c r="C54" s="55" t="s">
        <v>1</v>
      </c>
      <c r="D54" s="55"/>
      <c r="E54" s="55"/>
      <c r="F54" s="55"/>
      <c r="G54" s="55"/>
      <c r="H54" s="55"/>
      <c r="I54" s="55"/>
      <c r="J54" s="55"/>
      <c r="K54" s="55"/>
      <c r="L54" s="34" t="str">
        <f>IF(AND([0]!Semi_partial_correlation&lt;&gt;"",Variance&lt;&gt;""),"Yes","No")</f>
        <v>No</v>
      </c>
      <c r="M54" s="55"/>
      <c r="N54" s="137"/>
    </row>
    <row r="55" spans="1:14" x14ac:dyDescent="0.2">
      <c r="A55" s="54" t="str">
        <f>IF(AND(Sufficient_data="Yes",Include_study?="Yes"),COUNT(A$2:A54)+1,"")</f>
        <v/>
      </c>
      <c r="B55" s="117"/>
      <c r="C55" s="55" t="s">
        <v>1</v>
      </c>
      <c r="D55" s="55"/>
      <c r="E55" s="55"/>
      <c r="F55" s="55"/>
      <c r="G55" s="55"/>
      <c r="H55" s="55"/>
      <c r="I55" s="55"/>
      <c r="J55" s="55"/>
      <c r="K55" s="55"/>
      <c r="L55" s="34" t="str">
        <f>IF(AND([0]!Semi_partial_correlation&lt;&gt;"",Variance&lt;&gt;""),"Yes","No")</f>
        <v>No</v>
      </c>
      <c r="M55" s="55"/>
      <c r="N55" s="137"/>
    </row>
    <row r="56" spans="1:14" x14ac:dyDescent="0.2">
      <c r="A56" s="54" t="str">
        <f>IF(AND(Sufficient_data="Yes",Include_study?="Yes"),COUNT(A$2:A55)+1,"")</f>
        <v/>
      </c>
      <c r="B56" s="117"/>
      <c r="C56" s="55" t="s">
        <v>1</v>
      </c>
      <c r="D56" s="55"/>
      <c r="E56" s="55"/>
      <c r="F56" s="55"/>
      <c r="G56" s="55"/>
      <c r="H56" s="55"/>
      <c r="I56" s="55"/>
      <c r="J56" s="55"/>
      <c r="K56" s="55"/>
      <c r="L56" s="34" t="str">
        <f>IF(AND([0]!Semi_partial_correlation&lt;&gt;"",Variance&lt;&gt;""),"Yes","No")</f>
        <v>No</v>
      </c>
      <c r="M56" s="55"/>
      <c r="N56" s="137"/>
    </row>
    <row r="57" spans="1:14" x14ac:dyDescent="0.2">
      <c r="A57" s="54" t="str">
        <f>IF(AND(Sufficient_data="Yes",Include_study?="Yes"),COUNT(A$2:A56)+1,"")</f>
        <v/>
      </c>
      <c r="B57" s="117"/>
      <c r="C57" s="55" t="s">
        <v>1</v>
      </c>
      <c r="D57" s="55"/>
      <c r="E57" s="55"/>
      <c r="F57" s="55"/>
      <c r="G57" s="55"/>
      <c r="H57" s="55"/>
      <c r="I57" s="55"/>
      <c r="J57" s="55"/>
      <c r="K57" s="55"/>
      <c r="L57" s="34" t="str">
        <f>IF(AND([0]!Semi_partial_correlation&lt;&gt;"",Variance&lt;&gt;""),"Yes","No")</f>
        <v>No</v>
      </c>
      <c r="M57" s="55"/>
      <c r="N57" s="137"/>
    </row>
    <row r="58" spans="1:14" x14ac:dyDescent="0.2">
      <c r="A58" s="54" t="str">
        <f>IF(AND(Sufficient_data="Yes",Include_study?="Yes"),COUNT(A$2:A57)+1,"")</f>
        <v/>
      </c>
      <c r="B58" s="117"/>
      <c r="C58" s="55" t="s">
        <v>1</v>
      </c>
      <c r="D58" s="55"/>
      <c r="E58" s="55"/>
      <c r="F58" s="55"/>
      <c r="G58" s="55"/>
      <c r="H58" s="55"/>
      <c r="I58" s="55"/>
      <c r="J58" s="55"/>
      <c r="K58" s="55"/>
      <c r="L58" s="34" t="str">
        <f>IF(AND([0]!Semi_partial_correlation&lt;&gt;"",Variance&lt;&gt;""),"Yes","No")</f>
        <v>No</v>
      </c>
      <c r="M58" s="55"/>
      <c r="N58" s="137"/>
    </row>
    <row r="59" spans="1:14" x14ac:dyDescent="0.2">
      <c r="A59" s="54" t="str">
        <f>IF(AND(Sufficient_data="Yes",Include_study?="Yes"),COUNT(A$2:A58)+1,"")</f>
        <v/>
      </c>
      <c r="B59" s="117"/>
      <c r="C59" s="55" t="s">
        <v>1</v>
      </c>
      <c r="D59" s="55"/>
      <c r="E59" s="55"/>
      <c r="F59" s="55"/>
      <c r="G59" s="55"/>
      <c r="H59" s="55"/>
      <c r="I59" s="55"/>
      <c r="J59" s="55"/>
      <c r="K59" s="55"/>
      <c r="L59" s="34" t="str">
        <f>IF(AND([0]!Semi_partial_correlation&lt;&gt;"",Variance&lt;&gt;""),"Yes","No")</f>
        <v>No</v>
      </c>
      <c r="M59" s="55"/>
      <c r="N59" s="137"/>
    </row>
    <row r="60" spans="1:14" x14ac:dyDescent="0.2">
      <c r="A60" s="54" t="str">
        <f>IF(AND(Sufficient_data="Yes",Include_study?="Yes"),COUNT(A$2:A59)+1,"")</f>
        <v/>
      </c>
      <c r="B60" s="117"/>
      <c r="C60" s="55" t="s">
        <v>1</v>
      </c>
      <c r="D60" s="55"/>
      <c r="E60" s="55"/>
      <c r="F60" s="55"/>
      <c r="G60" s="55"/>
      <c r="H60" s="55"/>
      <c r="I60" s="55"/>
      <c r="J60" s="55"/>
      <c r="K60" s="55"/>
      <c r="L60" s="34" t="str">
        <f>IF(AND([0]!Semi_partial_correlation&lt;&gt;"",Variance&lt;&gt;""),"Yes","No")</f>
        <v>No</v>
      </c>
      <c r="M60" s="55"/>
      <c r="N60" s="137"/>
    </row>
    <row r="61" spans="1:14" x14ac:dyDescent="0.2">
      <c r="A61" s="54" t="str">
        <f>IF(AND(Sufficient_data="Yes",Include_study?="Yes"),COUNT(A$2:A60)+1,"")</f>
        <v/>
      </c>
      <c r="B61" s="117"/>
      <c r="C61" s="55" t="s">
        <v>1</v>
      </c>
      <c r="D61" s="55"/>
      <c r="E61" s="55"/>
      <c r="F61" s="55"/>
      <c r="G61" s="55"/>
      <c r="H61" s="55"/>
      <c r="I61" s="55"/>
      <c r="J61" s="55"/>
      <c r="K61" s="55"/>
      <c r="L61" s="34" t="str">
        <f>IF(AND([0]!Semi_partial_correlation&lt;&gt;"",Variance&lt;&gt;""),"Yes","No")</f>
        <v>No</v>
      </c>
      <c r="M61" s="55"/>
      <c r="N61" s="137"/>
    </row>
    <row r="62" spans="1:14" x14ac:dyDescent="0.2">
      <c r="A62" s="54" t="str">
        <f>IF(AND(Sufficient_data="Yes",Include_study?="Yes"),COUNT(A$2:A61)+1,"")</f>
        <v/>
      </c>
      <c r="B62" s="117"/>
      <c r="C62" s="55" t="s">
        <v>1</v>
      </c>
      <c r="D62" s="55"/>
      <c r="E62" s="55"/>
      <c r="F62" s="55"/>
      <c r="G62" s="55"/>
      <c r="H62" s="55"/>
      <c r="I62" s="55"/>
      <c r="J62" s="55"/>
      <c r="K62" s="55"/>
      <c r="L62" s="34" t="str">
        <f>IF(AND([0]!Semi_partial_correlation&lt;&gt;"",Variance&lt;&gt;""),"Yes","No")</f>
        <v>No</v>
      </c>
      <c r="M62" s="55"/>
      <c r="N62" s="137"/>
    </row>
    <row r="63" spans="1:14" x14ac:dyDescent="0.2">
      <c r="A63" s="54" t="str">
        <f>IF(AND(Sufficient_data="Yes",Include_study?="Yes"),COUNT(A$2:A62)+1,"")</f>
        <v/>
      </c>
      <c r="B63" s="117"/>
      <c r="C63" s="55" t="s">
        <v>1</v>
      </c>
      <c r="D63" s="55"/>
      <c r="E63" s="55"/>
      <c r="F63" s="55"/>
      <c r="G63" s="55"/>
      <c r="H63" s="55"/>
      <c r="I63" s="55"/>
      <c r="J63" s="55"/>
      <c r="K63" s="55"/>
      <c r="L63" s="34" t="str">
        <f>IF(AND([0]!Semi_partial_correlation&lt;&gt;"",Variance&lt;&gt;""),"Yes","No")</f>
        <v>No</v>
      </c>
      <c r="M63" s="55"/>
      <c r="N63" s="137"/>
    </row>
    <row r="64" spans="1:14" x14ac:dyDescent="0.2">
      <c r="A64" s="54" t="str">
        <f>IF(AND(Sufficient_data="Yes",Include_study?="Yes"),COUNT(A$2:A63)+1,"")</f>
        <v/>
      </c>
      <c r="B64" s="117"/>
      <c r="C64" s="55" t="s">
        <v>1</v>
      </c>
      <c r="D64" s="55"/>
      <c r="E64" s="55"/>
      <c r="F64" s="55"/>
      <c r="G64" s="55"/>
      <c r="H64" s="55"/>
      <c r="I64" s="55"/>
      <c r="J64" s="55"/>
      <c r="K64" s="55"/>
      <c r="L64" s="34" t="str">
        <f>IF(AND([0]!Semi_partial_correlation&lt;&gt;"",Variance&lt;&gt;""),"Yes","No")</f>
        <v>No</v>
      </c>
      <c r="M64" s="55"/>
      <c r="N64" s="137"/>
    </row>
    <row r="65" spans="1:14" x14ac:dyDescent="0.2">
      <c r="A65" s="54" t="str">
        <f>IF(AND(Sufficient_data="Yes",Include_study?="Yes"),COUNT(A$2:A64)+1,"")</f>
        <v/>
      </c>
      <c r="B65" s="117"/>
      <c r="C65" s="55" t="s">
        <v>1</v>
      </c>
      <c r="D65" s="55"/>
      <c r="E65" s="55"/>
      <c r="F65" s="55"/>
      <c r="G65" s="55"/>
      <c r="H65" s="55"/>
      <c r="I65" s="55"/>
      <c r="J65" s="55"/>
      <c r="K65" s="55"/>
      <c r="L65" s="34" t="str">
        <f>IF(AND([0]!Semi_partial_correlation&lt;&gt;"",Variance&lt;&gt;""),"Yes","No")</f>
        <v>No</v>
      </c>
      <c r="M65" s="55"/>
      <c r="N65" s="137"/>
    </row>
    <row r="66" spans="1:14" x14ac:dyDescent="0.2">
      <c r="A66" s="54" t="str">
        <f>IF(AND(Sufficient_data="Yes",Include_study?="Yes"),COUNT(A$2:A65)+1,"")</f>
        <v/>
      </c>
      <c r="B66" s="117"/>
      <c r="C66" s="55" t="s">
        <v>1</v>
      </c>
      <c r="D66" s="55"/>
      <c r="E66" s="55"/>
      <c r="F66" s="55"/>
      <c r="G66" s="55"/>
      <c r="H66" s="55"/>
      <c r="I66" s="55"/>
      <c r="J66" s="55"/>
      <c r="K66" s="55"/>
      <c r="L66" s="34" t="str">
        <f>IF(AND([0]!Semi_partial_correlation&lt;&gt;"",Variance&lt;&gt;""),"Yes","No")</f>
        <v>No</v>
      </c>
      <c r="M66" s="55"/>
      <c r="N66" s="137"/>
    </row>
    <row r="67" spans="1:14" x14ac:dyDescent="0.2">
      <c r="A67" s="54" t="str">
        <f>IF(AND(Sufficient_data="Yes",Include_study?="Yes"),COUNT(A$2:A66)+1,"")</f>
        <v/>
      </c>
      <c r="B67" s="117"/>
      <c r="C67" s="55" t="s">
        <v>1</v>
      </c>
      <c r="D67" s="55"/>
      <c r="E67" s="55"/>
      <c r="F67" s="55"/>
      <c r="G67" s="55"/>
      <c r="H67" s="55"/>
      <c r="I67" s="55"/>
      <c r="J67" s="55"/>
      <c r="K67" s="55"/>
      <c r="L67" s="34" t="str">
        <f>IF(AND([0]!Semi_partial_correlation&lt;&gt;"",Variance&lt;&gt;""),"Yes","No")</f>
        <v>No</v>
      </c>
      <c r="M67" s="55"/>
      <c r="N67" s="137"/>
    </row>
    <row r="68" spans="1:14" x14ac:dyDescent="0.2">
      <c r="A68" s="54" t="str">
        <f>IF(AND(Sufficient_data="Yes",Include_study?="Yes"),COUNT(A$2:A67)+1,"")</f>
        <v/>
      </c>
      <c r="B68" s="117"/>
      <c r="C68" s="55" t="s">
        <v>1</v>
      </c>
      <c r="D68" s="55"/>
      <c r="E68" s="55"/>
      <c r="F68" s="55"/>
      <c r="G68" s="55"/>
      <c r="H68" s="55"/>
      <c r="I68" s="55"/>
      <c r="J68" s="55"/>
      <c r="K68" s="55"/>
      <c r="L68" s="34" t="str">
        <f>IF(AND([0]!Semi_partial_correlation&lt;&gt;"",Variance&lt;&gt;""),"Yes","No")</f>
        <v>No</v>
      </c>
      <c r="M68" s="55"/>
      <c r="N68" s="137"/>
    </row>
    <row r="69" spans="1:14" x14ac:dyDescent="0.2">
      <c r="A69" s="54" t="str">
        <f>IF(AND(Sufficient_data="Yes",Include_study?="Yes"),COUNT(A$2:A68)+1,"")</f>
        <v/>
      </c>
      <c r="B69" s="117"/>
      <c r="C69" s="55" t="s">
        <v>1</v>
      </c>
      <c r="D69" s="55"/>
      <c r="E69" s="55"/>
      <c r="F69" s="55"/>
      <c r="G69" s="55"/>
      <c r="H69" s="55"/>
      <c r="I69" s="55"/>
      <c r="J69" s="55"/>
      <c r="K69" s="55"/>
      <c r="L69" s="34" t="str">
        <f>IF(AND([0]!Semi_partial_correlation&lt;&gt;"",Variance&lt;&gt;""),"Yes","No")</f>
        <v>No</v>
      </c>
      <c r="M69" s="55"/>
      <c r="N69" s="137"/>
    </row>
    <row r="70" spans="1:14" x14ac:dyDescent="0.2">
      <c r="A70" s="54" t="str">
        <f>IF(AND(Sufficient_data="Yes",Include_study?="Yes"),COUNT(A$2:A69)+1,"")</f>
        <v/>
      </c>
      <c r="B70" s="117"/>
      <c r="C70" s="55" t="s">
        <v>1</v>
      </c>
      <c r="D70" s="55"/>
      <c r="E70" s="55"/>
      <c r="F70" s="55"/>
      <c r="G70" s="55"/>
      <c r="H70" s="55"/>
      <c r="I70" s="55"/>
      <c r="J70" s="55"/>
      <c r="K70" s="55"/>
      <c r="L70" s="34" t="str">
        <f>IF(AND([0]!Semi_partial_correlation&lt;&gt;"",Variance&lt;&gt;""),"Yes","No")</f>
        <v>No</v>
      </c>
      <c r="M70" s="55"/>
      <c r="N70" s="137"/>
    </row>
    <row r="71" spans="1:14" x14ac:dyDescent="0.2">
      <c r="A71" s="54" t="str">
        <f>IF(AND(Sufficient_data="Yes",Include_study?="Yes"),COUNT(A$2:A70)+1,"")</f>
        <v/>
      </c>
      <c r="B71" s="117"/>
      <c r="C71" s="55" t="s">
        <v>1</v>
      </c>
      <c r="D71" s="55"/>
      <c r="E71" s="55"/>
      <c r="F71" s="55"/>
      <c r="G71" s="55"/>
      <c r="H71" s="55"/>
      <c r="I71" s="55"/>
      <c r="J71" s="55"/>
      <c r="K71" s="55"/>
      <c r="L71" s="34" t="str">
        <f>IF(AND([0]!Semi_partial_correlation&lt;&gt;"",Variance&lt;&gt;""),"Yes","No")</f>
        <v>No</v>
      </c>
      <c r="M71" s="55"/>
      <c r="N71" s="137"/>
    </row>
    <row r="72" spans="1:14" x14ac:dyDescent="0.2">
      <c r="A72" s="54" t="str">
        <f>IF(AND(Sufficient_data="Yes",Include_study?="Yes"),COUNT(A$2:A71)+1,"")</f>
        <v/>
      </c>
      <c r="B72" s="117"/>
      <c r="C72" s="55" t="s">
        <v>1</v>
      </c>
      <c r="D72" s="55"/>
      <c r="E72" s="55"/>
      <c r="F72" s="55"/>
      <c r="G72" s="55"/>
      <c r="H72" s="55"/>
      <c r="I72" s="55"/>
      <c r="J72" s="55"/>
      <c r="K72" s="55"/>
      <c r="L72" s="34" t="str">
        <f>IF(AND([0]!Semi_partial_correlation&lt;&gt;"",Variance&lt;&gt;""),"Yes","No")</f>
        <v>No</v>
      </c>
      <c r="M72" s="55"/>
      <c r="N72" s="137"/>
    </row>
    <row r="73" spans="1:14" x14ac:dyDescent="0.2">
      <c r="A73" s="54" t="str">
        <f>IF(AND(Sufficient_data="Yes",Include_study?="Yes"),COUNT(A$2:A72)+1,"")</f>
        <v/>
      </c>
      <c r="B73" s="117"/>
      <c r="C73" s="55" t="s">
        <v>1</v>
      </c>
      <c r="D73" s="55"/>
      <c r="E73" s="55"/>
      <c r="F73" s="55"/>
      <c r="G73" s="55"/>
      <c r="H73" s="55"/>
      <c r="I73" s="55"/>
      <c r="J73" s="55"/>
      <c r="K73" s="55"/>
      <c r="L73" s="34" t="str">
        <f>IF(AND([0]!Semi_partial_correlation&lt;&gt;"",Variance&lt;&gt;""),"Yes","No")</f>
        <v>No</v>
      </c>
      <c r="M73" s="55"/>
      <c r="N73" s="137"/>
    </row>
    <row r="74" spans="1:14" x14ac:dyDescent="0.2">
      <c r="A74" s="54" t="str">
        <f>IF(AND(Sufficient_data="Yes",Include_study?="Yes"),COUNT(A$2:A73)+1,"")</f>
        <v/>
      </c>
      <c r="B74" s="117"/>
      <c r="C74" s="55" t="s">
        <v>1</v>
      </c>
      <c r="D74" s="55"/>
      <c r="E74" s="55"/>
      <c r="F74" s="55"/>
      <c r="G74" s="55"/>
      <c r="H74" s="55"/>
      <c r="I74" s="55"/>
      <c r="J74" s="55"/>
      <c r="K74" s="55"/>
      <c r="L74" s="34" t="str">
        <f>IF(AND([0]!Semi_partial_correlation&lt;&gt;"",Variance&lt;&gt;""),"Yes","No")</f>
        <v>No</v>
      </c>
      <c r="M74" s="55"/>
      <c r="N74" s="137"/>
    </row>
    <row r="75" spans="1:14" x14ac:dyDescent="0.2">
      <c r="A75" s="54" t="str">
        <f>IF(AND(Sufficient_data="Yes",Include_study?="Yes"),COUNT(A$2:A74)+1,"")</f>
        <v/>
      </c>
      <c r="B75" s="117"/>
      <c r="C75" s="55" t="s">
        <v>1</v>
      </c>
      <c r="D75" s="55"/>
      <c r="E75" s="55"/>
      <c r="F75" s="55"/>
      <c r="G75" s="55"/>
      <c r="H75" s="55"/>
      <c r="I75" s="55"/>
      <c r="J75" s="55"/>
      <c r="K75" s="55"/>
      <c r="L75" s="34" t="str">
        <f>IF(AND([0]!Semi_partial_correlation&lt;&gt;"",Variance&lt;&gt;""),"Yes","No")</f>
        <v>No</v>
      </c>
      <c r="M75" s="55"/>
      <c r="N75" s="137"/>
    </row>
    <row r="76" spans="1:14" x14ac:dyDescent="0.2">
      <c r="A76" s="54" t="str">
        <f>IF(AND(Sufficient_data="Yes",Include_study?="Yes"),COUNT(A$2:A75)+1,"")</f>
        <v/>
      </c>
      <c r="B76" s="117"/>
      <c r="C76" s="55" t="s">
        <v>1</v>
      </c>
      <c r="D76" s="55"/>
      <c r="E76" s="55"/>
      <c r="F76" s="55"/>
      <c r="G76" s="55"/>
      <c r="H76" s="55"/>
      <c r="I76" s="55"/>
      <c r="J76" s="55"/>
      <c r="K76" s="55"/>
      <c r="L76" s="34" t="str">
        <f>IF(AND([0]!Semi_partial_correlation&lt;&gt;"",Variance&lt;&gt;""),"Yes","No")</f>
        <v>No</v>
      </c>
      <c r="M76" s="55"/>
      <c r="N76" s="137"/>
    </row>
    <row r="77" spans="1:14" x14ac:dyDescent="0.2">
      <c r="A77" s="54" t="str">
        <f>IF(AND(Sufficient_data="Yes",Include_study?="Yes"),COUNT(A$2:A76)+1,"")</f>
        <v/>
      </c>
      <c r="B77" s="117"/>
      <c r="C77" s="55" t="s">
        <v>1</v>
      </c>
      <c r="D77" s="55"/>
      <c r="E77" s="55"/>
      <c r="F77" s="55"/>
      <c r="G77" s="55"/>
      <c r="H77" s="55"/>
      <c r="I77" s="55"/>
      <c r="J77" s="55"/>
      <c r="K77" s="55"/>
      <c r="L77" s="34" t="str">
        <f>IF(AND([0]!Semi_partial_correlation&lt;&gt;"",Variance&lt;&gt;""),"Yes","No")</f>
        <v>No</v>
      </c>
      <c r="M77" s="55"/>
      <c r="N77" s="137"/>
    </row>
    <row r="78" spans="1:14" x14ac:dyDescent="0.2">
      <c r="A78" s="54" t="str">
        <f>IF(AND(Sufficient_data="Yes",Include_study?="Yes"),COUNT(A$2:A77)+1,"")</f>
        <v/>
      </c>
      <c r="B78" s="117"/>
      <c r="C78" s="55" t="s">
        <v>1</v>
      </c>
      <c r="D78" s="55"/>
      <c r="E78" s="55"/>
      <c r="F78" s="55"/>
      <c r="G78" s="55"/>
      <c r="H78" s="55"/>
      <c r="I78" s="55"/>
      <c r="J78" s="55"/>
      <c r="K78" s="55"/>
      <c r="L78" s="34" t="str">
        <f>IF(AND([0]!Semi_partial_correlation&lt;&gt;"",Variance&lt;&gt;""),"Yes","No")</f>
        <v>No</v>
      </c>
      <c r="M78" s="55"/>
      <c r="N78" s="137"/>
    </row>
    <row r="79" spans="1:14" x14ac:dyDescent="0.2">
      <c r="A79" s="54" t="str">
        <f>IF(AND(Sufficient_data="Yes",Include_study?="Yes"),COUNT(A$2:A78)+1,"")</f>
        <v/>
      </c>
      <c r="B79" s="117"/>
      <c r="C79" s="55" t="s">
        <v>1</v>
      </c>
      <c r="D79" s="55"/>
      <c r="E79" s="55"/>
      <c r="F79" s="55"/>
      <c r="G79" s="55"/>
      <c r="H79" s="55"/>
      <c r="I79" s="55"/>
      <c r="J79" s="55"/>
      <c r="K79" s="55"/>
      <c r="L79" s="34" t="str">
        <f>IF(AND([0]!Semi_partial_correlation&lt;&gt;"",Variance&lt;&gt;""),"Yes","No")</f>
        <v>No</v>
      </c>
      <c r="M79" s="55"/>
      <c r="N79" s="137"/>
    </row>
    <row r="80" spans="1:14" x14ac:dyDescent="0.2">
      <c r="A80" s="54" t="str">
        <f>IF(AND(Sufficient_data="Yes",Include_study?="Yes"),COUNT(A$2:A79)+1,"")</f>
        <v/>
      </c>
      <c r="B80" s="117"/>
      <c r="C80" s="55" t="s">
        <v>1</v>
      </c>
      <c r="D80" s="55"/>
      <c r="E80" s="55"/>
      <c r="F80" s="55"/>
      <c r="G80" s="55"/>
      <c r="H80" s="55"/>
      <c r="I80" s="55"/>
      <c r="J80" s="55"/>
      <c r="K80" s="55"/>
      <c r="L80" s="34" t="str">
        <f>IF(AND([0]!Semi_partial_correlation&lt;&gt;"",Variance&lt;&gt;""),"Yes","No")</f>
        <v>No</v>
      </c>
      <c r="M80" s="55"/>
      <c r="N80" s="137"/>
    </row>
    <row r="81" spans="1:14" x14ac:dyDescent="0.2">
      <c r="A81" s="54" t="str">
        <f>IF(AND(Sufficient_data="Yes",Include_study?="Yes"),COUNT(A$2:A80)+1,"")</f>
        <v/>
      </c>
      <c r="B81" s="117"/>
      <c r="C81" s="55" t="s">
        <v>1</v>
      </c>
      <c r="D81" s="55"/>
      <c r="E81" s="55"/>
      <c r="F81" s="55"/>
      <c r="G81" s="55"/>
      <c r="H81" s="55"/>
      <c r="I81" s="55"/>
      <c r="J81" s="55"/>
      <c r="K81" s="55"/>
      <c r="L81" s="34" t="str">
        <f>IF(AND([0]!Semi_partial_correlation&lt;&gt;"",Variance&lt;&gt;""),"Yes","No")</f>
        <v>No</v>
      </c>
      <c r="M81" s="55"/>
      <c r="N81" s="137"/>
    </row>
    <row r="82" spans="1:14" x14ac:dyDescent="0.2">
      <c r="A82" s="54" t="str">
        <f>IF(AND(Sufficient_data="Yes",Include_study?="Yes"),COUNT(A$2:A81)+1,"")</f>
        <v/>
      </c>
      <c r="B82" s="117"/>
      <c r="C82" s="55" t="s">
        <v>1</v>
      </c>
      <c r="D82" s="55"/>
      <c r="E82" s="55"/>
      <c r="F82" s="55"/>
      <c r="G82" s="55"/>
      <c r="H82" s="55"/>
      <c r="I82" s="55"/>
      <c r="J82" s="55"/>
      <c r="K82" s="55"/>
      <c r="L82" s="34" t="str">
        <f>IF(AND([0]!Semi_partial_correlation&lt;&gt;"",Variance&lt;&gt;""),"Yes","No")</f>
        <v>No</v>
      </c>
      <c r="M82" s="55"/>
      <c r="N82" s="137"/>
    </row>
    <row r="83" spans="1:14" x14ac:dyDescent="0.2">
      <c r="A83" s="54" t="str">
        <f>IF(AND(Sufficient_data="Yes",Include_study?="Yes"),COUNT(A$2:A82)+1,"")</f>
        <v/>
      </c>
      <c r="B83" s="117"/>
      <c r="C83" s="55" t="s">
        <v>1</v>
      </c>
      <c r="D83" s="55"/>
      <c r="E83" s="55"/>
      <c r="F83" s="55"/>
      <c r="G83" s="55"/>
      <c r="H83" s="55"/>
      <c r="I83" s="55"/>
      <c r="J83" s="55"/>
      <c r="K83" s="55"/>
      <c r="L83" s="34" t="str">
        <f>IF(AND([0]!Semi_partial_correlation&lt;&gt;"",Variance&lt;&gt;""),"Yes","No")</f>
        <v>No</v>
      </c>
      <c r="M83" s="55"/>
      <c r="N83" s="137"/>
    </row>
    <row r="84" spans="1:14" x14ac:dyDescent="0.2">
      <c r="A84" s="54" t="str">
        <f>IF(AND(Sufficient_data="Yes",Include_study?="Yes"),COUNT(A$2:A83)+1,"")</f>
        <v/>
      </c>
      <c r="B84" s="117"/>
      <c r="C84" s="55" t="s">
        <v>1</v>
      </c>
      <c r="D84" s="55"/>
      <c r="E84" s="55"/>
      <c r="F84" s="55"/>
      <c r="G84" s="55"/>
      <c r="H84" s="55"/>
      <c r="I84" s="55"/>
      <c r="J84" s="55"/>
      <c r="K84" s="55"/>
      <c r="L84" s="34" t="str">
        <f>IF(AND([0]!Semi_partial_correlation&lt;&gt;"",Variance&lt;&gt;""),"Yes","No")</f>
        <v>No</v>
      </c>
      <c r="M84" s="55"/>
      <c r="N84" s="137"/>
    </row>
    <row r="85" spans="1:14" x14ac:dyDescent="0.2">
      <c r="A85" s="54" t="str">
        <f>IF(AND(Sufficient_data="Yes",Include_study?="Yes"),COUNT(A$2:A84)+1,"")</f>
        <v/>
      </c>
      <c r="B85" s="117"/>
      <c r="C85" s="55" t="s">
        <v>1</v>
      </c>
      <c r="D85" s="55"/>
      <c r="E85" s="55"/>
      <c r="F85" s="55"/>
      <c r="G85" s="55"/>
      <c r="H85" s="55"/>
      <c r="I85" s="55"/>
      <c r="J85" s="55"/>
      <c r="K85" s="55"/>
      <c r="L85" s="34" t="str">
        <f>IF(AND([0]!Semi_partial_correlation&lt;&gt;"",Variance&lt;&gt;""),"Yes","No")</f>
        <v>No</v>
      </c>
      <c r="M85" s="55"/>
      <c r="N85" s="137"/>
    </row>
    <row r="86" spans="1:14" x14ac:dyDescent="0.2">
      <c r="A86" s="54" t="str">
        <f>IF(AND(Sufficient_data="Yes",Include_study?="Yes"),COUNT(A$2:A85)+1,"")</f>
        <v/>
      </c>
      <c r="B86" s="117"/>
      <c r="C86" s="55" t="s">
        <v>1</v>
      </c>
      <c r="D86" s="55"/>
      <c r="E86" s="55"/>
      <c r="F86" s="55"/>
      <c r="G86" s="55"/>
      <c r="H86" s="55"/>
      <c r="I86" s="55"/>
      <c r="J86" s="55"/>
      <c r="K86" s="55"/>
      <c r="L86" s="34" t="str">
        <f>IF(AND([0]!Semi_partial_correlation&lt;&gt;"",Variance&lt;&gt;""),"Yes","No")</f>
        <v>No</v>
      </c>
      <c r="M86" s="55"/>
      <c r="N86" s="137"/>
    </row>
    <row r="87" spans="1:14" x14ac:dyDescent="0.2">
      <c r="A87" s="54" t="str">
        <f>IF(AND(Sufficient_data="Yes",Include_study?="Yes"),COUNT(A$2:A86)+1,"")</f>
        <v/>
      </c>
      <c r="B87" s="117"/>
      <c r="C87" s="55" t="s">
        <v>1</v>
      </c>
      <c r="D87" s="55"/>
      <c r="E87" s="55"/>
      <c r="F87" s="55"/>
      <c r="G87" s="55"/>
      <c r="H87" s="55"/>
      <c r="I87" s="55"/>
      <c r="J87" s="55"/>
      <c r="K87" s="55"/>
      <c r="L87" s="34" t="str">
        <f>IF(AND([0]!Semi_partial_correlation&lt;&gt;"",Variance&lt;&gt;""),"Yes","No")</f>
        <v>No</v>
      </c>
      <c r="M87" s="55"/>
      <c r="N87" s="137"/>
    </row>
    <row r="88" spans="1:14" x14ac:dyDescent="0.2">
      <c r="A88" s="54" t="str">
        <f>IF(AND(Sufficient_data="Yes",Include_study?="Yes"),COUNT(A$2:A87)+1,"")</f>
        <v/>
      </c>
      <c r="B88" s="117"/>
      <c r="C88" s="55" t="s">
        <v>1</v>
      </c>
      <c r="D88" s="55"/>
      <c r="E88" s="55"/>
      <c r="F88" s="55"/>
      <c r="G88" s="55"/>
      <c r="H88" s="55"/>
      <c r="I88" s="55"/>
      <c r="J88" s="55"/>
      <c r="K88" s="55"/>
      <c r="L88" s="34" t="str">
        <f>IF(AND([0]!Semi_partial_correlation&lt;&gt;"",Variance&lt;&gt;""),"Yes","No")</f>
        <v>No</v>
      </c>
      <c r="M88" s="55"/>
      <c r="N88" s="137"/>
    </row>
    <row r="89" spans="1:14" x14ac:dyDescent="0.2">
      <c r="A89" s="54" t="str">
        <f>IF(AND(Sufficient_data="Yes",Include_study?="Yes"),COUNT(A$2:A88)+1,"")</f>
        <v/>
      </c>
      <c r="B89" s="117"/>
      <c r="C89" s="55" t="s">
        <v>1</v>
      </c>
      <c r="D89" s="55"/>
      <c r="E89" s="55"/>
      <c r="F89" s="55"/>
      <c r="G89" s="55"/>
      <c r="H89" s="55"/>
      <c r="I89" s="55"/>
      <c r="J89" s="55"/>
      <c r="K89" s="55"/>
      <c r="L89" s="34" t="str">
        <f>IF(AND([0]!Semi_partial_correlation&lt;&gt;"",Variance&lt;&gt;""),"Yes","No")</f>
        <v>No</v>
      </c>
      <c r="M89" s="55"/>
      <c r="N89" s="137"/>
    </row>
    <row r="90" spans="1:14" x14ac:dyDescent="0.2">
      <c r="A90" s="54" t="str">
        <f>IF(AND(Sufficient_data="Yes",Include_study?="Yes"),COUNT(A$2:A89)+1,"")</f>
        <v/>
      </c>
      <c r="B90" s="117"/>
      <c r="C90" s="55" t="s">
        <v>1</v>
      </c>
      <c r="D90" s="55"/>
      <c r="E90" s="55"/>
      <c r="F90" s="55"/>
      <c r="G90" s="55"/>
      <c r="H90" s="55"/>
      <c r="I90" s="55"/>
      <c r="J90" s="55"/>
      <c r="K90" s="55"/>
      <c r="L90" s="34" t="str">
        <f>IF(AND([0]!Semi_partial_correlation&lt;&gt;"",Variance&lt;&gt;""),"Yes","No")</f>
        <v>No</v>
      </c>
      <c r="M90" s="55"/>
      <c r="N90" s="137"/>
    </row>
    <row r="91" spans="1:14" x14ac:dyDescent="0.2">
      <c r="A91" s="54" t="str">
        <f>IF(AND(Sufficient_data="Yes",Include_study?="Yes"),COUNT(A$2:A90)+1,"")</f>
        <v/>
      </c>
      <c r="B91" s="117"/>
      <c r="C91" s="55" t="s">
        <v>1</v>
      </c>
      <c r="D91" s="55"/>
      <c r="E91" s="55"/>
      <c r="F91" s="55"/>
      <c r="G91" s="55"/>
      <c r="H91" s="55"/>
      <c r="I91" s="55"/>
      <c r="J91" s="55"/>
      <c r="K91" s="55"/>
      <c r="L91" s="34" t="str">
        <f>IF(AND([0]!Semi_partial_correlation&lt;&gt;"",Variance&lt;&gt;""),"Yes","No")</f>
        <v>No</v>
      </c>
      <c r="M91" s="55"/>
      <c r="N91" s="137"/>
    </row>
    <row r="92" spans="1:14" x14ac:dyDescent="0.2">
      <c r="A92" s="54" t="str">
        <f>IF(AND(Sufficient_data="Yes",Include_study?="Yes"),COUNT(A$2:A91)+1,"")</f>
        <v/>
      </c>
      <c r="B92" s="117"/>
      <c r="C92" s="55" t="s">
        <v>1</v>
      </c>
      <c r="D92" s="55"/>
      <c r="E92" s="55"/>
      <c r="F92" s="55"/>
      <c r="G92" s="55"/>
      <c r="H92" s="55"/>
      <c r="I92" s="55"/>
      <c r="J92" s="55"/>
      <c r="K92" s="55"/>
      <c r="L92" s="34" t="str">
        <f>IF(AND([0]!Semi_partial_correlation&lt;&gt;"",Variance&lt;&gt;""),"Yes","No")</f>
        <v>No</v>
      </c>
      <c r="M92" s="55"/>
      <c r="N92" s="137"/>
    </row>
    <row r="93" spans="1:14" x14ac:dyDescent="0.2">
      <c r="A93" s="54" t="str">
        <f>IF(AND(Sufficient_data="Yes",Include_study?="Yes"),COUNT(A$2:A92)+1,"")</f>
        <v/>
      </c>
      <c r="B93" s="117"/>
      <c r="C93" s="55" t="s">
        <v>1</v>
      </c>
      <c r="D93" s="55"/>
      <c r="E93" s="55"/>
      <c r="F93" s="55"/>
      <c r="G93" s="55"/>
      <c r="H93" s="55"/>
      <c r="I93" s="55"/>
      <c r="J93" s="55"/>
      <c r="K93" s="55"/>
      <c r="L93" s="34" t="str">
        <f>IF(AND([0]!Semi_partial_correlation&lt;&gt;"",Variance&lt;&gt;""),"Yes","No")</f>
        <v>No</v>
      </c>
      <c r="M93" s="55"/>
      <c r="N93" s="137"/>
    </row>
    <row r="94" spans="1:14" x14ac:dyDescent="0.2">
      <c r="A94" s="54" t="str">
        <f>IF(AND(Sufficient_data="Yes",Include_study?="Yes"),COUNT(A$2:A93)+1,"")</f>
        <v/>
      </c>
      <c r="B94" s="117"/>
      <c r="C94" s="55" t="s">
        <v>1</v>
      </c>
      <c r="D94" s="55"/>
      <c r="E94" s="55"/>
      <c r="F94" s="55"/>
      <c r="G94" s="55"/>
      <c r="H94" s="55"/>
      <c r="I94" s="55"/>
      <c r="J94" s="55"/>
      <c r="K94" s="55"/>
      <c r="L94" s="34" t="str">
        <f>IF(AND([0]!Semi_partial_correlation&lt;&gt;"",Variance&lt;&gt;""),"Yes","No")</f>
        <v>No</v>
      </c>
      <c r="M94" s="55"/>
      <c r="N94" s="137"/>
    </row>
    <row r="95" spans="1:14" x14ac:dyDescent="0.2">
      <c r="A95" s="54" t="str">
        <f>IF(AND(Sufficient_data="Yes",Include_study?="Yes"),COUNT(A$2:A94)+1,"")</f>
        <v/>
      </c>
      <c r="B95" s="117"/>
      <c r="C95" s="55" t="s">
        <v>1</v>
      </c>
      <c r="D95" s="55"/>
      <c r="E95" s="55"/>
      <c r="F95" s="55"/>
      <c r="G95" s="55"/>
      <c r="H95" s="55"/>
      <c r="I95" s="55"/>
      <c r="J95" s="55"/>
      <c r="K95" s="55"/>
      <c r="L95" s="34" t="str">
        <f>IF(AND([0]!Semi_partial_correlation&lt;&gt;"",Variance&lt;&gt;""),"Yes","No")</f>
        <v>No</v>
      </c>
      <c r="M95" s="55"/>
      <c r="N95" s="137"/>
    </row>
    <row r="96" spans="1:14" x14ac:dyDescent="0.2">
      <c r="A96" s="54" t="str">
        <f>IF(AND(Sufficient_data="Yes",Include_study?="Yes"),COUNT(A$2:A95)+1,"")</f>
        <v/>
      </c>
      <c r="B96" s="117"/>
      <c r="C96" s="55" t="s">
        <v>1</v>
      </c>
      <c r="D96" s="55"/>
      <c r="E96" s="55"/>
      <c r="F96" s="55"/>
      <c r="G96" s="55"/>
      <c r="H96" s="55"/>
      <c r="I96" s="55"/>
      <c r="J96" s="55"/>
      <c r="K96" s="55"/>
      <c r="L96" s="34" t="str">
        <f>IF(AND([0]!Semi_partial_correlation&lt;&gt;"",Variance&lt;&gt;""),"Yes","No")</f>
        <v>No</v>
      </c>
      <c r="M96" s="55"/>
      <c r="N96" s="137"/>
    </row>
    <row r="97" spans="1:14" x14ac:dyDescent="0.2">
      <c r="A97" s="54" t="str">
        <f>IF(AND(Sufficient_data="Yes",Include_study?="Yes"),COUNT(A$2:A96)+1,"")</f>
        <v/>
      </c>
      <c r="B97" s="117"/>
      <c r="C97" s="55" t="s">
        <v>1</v>
      </c>
      <c r="D97" s="55"/>
      <c r="E97" s="55"/>
      <c r="F97" s="55"/>
      <c r="G97" s="55"/>
      <c r="H97" s="55"/>
      <c r="I97" s="55"/>
      <c r="J97" s="55"/>
      <c r="K97" s="55"/>
      <c r="L97" s="34" t="str">
        <f>IF(AND([0]!Semi_partial_correlation&lt;&gt;"",Variance&lt;&gt;""),"Yes","No")</f>
        <v>No</v>
      </c>
      <c r="M97" s="55"/>
      <c r="N97" s="137"/>
    </row>
    <row r="98" spans="1:14" x14ac:dyDescent="0.2">
      <c r="A98" s="54" t="str">
        <f>IF(AND(Sufficient_data="Yes",Include_study?="Yes"),COUNT(A$2:A97)+1,"")</f>
        <v/>
      </c>
      <c r="B98" s="117"/>
      <c r="C98" s="55" t="s">
        <v>1</v>
      </c>
      <c r="D98" s="55"/>
      <c r="E98" s="55"/>
      <c r="F98" s="55"/>
      <c r="G98" s="55"/>
      <c r="H98" s="55"/>
      <c r="I98" s="55"/>
      <c r="J98" s="55"/>
      <c r="K98" s="55"/>
      <c r="L98" s="34" t="str">
        <f>IF(AND([0]!Semi_partial_correlation&lt;&gt;"",Variance&lt;&gt;""),"Yes","No")</f>
        <v>No</v>
      </c>
      <c r="M98" s="55"/>
      <c r="N98" s="137"/>
    </row>
    <row r="99" spans="1:14" x14ac:dyDescent="0.2">
      <c r="A99" s="54" t="str">
        <f>IF(AND(Sufficient_data="Yes",Include_study?="Yes"),COUNT(A$2:A98)+1,"")</f>
        <v/>
      </c>
      <c r="B99" s="117"/>
      <c r="C99" s="55" t="s">
        <v>1</v>
      </c>
      <c r="D99" s="55"/>
      <c r="E99" s="55"/>
      <c r="F99" s="55"/>
      <c r="G99" s="55"/>
      <c r="H99" s="55"/>
      <c r="I99" s="55"/>
      <c r="J99" s="55"/>
      <c r="K99" s="55"/>
      <c r="L99" s="34" t="str">
        <f>IF(AND([0]!Semi_partial_correlation&lt;&gt;"",Variance&lt;&gt;""),"Yes","No")</f>
        <v>No</v>
      </c>
      <c r="M99" s="55"/>
      <c r="N99" s="137"/>
    </row>
    <row r="100" spans="1:14" x14ac:dyDescent="0.2">
      <c r="A100" s="54" t="str">
        <f>IF(AND(Sufficient_data="Yes",Include_study?="Yes"),COUNT(A$2:A99)+1,"")</f>
        <v/>
      </c>
      <c r="B100" s="117"/>
      <c r="C100" s="55" t="s">
        <v>1</v>
      </c>
      <c r="D100" s="55"/>
      <c r="E100" s="55"/>
      <c r="F100" s="55"/>
      <c r="G100" s="55"/>
      <c r="H100" s="55"/>
      <c r="I100" s="55"/>
      <c r="J100" s="55"/>
      <c r="K100" s="55"/>
      <c r="L100" s="34" t="str">
        <f>IF(AND([0]!Semi_partial_correlation&lt;&gt;"",Variance&lt;&gt;""),"Yes","No")</f>
        <v>No</v>
      </c>
      <c r="M100" s="55"/>
      <c r="N100" s="137"/>
    </row>
    <row r="101" spans="1:14" x14ac:dyDescent="0.2">
      <c r="A101" s="54" t="str">
        <f>IF(AND(Sufficient_data="Yes",Include_study?="Yes"),COUNT(A$2:A100)+1,"")</f>
        <v/>
      </c>
      <c r="B101" s="117"/>
      <c r="C101" s="55" t="s">
        <v>1</v>
      </c>
      <c r="D101" s="55"/>
      <c r="E101" s="55"/>
      <c r="F101" s="55"/>
      <c r="G101" s="55"/>
      <c r="H101" s="55"/>
      <c r="I101" s="55"/>
      <c r="J101" s="55"/>
      <c r="K101" s="55"/>
      <c r="L101" s="34" t="str">
        <f>IF(AND([0]!Semi_partial_correlation&lt;&gt;"",Variance&lt;&gt;""),"Yes","No")</f>
        <v>No</v>
      </c>
      <c r="M101" s="55"/>
      <c r="N101" s="137"/>
    </row>
    <row r="102" spans="1:14" x14ac:dyDescent="0.2">
      <c r="A102" s="54" t="str">
        <f>IF(AND(Sufficient_data="Yes",Include_study?="Yes"),COUNT(A$2:A101)+1,"")</f>
        <v/>
      </c>
      <c r="B102" s="117"/>
      <c r="C102" s="55" t="s">
        <v>1</v>
      </c>
      <c r="D102" s="55"/>
      <c r="E102" s="55"/>
      <c r="F102" s="55"/>
      <c r="G102" s="55"/>
      <c r="H102" s="55"/>
      <c r="I102" s="55"/>
      <c r="J102" s="55"/>
      <c r="K102" s="55"/>
      <c r="L102" s="34" t="str">
        <f>IF(AND([0]!Semi_partial_correlation&lt;&gt;"",Variance&lt;&gt;""),"Yes","No")</f>
        <v>No</v>
      </c>
      <c r="M102" s="55"/>
      <c r="N102" s="137"/>
    </row>
    <row r="103" spans="1:14" x14ac:dyDescent="0.2">
      <c r="A103" s="54" t="str">
        <f>IF(AND(Sufficient_data="Yes",Include_study?="Yes"),COUNT(A$2:A102)+1,"")</f>
        <v/>
      </c>
      <c r="B103" s="117"/>
      <c r="C103" s="55" t="s">
        <v>1</v>
      </c>
      <c r="D103" s="55"/>
      <c r="E103" s="55"/>
      <c r="F103" s="55"/>
      <c r="G103" s="55"/>
      <c r="H103" s="55"/>
      <c r="I103" s="55"/>
      <c r="J103" s="55"/>
      <c r="K103" s="55"/>
      <c r="L103" s="34" t="str">
        <f>IF(AND([0]!Semi_partial_correlation&lt;&gt;"",Variance&lt;&gt;""),"Yes","No")</f>
        <v>No</v>
      </c>
      <c r="M103" s="55"/>
      <c r="N103" s="137"/>
    </row>
    <row r="104" spans="1:14" x14ac:dyDescent="0.2">
      <c r="A104" s="54" t="str">
        <f>IF(AND(Sufficient_data="Yes",Include_study?="Yes"),COUNT(A$2:A103)+1,"")</f>
        <v/>
      </c>
      <c r="B104" s="117"/>
      <c r="C104" s="55" t="s">
        <v>1</v>
      </c>
      <c r="D104" s="55"/>
      <c r="E104" s="55"/>
      <c r="F104" s="55"/>
      <c r="G104" s="55"/>
      <c r="H104" s="55"/>
      <c r="I104" s="55"/>
      <c r="J104" s="55"/>
      <c r="K104" s="55"/>
      <c r="L104" s="34" t="str">
        <f>IF(AND([0]!Semi_partial_correlation&lt;&gt;"",Variance&lt;&gt;""),"Yes","No")</f>
        <v>No</v>
      </c>
      <c r="M104" s="55"/>
      <c r="N104" s="137"/>
    </row>
    <row r="105" spans="1:14" x14ac:dyDescent="0.2">
      <c r="A105" s="54" t="str">
        <f>IF(AND(Sufficient_data="Yes",Include_study?="Yes"),COUNT(A$2:A104)+1,"")</f>
        <v/>
      </c>
      <c r="B105" s="117"/>
      <c r="C105" s="55" t="s">
        <v>1</v>
      </c>
      <c r="D105" s="55"/>
      <c r="E105" s="55"/>
      <c r="F105" s="55"/>
      <c r="G105" s="55"/>
      <c r="H105" s="55"/>
      <c r="I105" s="55"/>
      <c r="J105" s="55"/>
      <c r="K105" s="55"/>
      <c r="L105" s="34" t="str">
        <f>IF(AND([0]!Semi_partial_correlation&lt;&gt;"",Variance&lt;&gt;""),"Yes","No")</f>
        <v>No</v>
      </c>
      <c r="M105" s="55"/>
      <c r="N105" s="137"/>
    </row>
    <row r="106" spans="1:14" x14ac:dyDescent="0.2">
      <c r="A106" s="54" t="str">
        <f>IF(AND(Sufficient_data="Yes",Include_study?="Yes"),COUNT(A$2:A105)+1,"")</f>
        <v/>
      </c>
      <c r="B106" s="117"/>
      <c r="C106" s="55" t="s">
        <v>1</v>
      </c>
      <c r="D106" s="55"/>
      <c r="E106" s="55"/>
      <c r="F106" s="55"/>
      <c r="G106" s="55"/>
      <c r="H106" s="55"/>
      <c r="I106" s="55"/>
      <c r="J106" s="55"/>
      <c r="K106" s="55"/>
      <c r="L106" s="34" t="str">
        <f>IF(AND([0]!Semi_partial_correlation&lt;&gt;"",Variance&lt;&gt;""),"Yes","No")</f>
        <v>No</v>
      </c>
      <c r="M106" s="55"/>
      <c r="N106" s="137"/>
    </row>
    <row r="107" spans="1:14" x14ac:dyDescent="0.2">
      <c r="A107" s="54" t="str">
        <f>IF(AND(Sufficient_data="Yes",Include_study?="Yes"),COUNT(A$2:A106)+1,"")</f>
        <v/>
      </c>
      <c r="B107" s="117"/>
      <c r="C107" s="55" t="s">
        <v>1</v>
      </c>
      <c r="D107" s="55"/>
      <c r="E107" s="55"/>
      <c r="F107" s="55"/>
      <c r="G107" s="55"/>
      <c r="H107" s="55"/>
      <c r="I107" s="55"/>
      <c r="J107" s="55"/>
      <c r="K107" s="55"/>
      <c r="L107" s="34" t="str">
        <f>IF(AND([0]!Semi_partial_correlation&lt;&gt;"",Variance&lt;&gt;""),"Yes","No")</f>
        <v>No</v>
      </c>
      <c r="M107" s="55"/>
      <c r="N107" s="137"/>
    </row>
    <row r="108" spans="1:14" x14ac:dyDescent="0.2">
      <c r="A108" s="54" t="str">
        <f>IF(AND(Sufficient_data="Yes",Include_study?="Yes"),COUNT(A$2:A107)+1,"")</f>
        <v/>
      </c>
      <c r="B108" s="117"/>
      <c r="C108" s="55" t="s">
        <v>1</v>
      </c>
      <c r="D108" s="55"/>
      <c r="E108" s="55"/>
      <c r="F108" s="55"/>
      <c r="G108" s="55"/>
      <c r="H108" s="55"/>
      <c r="I108" s="55"/>
      <c r="J108" s="55"/>
      <c r="K108" s="55"/>
      <c r="L108" s="34" t="str">
        <f>IF(AND([0]!Semi_partial_correlation&lt;&gt;"",Variance&lt;&gt;""),"Yes","No")</f>
        <v>No</v>
      </c>
      <c r="M108" s="55"/>
      <c r="N108" s="137"/>
    </row>
    <row r="109" spans="1:14" x14ac:dyDescent="0.2">
      <c r="A109" s="54" t="str">
        <f>IF(AND(Sufficient_data="Yes",Include_study?="Yes"),COUNT(A$2:A108)+1,"")</f>
        <v/>
      </c>
      <c r="B109" s="117"/>
      <c r="C109" s="55" t="s">
        <v>1</v>
      </c>
      <c r="D109" s="55"/>
      <c r="E109" s="55"/>
      <c r="F109" s="55"/>
      <c r="G109" s="55"/>
      <c r="H109" s="55"/>
      <c r="I109" s="55"/>
      <c r="J109" s="55"/>
      <c r="K109" s="55"/>
      <c r="L109" s="34" t="str">
        <f>IF(AND([0]!Semi_partial_correlation&lt;&gt;"",Variance&lt;&gt;""),"Yes","No")</f>
        <v>No</v>
      </c>
      <c r="M109" s="55"/>
      <c r="N109" s="137"/>
    </row>
    <row r="110" spans="1:14" x14ac:dyDescent="0.2">
      <c r="A110" s="54" t="str">
        <f>IF(AND(Sufficient_data="Yes",Include_study?="Yes"),COUNT(A$2:A109)+1,"")</f>
        <v/>
      </c>
      <c r="B110" s="117"/>
      <c r="C110" s="55" t="s">
        <v>1</v>
      </c>
      <c r="D110" s="55"/>
      <c r="E110" s="55"/>
      <c r="F110" s="55"/>
      <c r="G110" s="55"/>
      <c r="H110" s="55"/>
      <c r="I110" s="55"/>
      <c r="J110" s="55"/>
      <c r="K110" s="55"/>
      <c r="L110" s="34" t="str">
        <f>IF(AND([0]!Semi_partial_correlation&lt;&gt;"",Variance&lt;&gt;""),"Yes","No")</f>
        <v>No</v>
      </c>
      <c r="M110" s="55"/>
      <c r="N110" s="137"/>
    </row>
    <row r="111" spans="1:14" x14ac:dyDescent="0.2">
      <c r="A111" s="54" t="str">
        <f>IF(AND(Sufficient_data="Yes",Include_study?="Yes"),COUNT(A$2:A110)+1,"")</f>
        <v/>
      </c>
      <c r="B111" s="117"/>
      <c r="C111" s="55" t="s">
        <v>1</v>
      </c>
      <c r="D111" s="55"/>
      <c r="E111" s="55"/>
      <c r="F111" s="55"/>
      <c r="G111" s="55"/>
      <c r="H111" s="55"/>
      <c r="I111" s="55"/>
      <c r="J111" s="55"/>
      <c r="K111" s="55"/>
      <c r="L111" s="34" t="str">
        <f>IF(AND([0]!Semi_partial_correlation&lt;&gt;"",Variance&lt;&gt;""),"Yes","No")</f>
        <v>No</v>
      </c>
      <c r="M111" s="55"/>
      <c r="N111" s="137"/>
    </row>
    <row r="112" spans="1:14" x14ac:dyDescent="0.2">
      <c r="A112" s="54" t="str">
        <f>IF(AND(Sufficient_data="Yes",Include_study?="Yes"),COUNT(A$2:A111)+1,"")</f>
        <v/>
      </c>
      <c r="B112" s="117"/>
      <c r="C112" s="55" t="s">
        <v>1</v>
      </c>
      <c r="D112" s="55"/>
      <c r="E112" s="55"/>
      <c r="F112" s="55"/>
      <c r="G112" s="55"/>
      <c r="H112" s="55"/>
      <c r="I112" s="55"/>
      <c r="J112" s="55"/>
      <c r="K112" s="55"/>
      <c r="L112" s="34" t="str">
        <f>IF(AND([0]!Semi_partial_correlation&lt;&gt;"",Variance&lt;&gt;""),"Yes","No")</f>
        <v>No</v>
      </c>
      <c r="M112" s="55"/>
      <c r="N112" s="137"/>
    </row>
    <row r="113" spans="1:14" x14ac:dyDescent="0.2">
      <c r="A113" s="54" t="str">
        <f>IF(AND(Sufficient_data="Yes",Include_study?="Yes"),COUNT(A$2:A112)+1,"")</f>
        <v/>
      </c>
      <c r="B113" s="117"/>
      <c r="C113" s="55" t="s">
        <v>1</v>
      </c>
      <c r="D113" s="55"/>
      <c r="E113" s="55"/>
      <c r="F113" s="55"/>
      <c r="G113" s="55"/>
      <c r="H113" s="55"/>
      <c r="I113" s="55"/>
      <c r="J113" s="55"/>
      <c r="K113" s="55"/>
      <c r="L113" s="34" t="str">
        <f>IF(AND([0]!Semi_partial_correlation&lt;&gt;"",Variance&lt;&gt;""),"Yes","No")</f>
        <v>No</v>
      </c>
      <c r="M113" s="55"/>
      <c r="N113" s="137"/>
    </row>
    <row r="114" spans="1:14" x14ac:dyDescent="0.2">
      <c r="A114" s="54" t="str">
        <f>IF(AND(Sufficient_data="Yes",Include_study?="Yes"),COUNT(A$2:A113)+1,"")</f>
        <v/>
      </c>
      <c r="B114" s="117"/>
      <c r="C114" s="55" t="s">
        <v>1</v>
      </c>
      <c r="D114" s="55"/>
      <c r="E114" s="55"/>
      <c r="F114" s="55"/>
      <c r="G114" s="55"/>
      <c r="H114" s="55"/>
      <c r="I114" s="55"/>
      <c r="J114" s="55"/>
      <c r="K114" s="55"/>
      <c r="L114" s="34" t="str">
        <f>IF(AND([0]!Semi_partial_correlation&lt;&gt;"",Variance&lt;&gt;""),"Yes","No")</f>
        <v>No</v>
      </c>
      <c r="M114" s="55"/>
      <c r="N114" s="137"/>
    </row>
    <row r="115" spans="1:14" x14ac:dyDescent="0.2">
      <c r="A115" s="54" t="str">
        <f>IF(AND(Sufficient_data="Yes",Include_study?="Yes"),COUNT(A$2:A114)+1,"")</f>
        <v/>
      </c>
      <c r="B115" s="117"/>
      <c r="C115" s="55" t="s">
        <v>1</v>
      </c>
      <c r="D115" s="55"/>
      <c r="E115" s="55"/>
      <c r="F115" s="55"/>
      <c r="G115" s="55"/>
      <c r="H115" s="55"/>
      <c r="I115" s="55"/>
      <c r="J115" s="55"/>
      <c r="K115" s="55"/>
      <c r="L115" s="34" t="str">
        <f>IF(AND([0]!Semi_partial_correlation&lt;&gt;"",Variance&lt;&gt;""),"Yes","No")</f>
        <v>No</v>
      </c>
      <c r="M115" s="55"/>
      <c r="N115" s="137"/>
    </row>
    <row r="116" spans="1:14" x14ac:dyDescent="0.2">
      <c r="A116" s="54" t="str">
        <f>IF(AND(Sufficient_data="Yes",Include_study?="Yes"),COUNT(A$2:A115)+1,"")</f>
        <v/>
      </c>
      <c r="B116" s="117"/>
      <c r="C116" s="55" t="s">
        <v>1</v>
      </c>
      <c r="D116" s="55"/>
      <c r="E116" s="55"/>
      <c r="F116" s="55"/>
      <c r="G116" s="55"/>
      <c r="H116" s="55"/>
      <c r="I116" s="55"/>
      <c r="J116" s="55"/>
      <c r="K116" s="55"/>
      <c r="L116" s="34" t="str">
        <f>IF(AND([0]!Semi_partial_correlation&lt;&gt;"",Variance&lt;&gt;""),"Yes","No")</f>
        <v>No</v>
      </c>
      <c r="M116" s="55"/>
      <c r="N116" s="137"/>
    </row>
    <row r="117" spans="1:14" x14ac:dyDescent="0.2">
      <c r="A117" s="54" t="str">
        <f>IF(AND(Sufficient_data="Yes",Include_study?="Yes"),COUNT(A$2:A116)+1,"")</f>
        <v/>
      </c>
      <c r="B117" s="117"/>
      <c r="C117" s="55" t="s">
        <v>1</v>
      </c>
      <c r="D117" s="55"/>
      <c r="E117" s="55"/>
      <c r="F117" s="55"/>
      <c r="G117" s="55"/>
      <c r="H117" s="55"/>
      <c r="I117" s="55"/>
      <c r="J117" s="55"/>
      <c r="K117" s="55"/>
      <c r="L117" s="34" t="str">
        <f>IF(AND([0]!Semi_partial_correlation&lt;&gt;"",Variance&lt;&gt;""),"Yes","No")</f>
        <v>No</v>
      </c>
      <c r="M117" s="55"/>
      <c r="N117" s="137"/>
    </row>
    <row r="118" spans="1:14" x14ac:dyDescent="0.2">
      <c r="A118" s="54" t="str">
        <f>IF(AND(Sufficient_data="Yes",Include_study?="Yes"),COUNT(A$2:A117)+1,"")</f>
        <v/>
      </c>
      <c r="B118" s="117"/>
      <c r="C118" s="55" t="s">
        <v>1</v>
      </c>
      <c r="D118" s="55"/>
      <c r="E118" s="55"/>
      <c r="F118" s="55"/>
      <c r="G118" s="55"/>
      <c r="H118" s="55"/>
      <c r="I118" s="55"/>
      <c r="J118" s="55"/>
      <c r="K118" s="55"/>
      <c r="L118" s="34" t="str">
        <f>IF(AND([0]!Semi_partial_correlation&lt;&gt;"",Variance&lt;&gt;""),"Yes","No")</f>
        <v>No</v>
      </c>
      <c r="M118" s="55"/>
      <c r="N118" s="137"/>
    </row>
    <row r="119" spans="1:14" x14ac:dyDescent="0.2">
      <c r="A119" s="54" t="str">
        <f>IF(AND(Sufficient_data="Yes",Include_study?="Yes"),COUNT(A$2:A118)+1,"")</f>
        <v/>
      </c>
      <c r="B119" s="117"/>
      <c r="C119" s="55" t="s">
        <v>1</v>
      </c>
      <c r="D119" s="55"/>
      <c r="E119" s="55"/>
      <c r="F119" s="55"/>
      <c r="G119" s="55"/>
      <c r="H119" s="55"/>
      <c r="I119" s="55"/>
      <c r="J119" s="55"/>
      <c r="K119" s="55"/>
      <c r="L119" s="34" t="str">
        <f>IF(AND([0]!Semi_partial_correlation&lt;&gt;"",Variance&lt;&gt;""),"Yes","No")</f>
        <v>No</v>
      </c>
      <c r="M119" s="55"/>
      <c r="N119" s="137"/>
    </row>
    <row r="120" spans="1:14" x14ac:dyDescent="0.2">
      <c r="A120" s="54" t="str">
        <f>IF(AND(Sufficient_data="Yes",Include_study?="Yes"),COUNT(A$2:A119)+1,"")</f>
        <v/>
      </c>
      <c r="B120" s="117"/>
      <c r="C120" s="55" t="s">
        <v>1</v>
      </c>
      <c r="D120" s="55"/>
      <c r="E120" s="55"/>
      <c r="F120" s="55"/>
      <c r="G120" s="55"/>
      <c r="H120" s="55"/>
      <c r="I120" s="55"/>
      <c r="J120" s="55"/>
      <c r="K120" s="55"/>
      <c r="L120" s="34" t="str">
        <f>IF(AND([0]!Semi_partial_correlation&lt;&gt;"",Variance&lt;&gt;""),"Yes","No")</f>
        <v>No</v>
      </c>
      <c r="M120" s="55"/>
      <c r="N120" s="137"/>
    </row>
    <row r="121" spans="1:14" x14ac:dyDescent="0.2">
      <c r="A121" s="54" t="str">
        <f>IF(AND(Sufficient_data="Yes",Include_study?="Yes"),COUNT(A$2:A120)+1,"")</f>
        <v/>
      </c>
      <c r="B121" s="117"/>
      <c r="C121" s="55" t="s">
        <v>1</v>
      </c>
      <c r="D121" s="55"/>
      <c r="E121" s="55"/>
      <c r="F121" s="55"/>
      <c r="G121" s="55"/>
      <c r="H121" s="55"/>
      <c r="I121" s="55"/>
      <c r="J121" s="55"/>
      <c r="K121" s="55"/>
      <c r="L121" s="34" t="str">
        <f>IF(AND([0]!Semi_partial_correlation&lt;&gt;"",Variance&lt;&gt;""),"Yes","No")</f>
        <v>No</v>
      </c>
      <c r="M121" s="55"/>
      <c r="N121" s="137"/>
    </row>
    <row r="122" spans="1:14" x14ac:dyDescent="0.2">
      <c r="A122" s="54" t="str">
        <f>IF(AND(Sufficient_data="Yes",Include_study?="Yes"),COUNT(A$2:A121)+1,"")</f>
        <v/>
      </c>
      <c r="B122" s="117"/>
      <c r="C122" s="55" t="s">
        <v>1</v>
      </c>
      <c r="D122" s="55"/>
      <c r="E122" s="55"/>
      <c r="F122" s="55"/>
      <c r="G122" s="55"/>
      <c r="H122" s="55"/>
      <c r="I122" s="55"/>
      <c r="J122" s="55"/>
      <c r="K122" s="55"/>
      <c r="L122" s="34" t="str">
        <f>IF(AND([0]!Semi_partial_correlation&lt;&gt;"",Variance&lt;&gt;""),"Yes","No")</f>
        <v>No</v>
      </c>
      <c r="M122" s="55"/>
      <c r="N122" s="137"/>
    </row>
    <row r="123" spans="1:14" x14ac:dyDescent="0.2">
      <c r="A123" s="54" t="str">
        <f>IF(AND(Sufficient_data="Yes",Include_study?="Yes"),COUNT(A$2:A122)+1,"")</f>
        <v/>
      </c>
      <c r="B123" s="117"/>
      <c r="C123" s="55" t="s">
        <v>1</v>
      </c>
      <c r="D123" s="55"/>
      <c r="E123" s="55"/>
      <c r="F123" s="55"/>
      <c r="G123" s="55"/>
      <c r="H123" s="55"/>
      <c r="I123" s="55"/>
      <c r="J123" s="55"/>
      <c r="K123" s="55"/>
      <c r="L123" s="34" t="str">
        <f>IF(AND([0]!Semi_partial_correlation&lt;&gt;"",Variance&lt;&gt;""),"Yes","No")</f>
        <v>No</v>
      </c>
      <c r="M123" s="55"/>
      <c r="N123" s="137"/>
    </row>
    <row r="124" spans="1:14" x14ac:dyDescent="0.2">
      <c r="A124" s="54" t="str">
        <f>IF(AND(Sufficient_data="Yes",Include_study?="Yes"),COUNT(A$2:A123)+1,"")</f>
        <v/>
      </c>
      <c r="B124" s="117"/>
      <c r="C124" s="55" t="s">
        <v>1</v>
      </c>
      <c r="D124" s="55"/>
      <c r="E124" s="55"/>
      <c r="F124" s="55"/>
      <c r="G124" s="55"/>
      <c r="H124" s="55"/>
      <c r="I124" s="55"/>
      <c r="J124" s="55"/>
      <c r="K124" s="55"/>
      <c r="L124" s="34" t="str">
        <f>IF(AND([0]!Semi_partial_correlation&lt;&gt;"",Variance&lt;&gt;""),"Yes","No")</f>
        <v>No</v>
      </c>
      <c r="M124" s="55"/>
      <c r="N124" s="137"/>
    </row>
    <row r="125" spans="1:14" x14ac:dyDescent="0.2">
      <c r="A125" s="54" t="str">
        <f>IF(AND(Sufficient_data="Yes",Include_study?="Yes"),COUNT(A$2:A124)+1,"")</f>
        <v/>
      </c>
      <c r="B125" s="117"/>
      <c r="C125" s="55" t="s">
        <v>1</v>
      </c>
      <c r="D125" s="55"/>
      <c r="E125" s="55"/>
      <c r="F125" s="55"/>
      <c r="G125" s="55"/>
      <c r="H125" s="55"/>
      <c r="I125" s="55"/>
      <c r="J125" s="55"/>
      <c r="K125" s="55"/>
      <c r="L125" s="34" t="str">
        <f>IF(AND([0]!Semi_partial_correlation&lt;&gt;"",Variance&lt;&gt;""),"Yes","No")</f>
        <v>No</v>
      </c>
      <c r="M125" s="55"/>
      <c r="N125" s="137"/>
    </row>
    <row r="126" spans="1:14" x14ac:dyDescent="0.2">
      <c r="A126" s="54" t="str">
        <f>IF(AND(Sufficient_data="Yes",Include_study?="Yes"),COUNT(A$2:A125)+1,"")</f>
        <v/>
      </c>
      <c r="B126" s="117"/>
      <c r="C126" s="55" t="s">
        <v>1</v>
      </c>
      <c r="D126" s="55"/>
      <c r="E126" s="55"/>
      <c r="F126" s="55"/>
      <c r="G126" s="55"/>
      <c r="H126" s="55"/>
      <c r="I126" s="55"/>
      <c r="J126" s="55"/>
      <c r="K126" s="55"/>
      <c r="L126" s="34" t="str">
        <f>IF(AND([0]!Semi_partial_correlation&lt;&gt;"",Variance&lt;&gt;""),"Yes","No")</f>
        <v>No</v>
      </c>
      <c r="M126" s="55"/>
      <c r="N126" s="137"/>
    </row>
    <row r="127" spans="1:14" x14ac:dyDescent="0.2">
      <c r="A127" s="54" t="str">
        <f>IF(AND(Sufficient_data="Yes",Include_study?="Yes"),COUNT(A$2:A126)+1,"")</f>
        <v/>
      </c>
      <c r="B127" s="117"/>
      <c r="C127" s="55" t="s">
        <v>1</v>
      </c>
      <c r="D127" s="55"/>
      <c r="E127" s="55"/>
      <c r="F127" s="55"/>
      <c r="G127" s="55"/>
      <c r="H127" s="55"/>
      <c r="I127" s="55"/>
      <c r="J127" s="55"/>
      <c r="K127" s="55"/>
      <c r="L127" s="34" t="str">
        <f>IF(AND([0]!Semi_partial_correlation&lt;&gt;"",Variance&lt;&gt;""),"Yes","No")</f>
        <v>No</v>
      </c>
      <c r="M127" s="55"/>
      <c r="N127" s="137"/>
    </row>
    <row r="128" spans="1:14" x14ac:dyDescent="0.2">
      <c r="A128" s="54" t="str">
        <f>IF(AND(Sufficient_data="Yes",Include_study?="Yes"),COUNT(A$2:A127)+1,"")</f>
        <v/>
      </c>
      <c r="B128" s="117"/>
      <c r="C128" s="55" t="s">
        <v>1</v>
      </c>
      <c r="D128" s="55"/>
      <c r="E128" s="55"/>
      <c r="F128" s="55"/>
      <c r="G128" s="55"/>
      <c r="H128" s="55"/>
      <c r="I128" s="55"/>
      <c r="J128" s="55"/>
      <c r="K128" s="55"/>
      <c r="L128" s="34" t="str">
        <f>IF(AND([0]!Semi_partial_correlation&lt;&gt;"",Variance&lt;&gt;""),"Yes","No")</f>
        <v>No</v>
      </c>
      <c r="M128" s="55"/>
      <c r="N128" s="137"/>
    </row>
    <row r="129" spans="1:14" x14ac:dyDescent="0.2">
      <c r="A129" s="54" t="str">
        <f>IF(AND(Sufficient_data="Yes",Include_study?="Yes"),COUNT(A$2:A128)+1,"")</f>
        <v/>
      </c>
      <c r="B129" s="117"/>
      <c r="C129" s="55" t="s">
        <v>1</v>
      </c>
      <c r="D129" s="55"/>
      <c r="E129" s="55"/>
      <c r="F129" s="55"/>
      <c r="G129" s="55"/>
      <c r="H129" s="55"/>
      <c r="I129" s="55"/>
      <c r="J129" s="55"/>
      <c r="K129" s="55"/>
      <c r="L129" s="34" t="str">
        <f>IF(AND([0]!Semi_partial_correlation&lt;&gt;"",Variance&lt;&gt;""),"Yes","No")</f>
        <v>No</v>
      </c>
      <c r="M129" s="55"/>
      <c r="N129" s="137"/>
    </row>
    <row r="130" spans="1:14" x14ac:dyDescent="0.2">
      <c r="A130" s="54" t="str">
        <f>IF(AND(Sufficient_data="Yes",Include_study?="Yes"),COUNT(A$2:A129)+1,"")</f>
        <v/>
      </c>
      <c r="B130" s="117"/>
      <c r="C130" s="55" t="s">
        <v>1</v>
      </c>
      <c r="D130" s="55"/>
      <c r="E130" s="55"/>
      <c r="F130" s="55"/>
      <c r="G130" s="55"/>
      <c r="H130" s="55"/>
      <c r="I130" s="55"/>
      <c r="J130" s="55"/>
      <c r="K130" s="55"/>
      <c r="L130" s="34" t="str">
        <f>IF(AND([0]!Semi_partial_correlation&lt;&gt;"",Variance&lt;&gt;""),"Yes","No")</f>
        <v>No</v>
      </c>
      <c r="M130" s="55"/>
      <c r="N130" s="137"/>
    </row>
    <row r="131" spans="1:14" x14ac:dyDescent="0.2">
      <c r="A131" s="54" t="str">
        <f>IF(AND(Sufficient_data="Yes",Include_study?="Yes"),COUNT(A$2:A130)+1,"")</f>
        <v/>
      </c>
      <c r="B131" s="117"/>
      <c r="C131" s="55" t="s">
        <v>1</v>
      </c>
      <c r="D131" s="55"/>
      <c r="E131" s="55"/>
      <c r="F131" s="55"/>
      <c r="G131" s="55"/>
      <c r="H131" s="55"/>
      <c r="I131" s="55"/>
      <c r="J131" s="55"/>
      <c r="K131" s="55"/>
      <c r="L131" s="34" t="str">
        <f>IF(AND([0]!Semi_partial_correlation&lt;&gt;"",Variance&lt;&gt;""),"Yes","No")</f>
        <v>No</v>
      </c>
      <c r="M131" s="55"/>
      <c r="N131" s="137"/>
    </row>
    <row r="132" spans="1:14" x14ac:dyDescent="0.2">
      <c r="A132" s="54" t="str">
        <f>IF(AND(Sufficient_data="Yes",Include_study?="Yes"),COUNT(A$2:A131)+1,"")</f>
        <v/>
      </c>
      <c r="B132" s="117"/>
      <c r="C132" s="55" t="s">
        <v>1</v>
      </c>
      <c r="D132" s="55"/>
      <c r="E132" s="55"/>
      <c r="F132" s="55"/>
      <c r="G132" s="55"/>
      <c r="H132" s="55"/>
      <c r="I132" s="55"/>
      <c r="J132" s="55"/>
      <c r="K132" s="55"/>
      <c r="L132" s="34" t="str">
        <f>IF(AND([0]!Semi_partial_correlation&lt;&gt;"",Variance&lt;&gt;""),"Yes","No")</f>
        <v>No</v>
      </c>
      <c r="M132" s="55"/>
      <c r="N132" s="137"/>
    </row>
    <row r="133" spans="1:14" x14ac:dyDescent="0.2">
      <c r="A133" s="54" t="str">
        <f>IF(AND(Sufficient_data="Yes",Include_study?="Yes"),COUNT(A$2:A132)+1,"")</f>
        <v/>
      </c>
      <c r="B133" s="117"/>
      <c r="C133" s="55" t="s">
        <v>1</v>
      </c>
      <c r="D133" s="55"/>
      <c r="E133" s="55"/>
      <c r="F133" s="55"/>
      <c r="G133" s="55"/>
      <c r="H133" s="55"/>
      <c r="I133" s="55"/>
      <c r="J133" s="55"/>
      <c r="K133" s="55"/>
      <c r="L133" s="34" t="str">
        <f>IF(AND([0]!Semi_partial_correlation&lt;&gt;"",Variance&lt;&gt;""),"Yes","No")</f>
        <v>No</v>
      </c>
      <c r="M133" s="55"/>
      <c r="N133" s="137"/>
    </row>
    <row r="134" spans="1:14" x14ac:dyDescent="0.2">
      <c r="A134" s="54" t="str">
        <f>IF(AND(Sufficient_data="Yes",Include_study?="Yes"),COUNT(A$2:A133)+1,"")</f>
        <v/>
      </c>
      <c r="B134" s="117"/>
      <c r="C134" s="55" t="s">
        <v>1</v>
      </c>
      <c r="D134" s="55"/>
      <c r="E134" s="55"/>
      <c r="F134" s="55"/>
      <c r="G134" s="55"/>
      <c r="H134" s="55"/>
      <c r="I134" s="55"/>
      <c r="J134" s="55"/>
      <c r="K134" s="55"/>
      <c r="L134" s="34" t="str">
        <f>IF(AND([0]!Semi_partial_correlation&lt;&gt;"",Variance&lt;&gt;""),"Yes","No")</f>
        <v>No</v>
      </c>
      <c r="M134" s="55"/>
      <c r="N134" s="137"/>
    </row>
    <row r="135" spans="1:14" x14ac:dyDescent="0.2">
      <c r="A135" s="54" t="str">
        <f>IF(AND(Sufficient_data="Yes",Include_study?="Yes"),COUNT(A$2:A134)+1,"")</f>
        <v/>
      </c>
      <c r="B135" s="117"/>
      <c r="C135" s="55" t="s">
        <v>1</v>
      </c>
      <c r="D135" s="55"/>
      <c r="E135" s="55"/>
      <c r="F135" s="55"/>
      <c r="G135" s="55"/>
      <c r="H135" s="55"/>
      <c r="I135" s="55"/>
      <c r="J135" s="55"/>
      <c r="K135" s="55"/>
      <c r="L135" s="34" t="str">
        <f>IF(AND([0]!Semi_partial_correlation&lt;&gt;"",Variance&lt;&gt;""),"Yes","No")</f>
        <v>No</v>
      </c>
      <c r="M135" s="55"/>
      <c r="N135" s="137"/>
    </row>
    <row r="136" spans="1:14" x14ac:dyDescent="0.2">
      <c r="A136" s="54" t="str">
        <f>IF(AND(Sufficient_data="Yes",Include_study?="Yes"),COUNT(A$2:A135)+1,"")</f>
        <v/>
      </c>
      <c r="B136" s="117"/>
      <c r="C136" s="55" t="s">
        <v>1</v>
      </c>
      <c r="D136" s="55"/>
      <c r="E136" s="55"/>
      <c r="F136" s="55"/>
      <c r="G136" s="55"/>
      <c r="H136" s="55"/>
      <c r="I136" s="55"/>
      <c r="J136" s="55"/>
      <c r="K136" s="55"/>
      <c r="L136" s="34" t="str">
        <f>IF(AND([0]!Semi_partial_correlation&lt;&gt;"",Variance&lt;&gt;""),"Yes","No")</f>
        <v>No</v>
      </c>
      <c r="M136" s="55"/>
      <c r="N136" s="137"/>
    </row>
    <row r="137" spans="1:14" x14ac:dyDescent="0.2">
      <c r="A137" s="54" t="str">
        <f>IF(AND(Sufficient_data="Yes",Include_study?="Yes"),COUNT(A$2:A136)+1,"")</f>
        <v/>
      </c>
      <c r="B137" s="117"/>
      <c r="C137" s="55" t="s">
        <v>1</v>
      </c>
      <c r="D137" s="55"/>
      <c r="E137" s="55"/>
      <c r="F137" s="55"/>
      <c r="G137" s="55"/>
      <c r="H137" s="55"/>
      <c r="I137" s="55"/>
      <c r="J137" s="55"/>
      <c r="K137" s="55"/>
      <c r="L137" s="34" t="str">
        <f>IF(AND([0]!Semi_partial_correlation&lt;&gt;"",Variance&lt;&gt;""),"Yes","No")</f>
        <v>No</v>
      </c>
      <c r="M137" s="55"/>
      <c r="N137" s="137"/>
    </row>
    <row r="138" spans="1:14" x14ac:dyDescent="0.2">
      <c r="A138" s="54" t="str">
        <f>IF(AND(Sufficient_data="Yes",Include_study?="Yes"),COUNT(A$2:A137)+1,"")</f>
        <v/>
      </c>
      <c r="B138" s="117"/>
      <c r="C138" s="55" t="s">
        <v>1</v>
      </c>
      <c r="D138" s="55"/>
      <c r="E138" s="55"/>
      <c r="F138" s="55"/>
      <c r="G138" s="55"/>
      <c r="H138" s="55"/>
      <c r="I138" s="55"/>
      <c r="J138" s="55"/>
      <c r="K138" s="55"/>
      <c r="L138" s="34" t="str">
        <f>IF(AND([0]!Semi_partial_correlation&lt;&gt;"",Variance&lt;&gt;""),"Yes","No")</f>
        <v>No</v>
      </c>
      <c r="M138" s="55"/>
      <c r="N138" s="137"/>
    </row>
    <row r="139" spans="1:14" x14ac:dyDescent="0.2">
      <c r="A139" s="54" t="str">
        <f>IF(AND(Sufficient_data="Yes",Include_study?="Yes"),COUNT(A$2:A138)+1,"")</f>
        <v/>
      </c>
      <c r="B139" s="117"/>
      <c r="C139" s="55" t="s">
        <v>1</v>
      </c>
      <c r="D139" s="55"/>
      <c r="E139" s="55"/>
      <c r="F139" s="55"/>
      <c r="G139" s="55"/>
      <c r="H139" s="55"/>
      <c r="I139" s="55"/>
      <c r="J139" s="55"/>
      <c r="K139" s="55"/>
      <c r="L139" s="34" t="str">
        <f>IF(AND([0]!Semi_partial_correlation&lt;&gt;"",Variance&lt;&gt;""),"Yes","No")</f>
        <v>No</v>
      </c>
      <c r="M139" s="55"/>
      <c r="N139" s="137"/>
    </row>
    <row r="140" spans="1:14" x14ac:dyDescent="0.2">
      <c r="A140" s="54" t="str">
        <f>IF(AND(Sufficient_data="Yes",Include_study?="Yes"),COUNT(A$2:A139)+1,"")</f>
        <v/>
      </c>
      <c r="B140" s="117"/>
      <c r="C140" s="55" t="s">
        <v>1</v>
      </c>
      <c r="D140" s="55"/>
      <c r="E140" s="55"/>
      <c r="F140" s="55"/>
      <c r="G140" s="55"/>
      <c r="H140" s="55"/>
      <c r="I140" s="55"/>
      <c r="J140" s="55"/>
      <c r="K140" s="55"/>
      <c r="L140" s="34" t="str">
        <f>IF(AND([0]!Semi_partial_correlation&lt;&gt;"",Variance&lt;&gt;""),"Yes","No")</f>
        <v>No</v>
      </c>
      <c r="M140" s="55"/>
      <c r="N140" s="137"/>
    </row>
    <row r="141" spans="1:14" x14ac:dyDescent="0.2">
      <c r="A141" s="54" t="str">
        <f>IF(AND(Sufficient_data="Yes",Include_study?="Yes"),COUNT(A$2:A140)+1,"")</f>
        <v/>
      </c>
      <c r="B141" s="117"/>
      <c r="C141" s="55" t="s">
        <v>1</v>
      </c>
      <c r="D141" s="55"/>
      <c r="E141" s="55"/>
      <c r="F141" s="55"/>
      <c r="G141" s="55"/>
      <c r="H141" s="55"/>
      <c r="I141" s="55"/>
      <c r="J141" s="55"/>
      <c r="K141" s="55"/>
      <c r="L141" s="34" t="str">
        <f>IF(AND([0]!Semi_partial_correlation&lt;&gt;"",Variance&lt;&gt;""),"Yes","No")</f>
        <v>No</v>
      </c>
      <c r="M141" s="55"/>
      <c r="N141" s="137"/>
    </row>
    <row r="142" spans="1:14" x14ac:dyDescent="0.2">
      <c r="A142" s="54" t="str">
        <f>IF(AND(Sufficient_data="Yes",Include_study?="Yes"),COUNT(A$2:A141)+1,"")</f>
        <v/>
      </c>
      <c r="B142" s="117"/>
      <c r="C142" s="55" t="s">
        <v>1</v>
      </c>
      <c r="D142" s="55"/>
      <c r="E142" s="55"/>
      <c r="F142" s="55"/>
      <c r="G142" s="55"/>
      <c r="H142" s="55"/>
      <c r="I142" s="55"/>
      <c r="J142" s="55"/>
      <c r="K142" s="55"/>
      <c r="L142" s="34" t="str">
        <f>IF(AND([0]!Semi_partial_correlation&lt;&gt;"",Variance&lt;&gt;""),"Yes","No")</f>
        <v>No</v>
      </c>
      <c r="M142" s="55"/>
      <c r="N142" s="137"/>
    </row>
    <row r="143" spans="1:14" x14ac:dyDescent="0.2">
      <c r="A143" s="54" t="str">
        <f>IF(AND(Sufficient_data="Yes",Include_study?="Yes"),COUNT(A$2:A142)+1,"")</f>
        <v/>
      </c>
      <c r="B143" s="117"/>
      <c r="C143" s="55" t="s">
        <v>1</v>
      </c>
      <c r="D143" s="55"/>
      <c r="E143" s="55"/>
      <c r="F143" s="55"/>
      <c r="G143" s="55"/>
      <c r="H143" s="55"/>
      <c r="I143" s="55"/>
      <c r="J143" s="55"/>
      <c r="K143" s="55"/>
      <c r="L143" s="34" t="str">
        <f>IF(AND([0]!Semi_partial_correlation&lt;&gt;"",Variance&lt;&gt;""),"Yes","No")</f>
        <v>No</v>
      </c>
      <c r="M143" s="55"/>
      <c r="N143" s="137"/>
    </row>
    <row r="144" spans="1:14" x14ac:dyDescent="0.2">
      <c r="A144" s="54" t="str">
        <f>IF(AND(Sufficient_data="Yes",Include_study?="Yes"),COUNT(A$2:A143)+1,"")</f>
        <v/>
      </c>
      <c r="B144" s="117"/>
      <c r="C144" s="55" t="s">
        <v>1</v>
      </c>
      <c r="D144" s="55"/>
      <c r="E144" s="55"/>
      <c r="F144" s="55"/>
      <c r="G144" s="55"/>
      <c r="H144" s="55"/>
      <c r="I144" s="55"/>
      <c r="J144" s="55"/>
      <c r="K144" s="55"/>
      <c r="L144" s="34" t="str">
        <f>IF(AND([0]!Semi_partial_correlation&lt;&gt;"",Variance&lt;&gt;""),"Yes","No")</f>
        <v>No</v>
      </c>
      <c r="M144" s="55"/>
      <c r="N144" s="137"/>
    </row>
    <row r="145" spans="1:14" x14ac:dyDescent="0.2">
      <c r="A145" s="54" t="str">
        <f>IF(AND(Sufficient_data="Yes",Include_study?="Yes"),COUNT(A$2:A144)+1,"")</f>
        <v/>
      </c>
      <c r="B145" s="117"/>
      <c r="C145" s="55" t="s">
        <v>1</v>
      </c>
      <c r="D145" s="55"/>
      <c r="E145" s="55"/>
      <c r="F145" s="55"/>
      <c r="G145" s="55"/>
      <c r="H145" s="55"/>
      <c r="I145" s="55"/>
      <c r="J145" s="55"/>
      <c r="K145" s="55"/>
      <c r="L145" s="34" t="str">
        <f>IF(AND([0]!Semi_partial_correlation&lt;&gt;"",Variance&lt;&gt;""),"Yes","No")</f>
        <v>No</v>
      </c>
      <c r="M145" s="55"/>
      <c r="N145" s="137"/>
    </row>
    <row r="146" spans="1:14" x14ac:dyDescent="0.2">
      <c r="A146" s="54" t="str">
        <f>IF(AND(Sufficient_data="Yes",Include_study?="Yes"),COUNT(A$2:A145)+1,"")</f>
        <v/>
      </c>
      <c r="B146" s="117"/>
      <c r="C146" s="55" t="s">
        <v>1</v>
      </c>
      <c r="D146" s="55"/>
      <c r="E146" s="55"/>
      <c r="F146" s="55"/>
      <c r="G146" s="55"/>
      <c r="H146" s="55"/>
      <c r="I146" s="55"/>
      <c r="J146" s="55"/>
      <c r="K146" s="55"/>
      <c r="L146" s="34" t="str">
        <f>IF(AND([0]!Semi_partial_correlation&lt;&gt;"",Variance&lt;&gt;""),"Yes","No")</f>
        <v>No</v>
      </c>
      <c r="M146" s="55"/>
      <c r="N146" s="137"/>
    </row>
    <row r="147" spans="1:14" x14ac:dyDescent="0.2">
      <c r="A147" s="54" t="str">
        <f>IF(AND(Sufficient_data="Yes",Include_study?="Yes"),COUNT(A$2:A146)+1,"")</f>
        <v/>
      </c>
      <c r="B147" s="117"/>
      <c r="C147" s="55" t="s">
        <v>1</v>
      </c>
      <c r="D147" s="55"/>
      <c r="E147" s="55"/>
      <c r="F147" s="55"/>
      <c r="G147" s="55"/>
      <c r="H147" s="55"/>
      <c r="I147" s="55"/>
      <c r="J147" s="55"/>
      <c r="K147" s="55"/>
      <c r="L147" s="34" t="str">
        <f>IF(AND([0]!Semi_partial_correlation&lt;&gt;"",Variance&lt;&gt;""),"Yes","No")</f>
        <v>No</v>
      </c>
      <c r="M147" s="55"/>
      <c r="N147" s="137"/>
    </row>
    <row r="148" spans="1:14" x14ac:dyDescent="0.2">
      <c r="A148" s="54" t="str">
        <f>IF(AND(Sufficient_data="Yes",Include_study?="Yes"),COUNT(A$2:A147)+1,"")</f>
        <v/>
      </c>
      <c r="B148" s="117"/>
      <c r="C148" s="55" t="s">
        <v>1</v>
      </c>
      <c r="D148" s="55"/>
      <c r="E148" s="55"/>
      <c r="F148" s="55"/>
      <c r="G148" s="55"/>
      <c r="H148" s="55"/>
      <c r="I148" s="55"/>
      <c r="J148" s="55"/>
      <c r="K148" s="55"/>
      <c r="L148" s="34" t="str">
        <f>IF(AND([0]!Semi_partial_correlation&lt;&gt;"",Variance&lt;&gt;""),"Yes","No")</f>
        <v>No</v>
      </c>
      <c r="M148" s="55"/>
      <c r="N148" s="137"/>
    </row>
    <row r="149" spans="1:14" x14ac:dyDescent="0.2">
      <c r="A149" s="54" t="str">
        <f>IF(AND(Sufficient_data="Yes",Include_study?="Yes"),COUNT(A$2:A148)+1,"")</f>
        <v/>
      </c>
      <c r="B149" s="117"/>
      <c r="C149" s="55" t="s">
        <v>1</v>
      </c>
      <c r="D149" s="55"/>
      <c r="E149" s="55"/>
      <c r="F149" s="55"/>
      <c r="G149" s="55"/>
      <c r="H149" s="55"/>
      <c r="I149" s="55"/>
      <c r="J149" s="55"/>
      <c r="K149" s="55"/>
      <c r="L149" s="34" t="str">
        <f>IF(AND([0]!Semi_partial_correlation&lt;&gt;"",Variance&lt;&gt;""),"Yes","No")</f>
        <v>No</v>
      </c>
      <c r="M149" s="55"/>
      <c r="N149" s="137"/>
    </row>
    <row r="150" spans="1:14" x14ac:dyDescent="0.2">
      <c r="A150" s="54" t="str">
        <f>IF(AND(Sufficient_data="Yes",Include_study?="Yes"),COUNT(A$2:A149)+1,"")</f>
        <v/>
      </c>
      <c r="B150" s="117"/>
      <c r="C150" s="55" t="s">
        <v>1</v>
      </c>
      <c r="D150" s="55"/>
      <c r="E150" s="55"/>
      <c r="F150" s="55"/>
      <c r="G150" s="55"/>
      <c r="H150" s="55"/>
      <c r="I150" s="55"/>
      <c r="J150" s="55"/>
      <c r="K150" s="55"/>
      <c r="L150" s="34" t="str">
        <f>IF(AND([0]!Semi_partial_correlation&lt;&gt;"",Variance&lt;&gt;""),"Yes","No")</f>
        <v>No</v>
      </c>
      <c r="M150" s="55"/>
      <c r="N150" s="137"/>
    </row>
    <row r="151" spans="1:14" x14ac:dyDescent="0.2">
      <c r="A151" s="54" t="str">
        <f>IF(AND(Sufficient_data="Yes",Include_study?="Yes"),COUNT(A$2:A150)+1,"")</f>
        <v/>
      </c>
      <c r="B151" s="117"/>
      <c r="C151" s="55" t="s">
        <v>1</v>
      </c>
      <c r="D151" s="55"/>
      <c r="E151" s="55"/>
      <c r="F151" s="55"/>
      <c r="G151" s="55"/>
      <c r="H151" s="55"/>
      <c r="I151" s="55"/>
      <c r="J151" s="55"/>
      <c r="K151" s="55"/>
      <c r="L151" s="34" t="str">
        <f>IF(AND([0]!Semi_partial_correlation&lt;&gt;"",Variance&lt;&gt;""),"Yes","No")</f>
        <v>No</v>
      </c>
      <c r="M151" s="55"/>
      <c r="N151" s="137"/>
    </row>
    <row r="152" spans="1:14" x14ac:dyDescent="0.2">
      <c r="A152" s="54" t="str">
        <f>IF(AND(Sufficient_data="Yes",Include_study?="Yes"),COUNT(A$2:A151)+1,"")</f>
        <v/>
      </c>
      <c r="B152" s="117"/>
      <c r="C152" s="55" t="s">
        <v>1</v>
      </c>
      <c r="D152" s="55"/>
      <c r="E152" s="55"/>
      <c r="F152" s="55"/>
      <c r="G152" s="55"/>
      <c r="H152" s="55"/>
      <c r="I152" s="55"/>
      <c r="J152" s="55"/>
      <c r="K152" s="55"/>
      <c r="L152" s="34" t="str">
        <f>IF(AND([0]!Semi_partial_correlation&lt;&gt;"",Variance&lt;&gt;""),"Yes","No")</f>
        <v>No</v>
      </c>
      <c r="M152" s="55"/>
      <c r="N152" s="137"/>
    </row>
    <row r="153" spans="1:14" x14ac:dyDescent="0.2">
      <c r="A153" s="54" t="str">
        <f>IF(AND(Sufficient_data="Yes",Include_study?="Yes"),COUNT(A$2:A152)+1,"")</f>
        <v/>
      </c>
      <c r="B153" s="117"/>
      <c r="C153" s="55" t="s">
        <v>1</v>
      </c>
      <c r="D153" s="55"/>
      <c r="E153" s="55"/>
      <c r="F153" s="55"/>
      <c r="G153" s="55"/>
      <c r="H153" s="55"/>
      <c r="I153" s="55"/>
      <c r="J153" s="55"/>
      <c r="K153" s="55"/>
      <c r="L153" s="34" t="str">
        <f>IF(AND([0]!Semi_partial_correlation&lt;&gt;"",Variance&lt;&gt;""),"Yes","No")</f>
        <v>No</v>
      </c>
      <c r="M153" s="55"/>
      <c r="N153" s="137"/>
    </row>
    <row r="154" spans="1:14" x14ac:dyDescent="0.2">
      <c r="A154" s="54" t="str">
        <f>IF(AND(Sufficient_data="Yes",Include_study?="Yes"),COUNT(A$2:A153)+1,"")</f>
        <v/>
      </c>
      <c r="B154" s="117"/>
      <c r="C154" s="55" t="s">
        <v>1</v>
      </c>
      <c r="D154" s="55"/>
      <c r="E154" s="55"/>
      <c r="F154" s="55"/>
      <c r="G154" s="55"/>
      <c r="H154" s="55"/>
      <c r="I154" s="55"/>
      <c r="J154" s="55"/>
      <c r="K154" s="55"/>
      <c r="L154" s="34" t="str">
        <f>IF(AND([0]!Semi_partial_correlation&lt;&gt;"",Variance&lt;&gt;""),"Yes","No")</f>
        <v>No</v>
      </c>
      <c r="M154" s="55"/>
      <c r="N154" s="137"/>
    </row>
    <row r="155" spans="1:14" x14ac:dyDescent="0.2">
      <c r="A155" s="54" t="str">
        <f>IF(AND(Sufficient_data="Yes",Include_study?="Yes"),COUNT(A$2:A154)+1,"")</f>
        <v/>
      </c>
      <c r="B155" s="117"/>
      <c r="C155" s="55" t="s">
        <v>1</v>
      </c>
      <c r="D155" s="55"/>
      <c r="E155" s="55"/>
      <c r="F155" s="55"/>
      <c r="G155" s="55"/>
      <c r="H155" s="55"/>
      <c r="I155" s="55"/>
      <c r="J155" s="55"/>
      <c r="K155" s="55"/>
      <c r="L155" s="34" t="str">
        <f>IF(AND([0]!Semi_partial_correlation&lt;&gt;"",Variance&lt;&gt;""),"Yes","No")</f>
        <v>No</v>
      </c>
      <c r="M155" s="55"/>
      <c r="N155" s="137"/>
    </row>
    <row r="156" spans="1:14" x14ac:dyDescent="0.2">
      <c r="A156" s="54" t="str">
        <f>IF(AND(Sufficient_data="Yes",Include_study?="Yes"),COUNT(A$2:A155)+1,"")</f>
        <v/>
      </c>
      <c r="B156" s="117"/>
      <c r="C156" s="55" t="s">
        <v>1</v>
      </c>
      <c r="D156" s="55"/>
      <c r="E156" s="55"/>
      <c r="F156" s="55"/>
      <c r="G156" s="55"/>
      <c r="H156" s="55"/>
      <c r="I156" s="55"/>
      <c r="J156" s="55"/>
      <c r="K156" s="55"/>
      <c r="L156" s="34" t="str">
        <f>IF(AND([0]!Semi_partial_correlation&lt;&gt;"",Variance&lt;&gt;""),"Yes","No")</f>
        <v>No</v>
      </c>
      <c r="M156" s="55"/>
      <c r="N156" s="137"/>
    </row>
    <row r="157" spans="1:14" x14ac:dyDescent="0.2">
      <c r="A157" s="54" t="str">
        <f>IF(AND(Sufficient_data="Yes",Include_study?="Yes"),COUNT(A$2:A156)+1,"")</f>
        <v/>
      </c>
      <c r="B157" s="117"/>
      <c r="C157" s="55" t="s">
        <v>1</v>
      </c>
      <c r="D157" s="55"/>
      <c r="E157" s="55"/>
      <c r="F157" s="55"/>
      <c r="G157" s="55"/>
      <c r="H157" s="55"/>
      <c r="I157" s="55"/>
      <c r="J157" s="55"/>
      <c r="K157" s="55"/>
      <c r="L157" s="34" t="str">
        <f>IF(AND([0]!Semi_partial_correlation&lt;&gt;"",Variance&lt;&gt;""),"Yes","No")</f>
        <v>No</v>
      </c>
      <c r="M157" s="55"/>
      <c r="N157" s="137"/>
    </row>
    <row r="158" spans="1:14" x14ac:dyDescent="0.2">
      <c r="A158" s="54" t="str">
        <f>IF(AND(Sufficient_data="Yes",Include_study?="Yes"),COUNT(A$2:A157)+1,"")</f>
        <v/>
      </c>
      <c r="B158" s="117"/>
      <c r="C158" s="55" t="s">
        <v>1</v>
      </c>
      <c r="D158" s="55"/>
      <c r="E158" s="55"/>
      <c r="F158" s="55"/>
      <c r="G158" s="55"/>
      <c r="H158" s="55"/>
      <c r="I158" s="55"/>
      <c r="J158" s="55"/>
      <c r="K158" s="55"/>
      <c r="L158" s="34" t="str">
        <f>IF(AND([0]!Semi_partial_correlation&lt;&gt;"",Variance&lt;&gt;""),"Yes","No")</f>
        <v>No</v>
      </c>
      <c r="M158" s="55"/>
      <c r="N158" s="137"/>
    </row>
    <row r="159" spans="1:14" x14ac:dyDescent="0.2">
      <c r="A159" s="54" t="str">
        <f>IF(AND(Sufficient_data="Yes",Include_study?="Yes"),COUNT(A$2:A158)+1,"")</f>
        <v/>
      </c>
      <c r="B159" s="117"/>
      <c r="C159" s="55" t="s">
        <v>1</v>
      </c>
      <c r="D159" s="55"/>
      <c r="E159" s="55"/>
      <c r="F159" s="55"/>
      <c r="G159" s="55"/>
      <c r="H159" s="55"/>
      <c r="I159" s="55"/>
      <c r="J159" s="55"/>
      <c r="K159" s="55"/>
      <c r="L159" s="34" t="str">
        <f>IF(AND([0]!Semi_partial_correlation&lt;&gt;"",Variance&lt;&gt;""),"Yes","No")</f>
        <v>No</v>
      </c>
      <c r="M159" s="55"/>
      <c r="N159" s="137"/>
    </row>
    <row r="160" spans="1:14" x14ac:dyDescent="0.2">
      <c r="A160" s="54" t="str">
        <f>IF(AND(Sufficient_data="Yes",Include_study?="Yes"),COUNT(A$2:A159)+1,"")</f>
        <v/>
      </c>
      <c r="B160" s="117"/>
      <c r="C160" s="55" t="s">
        <v>1</v>
      </c>
      <c r="D160" s="55"/>
      <c r="E160" s="55"/>
      <c r="F160" s="55"/>
      <c r="G160" s="55"/>
      <c r="H160" s="55"/>
      <c r="I160" s="55"/>
      <c r="J160" s="55"/>
      <c r="K160" s="55"/>
      <c r="L160" s="34" t="str">
        <f>IF(AND([0]!Semi_partial_correlation&lt;&gt;"",Variance&lt;&gt;""),"Yes","No")</f>
        <v>No</v>
      </c>
      <c r="M160" s="55"/>
      <c r="N160" s="137"/>
    </row>
    <row r="161" spans="1:14" x14ac:dyDescent="0.2">
      <c r="A161" s="54" t="str">
        <f>IF(AND(Sufficient_data="Yes",Include_study?="Yes"),COUNT(A$2:A160)+1,"")</f>
        <v/>
      </c>
      <c r="B161" s="117"/>
      <c r="C161" s="55" t="s">
        <v>1</v>
      </c>
      <c r="D161" s="55"/>
      <c r="E161" s="55"/>
      <c r="F161" s="55"/>
      <c r="G161" s="55"/>
      <c r="H161" s="55"/>
      <c r="I161" s="55"/>
      <c r="J161" s="55"/>
      <c r="K161" s="55"/>
      <c r="L161" s="34" t="str">
        <f>IF(AND([0]!Semi_partial_correlation&lt;&gt;"",Variance&lt;&gt;""),"Yes","No")</f>
        <v>No</v>
      </c>
      <c r="M161" s="55"/>
      <c r="N161" s="137"/>
    </row>
    <row r="162" spans="1:14" x14ac:dyDescent="0.2">
      <c r="A162" s="54" t="str">
        <f>IF(AND(Sufficient_data="Yes",Include_study?="Yes"),COUNT(A$2:A161)+1,"")</f>
        <v/>
      </c>
      <c r="B162" s="117"/>
      <c r="C162" s="55" t="s">
        <v>1</v>
      </c>
      <c r="D162" s="55"/>
      <c r="E162" s="55"/>
      <c r="F162" s="55"/>
      <c r="G162" s="55"/>
      <c r="H162" s="55"/>
      <c r="I162" s="55"/>
      <c r="J162" s="55"/>
      <c r="K162" s="55"/>
      <c r="L162" s="34" t="str">
        <f>IF(AND([0]!Semi_partial_correlation&lt;&gt;"",Variance&lt;&gt;""),"Yes","No")</f>
        <v>No</v>
      </c>
      <c r="M162" s="55"/>
      <c r="N162" s="137"/>
    </row>
    <row r="163" spans="1:14" x14ac:dyDescent="0.2">
      <c r="A163" s="54" t="str">
        <f>IF(AND(Sufficient_data="Yes",Include_study?="Yes"),COUNT(A$2:A162)+1,"")</f>
        <v/>
      </c>
      <c r="B163" s="117"/>
      <c r="C163" s="55" t="s">
        <v>1</v>
      </c>
      <c r="D163" s="55"/>
      <c r="E163" s="55"/>
      <c r="F163" s="55"/>
      <c r="G163" s="55"/>
      <c r="H163" s="55"/>
      <c r="I163" s="55"/>
      <c r="J163" s="55"/>
      <c r="K163" s="55"/>
      <c r="L163" s="34" t="str">
        <f>IF(AND([0]!Semi_partial_correlation&lt;&gt;"",Variance&lt;&gt;""),"Yes","No")</f>
        <v>No</v>
      </c>
      <c r="M163" s="55"/>
      <c r="N163" s="137"/>
    </row>
    <row r="164" spans="1:14" x14ac:dyDescent="0.2">
      <c r="A164" s="54" t="str">
        <f>IF(AND(Sufficient_data="Yes",Include_study?="Yes"),COUNT(A$2:A163)+1,"")</f>
        <v/>
      </c>
      <c r="B164" s="117"/>
      <c r="C164" s="55" t="s">
        <v>1</v>
      </c>
      <c r="D164" s="55"/>
      <c r="E164" s="55"/>
      <c r="F164" s="55"/>
      <c r="G164" s="55"/>
      <c r="H164" s="55"/>
      <c r="I164" s="55"/>
      <c r="J164" s="55"/>
      <c r="K164" s="55"/>
      <c r="L164" s="34" t="str">
        <f>IF(AND([0]!Semi_partial_correlation&lt;&gt;"",Variance&lt;&gt;""),"Yes","No")</f>
        <v>No</v>
      </c>
      <c r="M164" s="55"/>
      <c r="N164" s="137"/>
    </row>
    <row r="165" spans="1:14" x14ac:dyDescent="0.2">
      <c r="A165" s="54" t="str">
        <f>IF(AND(Sufficient_data="Yes",Include_study?="Yes"),COUNT(A$2:A164)+1,"")</f>
        <v/>
      </c>
      <c r="B165" s="117"/>
      <c r="C165" s="55" t="s">
        <v>1</v>
      </c>
      <c r="D165" s="55"/>
      <c r="E165" s="55"/>
      <c r="F165" s="55"/>
      <c r="G165" s="55"/>
      <c r="H165" s="55"/>
      <c r="I165" s="55"/>
      <c r="J165" s="55"/>
      <c r="K165" s="55"/>
      <c r="L165" s="34" t="str">
        <f>IF(AND([0]!Semi_partial_correlation&lt;&gt;"",Variance&lt;&gt;""),"Yes","No")</f>
        <v>No</v>
      </c>
      <c r="M165" s="55"/>
      <c r="N165" s="137"/>
    </row>
    <row r="166" spans="1:14" x14ac:dyDescent="0.2">
      <c r="A166" s="54" t="str">
        <f>IF(AND(Sufficient_data="Yes",Include_study?="Yes"),COUNT(A$2:A165)+1,"")</f>
        <v/>
      </c>
      <c r="B166" s="117"/>
      <c r="C166" s="55" t="s">
        <v>1</v>
      </c>
      <c r="D166" s="55"/>
      <c r="E166" s="55"/>
      <c r="F166" s="55"/>
      <c r="G166" s="55"/>
      <c r="H166" s="55"/>
      <c r="I166" s="55"/>
      <c r="J166" s="55"/>
      <c r="K166" s="55"/>
      <c r="L166" s="34" t="str">
        <f>IF(AND([0]!Semi_partial_correlation&lt;&gt;"",Variance&lt;&gt;""),"Yes","No")</f>
        <v>No</v>
      </c>
      <c r="M166" s="55"/>
      <c r="N166" s="137"/>
    </row>
    <row r="167" spans="1:14" x14ac:dyDescent="0.2">
      <c r="A167" s="54" t="str">
        <f>IF(AND(Sufficient_data="Yes",Include_study?="Yes"),COUNT(A$2:A166)+1,"")</f>
        <v/>
      </c>
      <c r="B167" s="117"/>
      <c r="C167" s="55" t="s">
        <v>1</v>
      </c>
      <c r="D167" s="55"/>
      <c r="E167" s="55"/>
      <c r="F167" s="55"/>
      <c r="G167" s="55"/>
      <c r="H167" s="55"/>
      <c r="I167" s="55"/>
      <c r="J167" s="55"/>
      <c r="K167" s="55"/>
      <c r="L167" s="34" t="str">
        <f>IF(AND([0]!Semi_partial_correlation&lt;&gt;"",Variance&lt;&gt;""),"Yes","No")</f>
        <v>No</v>
      </c>
      <c r="M167" s="55"/>
      <c r="N167" s="137"/>
    </row>
    <row r="168" spans="1:14" x14ac:dyDescent="0.2">
      <c r="A168" s="54" t="str">
        <f>IF(AND(Sufficient_data="Yes",Include_study?="Yes"),COUNT(A$2:A167)+1,"")</f>
        <v/>
      </c>
      <c r="B168" s="117"/>
      <c r="C168" s="55" t="s">
        <v>1</v>
      </c>
      <c r="D168" s="55"/>
      <c r="E168" s="55"/>
      <c r="F168" s="55"/>
      <c r="G168" s="55"/>
      <c r="H168" s="55"/>
      <c r="I168" s="55"/>
      <c r="J168" s="55"/>
      <c r="K168" s="55"/>
      <c r="L168" s="34" t="str">
        <f>IF(AND([0]!Semi_partial_correlation&lt;&gt;"",Variance&lt;&gt;""),"Yes","No")</f>
        <v>No</v>
      </c>
      <c r="M168" s="55"/>
      <c r="N168" s="137"/>
    </row>
    <row r="169" spans="1:14" x14ac:dyDescent="0.2">
      <c r="A169" s="54" t="str">
        <f>IF(AND(Sufficient_data="Yes",Include_study?="Yes"),COUNT(A$2:A168)+1,"")</f>
        <v/>
      </c>
      <c r="B169" s="117"/>
      <c r="C169" s="55" t="s">
        <v>1</v>
      </c>
      <c r="D169" s="55"/>
      <c r="E169" s="55"/>
      <c r="F169" s="55"/>
      <c r="G169" s="55"/>
      <c r="H169" s="55"/>
      <c r="I169" s="55"/>
      <c r="J169" s="55"/>
      <c r="K169" s="55"/>
      <c r="L169" s="34" t="str">
        <f>IF(AND([0]!Semi_partial_correlation&lt;&gt;"",Variance&lt;&gt;""),"Yes","No")</f>
        <v>No</v>
      </c>
      <c r="M169" s="55"/>
      <c r="N169" s="137"/>
    </row>
    <row r="170" spans="1:14" x14ac:dyDescent="0.2">
      <c r="A170" s="54" t="str">
        <f>IF(AND(Sufficient_data="Yes",Include_study?="Yes"),COUNT(A$2:A169)+1,"")</f>
        <v/>
      </c>
      <c r="B170" s="117"/>
      <c r="C170" s="55" t="s">
        <v>1</v>
      </c>
      <c r="D170" s="55"/>
      <c r="E170" s="55"/>
      <c r="F170" s="55"/>
      <c r="G170" s="55"/>
      <c r="H170" s="55"/>
      <c r="I170" s="55"/>
      <c r="J170" s="55"/>
      <c r="K170" s="55"/>
      <c r="L170" s="34" t="str">
        <f>IF(AND([0]!Semi_partial_correlation&lt;&gt;"",Variance&lt;&gt;""),"Yes","No")</f>
        <v>No</v>
      </c>
      <c r="M170" s="55"/>
      <c r="N170" s="137"/>
    </row>
    <row r="171" spans="1:14" x14ac:dyDescent="0.2">
      <c r="A171" s="54" t="str">
        <f>IF(AND(Sufficient_data="Yes",Include_study?="Yes"),COUNT(A$2:A170)+1,"")</f>
        <v/>
      </c>
      <c r="B171" s="117"/>
      <c r="C171" s="55" t="s">
        <v>1</v>
      </c>
      <c r="D171" s="55"/>
      <c r="E171" s="55"/>
      <c r="F171" s="55"/>
      <c r="G171" s="55"/>
      <c r="H171" s="55"/>
      <c r="I171" s="55"/>
      <c r="J171" s="55"/>
      <c r="K171" s="55"/>
      <c r="L171" s="34" t="str">
        <f>IF(AND([0]!Semi_partial_correlation&lt;&gt;"",Variance&lt;&gt;""),"Yes","No")</f>
        <v>No</v>
      </c>
      <c r="M171" s="55"/>
      <c r="N171" s="137"/>
    </row>
    <row r="172" spans="1:14" x14ac:dyDescent="0.2">
      <c r="A172" s="54" t="str">
        <f>IF(AND(Sufficient_data="Yes",Include_study?="Yes"),COUNT(A$2:A171)+1,"")</f>
        <v/>
      </c>
      <c r="B172" s="117"/>
      <c r="C172" s="55" t="s">
        <v>1</v>
      </c>
      <c r="D172" s="55"/>
      <c r="E172" s="55"/>
      <c r="F172" s="55"/>
      <c r="G172" s="55"/>
      <c r="H172" s="55"/>
      <c r="I172" s="55"/>
      <c r="J172" s="55"/>
      <c r="K172" s="55"/>
      <c r="L172" s="34" t="str">
        <f>IF(AND([0]!Semi_partial_correlation&lt;&gt;"",Variance&lt;&gt;""),"Yes","No")</f>
        <v>No</v>
      </c>
      <c r="M172" s="55"/>
      <c r="N172" s="137"/>
    </row>
    <row r="173" spans="1:14" x14ac:dyDescent="0.2">
      <c r="A173" s="54" t="str">
        <f>IF(AND(Sufficient_data="Yes",Include_study?="Yes"),COUNT(A$2:A172)+1,"")</f>
        <v/>
      </c>
      <c r="B173" s="117"/>
      <c r="C173" s="55" t="s">
        <v>1</v>
      </c>
      <c r="D173" s="55"/>
      <c r="E173" s="55"/>
      <c r="F173" s="55"/>
      <c r="G173" s="55"/>
      <c r="H173" s="55"/>
      <c r="I173" s="55"/>
      <c r="J173" s="55"/>
      <c r="K173" s="55"/>
      <c r="L173" s="34" t="str">
        <f>IF(AND([0]!Semi_partial_correlation&lt;&gt;"",Variance&lt;&gt;""),"Yes","No")</f>
        <v>No</v>
      </c>
      <c r="M173" s="55"/>
      <c r="N173" s="137"/>
    </row>
    <row r="174" spans="1:14" x14ac:dyDescent="0.2">
      <c r="A174" s="54" t="str">
        <f>IF(AND(Sufficient_data="Yes",Include_study?="Yes"),COUNT(A$2:A173)+1,"")</f>
        <v/>
      </c>
      <c r="B174" s="117"/>
      <c r="C174" s="55" t="s">
        <v>1</v>
      </c>
      <c r="D174" s="55"/>
      <c r="E174" s="55"/>
      <c r="F174" s="55"/>
      <c r="G174" s="55"/>
      <c r="H174" s="55"/>
      <c r="I174" s="55"/>
      <c r="J174" s="55"/>
      <c r="K174" s="55"/>
      <c r="L174" s="34" t="str">
        <f>IF(AND([0]!Semi_partial_correlation&lt;&gt;"",Variance&lt;&gt;""),"Yes","No")</f>
        <v>No</v>
      </c>
      <c r="M174" s="55"/>
      <c r="N174" s="137"/>
    </row>
    <row r="175" spans="1:14" x14ac:dyDescent="0.2">
      <c r="A175" s="54" t="str">
        <f>IF(AND(Sufficient_data="Yes",Include_study?="Yes"),COUNT(A$2:A174)+1,"")</f>
        <v/>
      </c>
      <c r="B175" s="117"/>
      <c r="C175" s="55" t="s">
        <v>1</v>
      </c>
      <c r="D175" s="55"/>
      <c r="E175" s="55"/>
      <c r="F175" s="55"/>
      <c r="G175" s="55"/>
      <c r="H175" s="55"/>
      <c r="I175" s="55"/>
      <c r="J175" s="55"/>
      <c r="K175" s="55"/>
      <c r="L175" s="34" t="str">
        <f>IF(AND([0]!Semi_partial_correlation&lt;&gt;"",Variance&lt;&gt;""),"Yes","No")</f>
        <v>No</v>
      </c>
      <c r="M175" s="55"/>
      <c r="N175" s="137"/>
    </row>
    <row r="176" spans="1:14" x14ac:dyDescent="0.2">
      <c r="A176" s="54" t="str">
        <f>IF(AND(Sufficient_data="Yes",Include_study?="Yes"),COUNT(A$2:A175)+1,"")</f>
        <v/>
      </c>
      <c r="B176" s="117"/>
      <c r="C176" s="55" t="s">
        <v>1</v>
      </c>
      <c r="D176" s="55"/>
      <c r="E176" s="55"/>
      <c r="F176" s="55"/>
      <c r="G176" s="55"/>
      <c r="H176" s="55"/>
      <c r="I176" s="55"/>
      <c r="J176" s="55"/>
      <c r="K176" s="55"/>
      <c r="L176" s="34" t="str">
        <f>IF(AND([0]!Semi_partial_correlation&lt;&gt;"",Variance&lt;&gt;""),"Yes","No")</f>
        <v>No</v>
      </c>
      <c r="M176" s="55"/>
      <c r="N176" s="137"/>
    </row>
    <row r="177" spans="1:14" x14ac:dyDescent="0.2">
      <c r="A177" s="54" t="str">
        <f>IF(AND(Sufficient_data="Yes",Include_study?="Yes"),COUNT(A$2:A176)+1,"")</f>
        <v/>
      </c>
      <c r="B177" s="117"/>
      <c r="C177" s="55" t="s">
        <v>1</v>
      </c>
      <c r="D177" s="55"/>
      <c r="E177" s="55"/>
      <c r="F177" s="55"/>
      <c r="G177" s="55"/>
      <c r="H177" s="55"/>
      <c r="I177" s="55"/>
      <c r="J177" s="55"/>
      <c r="K177" s="55"/>
      <c r="L177" s="34" t="str">
        <f>IF(AND([0]!Semi_partial_correlation&lt;&gt;"",Variance&lt;&gt;""),"Yes","No")</f>
        <v>No</v>
      </c>
      <c r="M177" s="55"/>
      <c r="N177" s="137"/>
    </row>
    <row r="178" spans="1:14" x14ac:dyDescent="0.2">
      <c r="A178" s="54" t="str">
        <f>IF(AND(Sufficient_data="Yes",Include_study?="Yes"),COUNT(A$2:A177)+1,"")</f>
        <v/>
      </c>
      <c r="B178" s="117"/>
      <c r="C178" s="55" t="s">
        <v>1</v>
      </c>
      <c r="D178" s="55"/>
      <c r="E178" s="55"/>
      <c r="F178" s="55"/>
      <c r="G178" s="55"/>
      <c r="H178" s="55"/>
      <c r="I178" s="55"/>
      <c r="J178" s="55"/>
      <c r="K178" s="55"/>
      <c r="L178" s="34" t="str">
        <f>IF(AND([0]!Semi_partial_correlation&lt;&gt;"",Variance&lt;&gt;""),"Yes","No")</f>
        <v>No</v>
      </c>
      <c r="M178" s="55"/>
      <c r="N178" s="137"/>
    </row>
    <row r="179" spans="1:14" x14ac:dyDescent="0.2">
      <c r="A179" s="54" t="str">
        <f>IF(AND(Sufficient_data="Yes",Include_study?="Yes"),COUNT(A$2:A178)+1,"")</f>
        <v/>
      </c>
      <c r="B179" s="117"/>
      <c r="C179" s="55" t="s">
        <v>1</v>
      </c>
      <c r="D179" s="55"/>
      <c r="E179" s="55"/>
      <c r="F179" s="55"/>
      <c r="G179" s="55"/>
      <c r="H179" s="55"/>
      <c r="I179" s="55"/>
      <c r="J179" s="55"/>
      <c r="K179" s="55"/>
      <c r="L179" s="34" t="str">
        <f>IF(AND([0]!Semi_partial_correlation&lt;&gt;"",Variance&lt;&gt;""),"Yes","No")</f>
        <v>No</v>
      </c>
      <c r="M179" s="55"/>
      <c r="N179" s="137"/>
    </row>
    <row r="180" spans="1:14" x14ac:dyDescent="0.2">
      <c r="A180" s="54" t="str">
        <f>IF(AND(Sufficient_data="Yes",Include_study?="Yes"),COUNT(A$2:A179)+1,"")</f>
        <v/>
      </c>
      <c r="B180" s="117"/>
      <c r="C180" s="55" t="s">
        <v>1</v>
      </c>
      <c r="D180" s="55"/>
      <c r="E180" s="55"/>
      <c r="F180" s="55"/>
      <c r="G180" s="55"/>
      <c r="H180" s="55"/>
      <c r="I180" s="55"/>
      <c r="J180" s="55"/>
      <c r="K180" s="55"/>
      <c r="L180" s="34" t="str">
        <f>IF(AND([0]!Semi_partial_correlation&lt;&gt;"",Variance&lt;&gt;""),"Yes","No")</f>
        <v>No</v>
      </c>
      <c r="M180" s="55"/>
      <c r="N180" s="137"/>
    </row>
    <row r="181" spans="1:14" x14ac:dyDescent="0.2">
      <c r="A181" s="54" t="str">
        <f>IF(AND(Sufficient_data="Yes",Include_study?="Yes"),COUNT(A$2:A180)+1,"")</f>
        <v/>
      </c>
      <c r="B181" s="117"/>
      <c r="C181" s="55" t="s">
        <v>1</v>
      </c>
      <c r="D181" s="55"/>
      <c r="E181" s="55"/>
      <c r="F181" s="55"/>
      <c r="G181" s="55"/>
      <c r="H181" s="55"/>
      <c r="I181" s="55"/>
      <c r="J181" s="55"/>
      <c r="K181" s="55"/>
      <c r="L181" s="34" t="str">
        <f>IF(AND([0]!Semi_partial_correlation&lt;&gt;"",Variance&lt;&gt;""),"Yes","No")</f>
        <v>No</v>
      </c>
      <c r="M181" s="55"/>
      <c r="N181" s="137"/>
    </row>
    <row r="182" spans="1:14" x14ac:dyDescent="0.2">
      <c r="A182" s="54" t="str">
        <f>IF(AND(Sufficient_data="Yes",Include_study?="Yes"),COUNT(A$2:A181)+1,"")</f>
        <v/>
      </c>
      <c r="B182" s="117"/>
      <c r="C182" s="55" t="s">
        <v>1</v>
      </c>
      <c r="D182" s="55"/>
      <c r="E182" s="55"/>
      <c r="F182" s="55"/>
      <c r="G182" s="55"/>
      <c r="H182" s="55"/>
      <c r="I182" s="55"/>
      <c r="J182" s="55"/>
      <c r="K182" s="55"/>
      <c r="L182" s="34" t="str">
        <f>IF(AND([0]!Semi_partial_correlation&lt;&gt;"",Variance&lt;&gt;""),"Yes","No")</f>
        <v>No</v>
      </c>
      <c r="M182" s="55"/>
      <c r="N182" s="137"/>
    </row>
    <row r="183" spans="1:14" x14ac:dyDescent="0.2">
      <c r="A183" s="54" t="str">
        <f>IF(AND(Sufficient_data="Yes",Include_study?="Yes"),COUNT(A$2:A182)+1,"")</f>
        <v/>
      </c>
      <c r="B183" s="117"/>
      <c r="C183" s="55" t="s">
        <v>1</v>
      </c>
      <c r="D183" s="55"/>
      <c r="E183" s="55"/>
      <c r="F183" s="55"/>
      <c r="G183" s="55"/>
      <c r="H183" s="55"/>
      <c r="I183" s="55"/>
      <c r="J183" s="55"/>
      <c r="K183" s="55"/>
      <c r="L183" s="34" t="str">
        <f>IF(AND([0]!Semi_partial_correlation&lt;&gt;"",Variance&lt;&gt;""),"Yes","No")</f>
        <v>No</v>
      </c>
      <c r="M183" s="55"/>
      <c r="N183" s="137"/>
    </row>
    <row r="184" spans="1:14" x14ac:dyDescent="0.2">
      <c r="A184" s="54" t="str">
        <f>IF(AND(Sufficient_data="Yes",Include_study?="Yes"),COUNT(A$2:A183)+1,"")</f>
        <v/>
      </c>
      <c r="B184" s="117"/>
      <c r="C184" s="55" t="s">
        <v>1</v>
      </c>
      <c r="D184" s="55"/>
      <c r="E184" s="55"/>
      <c r="F184" s="55"/>
      <c r="G184" s="55"/>
      <c r="H184" s="55"/>
      <c r="I184" s="55"/>
      <c r="J184" s="55"/>
      <c r="K184" s="55"/>
      <c r="L184" s="34" t="str">
        <f>IF(AND([0]!Semi_partial_correlation&lt;&gt;"",Variance&lt;&gt;""),"Yes","No")</f>
        <v>No</v>
      </c>
      <c r="M184" s="55"/>
      <c r="N184" s="137"/>
    </row>
    <row r="185" spans="1:14" x14ac:dyDescent="0.2">
      <c r="A185" s="54" t="str">
        <f>IF(AND(Sufficient_data="Yes",Include_study?="Yes"),COUNT(A$2:A184)+1,"")</f>
        <v/>
      </c>
      <c r="B185" s="117"/>
      <c r="C185" s="55" t="s">
        <v>1</v>
      </c>
      <c r="D185" s="55"/>
      <c r="E185" s="55"/>
      <c r="F185" s="55"/>
      <c r="G185" s="55"/>
      <c r="H185" s="55"/>
      <c r="I185" s="55"/>
      <c r="J185" s="55"/>
      <c r="K185" s="55"/>
      <c r="L185" s="34" t="str">
        <f>IF(AND([0]!Semi_partial_correlation&lt;&gt;"",Variance&lt;&gt;""),"Yes","No")</f>
        <v>No</v>
      </c>
      <c r="M185" s="55"/>
      <c r="N185" s="137"/>
    </row>
    <row r="186" spans="1:14" x14ac:dyDescent="0.2">
      <c r="A186" s="54" t="str">
        <f>IF(AND(Sufficient_data="Yes",Include_study?="Yes"),COUNT(A$2:A185)+1,"")</f>
        <v/>
      </c>
      <c r="B186" s="117"/>
      <c r="C186" s="55" t="s">
        <v>1</v>
      </c>
      <c r="D186" s="55"/>
      <c r="E186" s="55"/>
      <c r="F186" s="55"/>
      <c r="G186" s="55"/>
      <c r="H186" s="55"/>
      <c r="I186" s="55"/>
      <c r="J186" s="55"/>
      <c r="K186" s="55"/>
      <c r="L186" s="34" t="str">
        <f>IF(AND([0]!Semi_partial_correlation&lt;&gt;"",Variance&lt;&gt;""),"Yes","No")</f>
        <v>No</v>
      </c>
      <c r="M186" s="55"/>
      <c r="N186" s="137"/>
    </row>
    <row r="187" spans="1:14" x14ac:dyDescent="0.2">
      <c r="A187" s="54" t="str">
        <f>IF(AND(Sufficient_data="Yes",Include_study?="Yes"),COUNT(A$2:A186)+1,"")</f>
        <v/>
      </c>
      <c r="B187" s="117"/>
      <c r="C187" s="55" t="s">
        <v>1</v>
      </c>
      <c r="D187" s="55"/>
      <c r="E187" s="55"/>
      <c r="F187" s="55"/>
      <c r="G187" s="55"/>
      <c r="H187" s="55"/>
      <c r="I187" s="55"/>
      <c r="J187" s="55"/>
      <c r="K187" s="55"/>
      <c r="L187" s="34" t="str">
        <f>IF(AND([0]!Semi_partial_correlation&lt;&gt;"",Variance&lt;&gt;""),"Yes","No")</f>
        <v>No</v>
      </c>
      <c r="M187" s="55"/>
      <c r="N187" s="137"/>
    </row>
    <row r="188" spans="1:14" x14ac:dyDescent="0.2">
      <c r="A188" s="54" t="str">
        <f>IF(AND(Sufficient_data="Yes",Include_study?="Yes"),COUNT(A$2:A187)+1,"")</f>
        <v/>
      </c>
      <c r="B188" s="117"/>
      <c r="C188" s="55" t="s">
        <v>1</v>
      </c>
      <c r="D188" s="55"/>
      <c r="E188" s="55"/>
      <c r="F188" s="55"/>
      <c r="G188" s="55"/>
      <c r="H188" s="55"/>
      <c r="I188" s="55"/>
      <c r="J188" s="55"/>
      <c r="K188" s="55"/>
      <c r="L188" s="34" t="str">
        <f>IF(AND([0]!Semi_partial_correlation&lt;&gt;"",Variance&lt;&gt;""),"Yes","No")</f>
        <v>No</v>
      </c>
      <c r="M188" s="55"/>
      <c r="N188" s="137"/>
    </row>
    <row r="189" spans="1:14" x14ac:dyDescent="0.2">
      <c r="A189" s="54" t="str">
        <f>IF(AND(Sufficient_data="Yes",Include_study?="Yes"),COUNT(A$2:A188)+1,"")</f>
        <v/>
      </c>
      <c r="B189" s="117"/>
      <c r="C189" s="55" t="s">
        <v>1</v>
      </c>
      <c r="D189" s="55"/>
      <c r="E189" s="55"/>
      <c r="F189" s="55"/>
      <c r="G189" s="55"/>
      <c r="H189" s="55"/>
      <c r="I189" s="55"/>
      <c r="J189" s="55"/>
      <c r="K189" s="55"/>
      <c r="L189" s="34" t="str">
        <f>IF(AND([0]!Semi_partial_correlation&lt;&gt;"",Variance&lt;&gt;""),"Yes","No")</f>
        <v>No</v>
      </c>
      <c r="M189" s="55"/>
      <c r="N189" s="137"/>
    </row>
    <row r="190" spans="1:14" x14ac:dyDescent="0.2">
      <c r="A190" s="54" t="str">
        <f>IF(AND(Sufficient_data="Yes",Include_study?="Yes"),COUNT(A$2:A189)+1,"")</f>
        <v/>
      </c>
      <c r="B190" s="117"/>
      <c r="C190" s="55" t="s">
        <v>1</v>
      </c>
      <c r="D190" s="55"/>
      <c r="E190" s="55"/>
      <c r="F190" s="55"/>
      <c r="G190" s="55"/>
      <c r="H190" s="55"/>
      <c r="I190" s="55"/>
      <c r="J190" s="55"/>
      <c r="K190" s="55"/>
      <c r="L190" s="34" t="str">
        <f>IF(AND([0]!Semi_partial_correlation&lt;&gt;"",Variance&lt;&gt;""),"Yes","No")</f>
        <v>No</v>
      </c>
      <c r="M190" s="55"/>
      <c r="N190" s="137"/>
    </row>
    <row r="191" spans="1:14" x14ac:dyDescent="0.2">
      <c r="A191" s="54" t="str">
        <f>IF(AND(Sufficient_data="Yes",Include_study?="Yes"),COUNT(A$2:A190)+1,"")</f>
        <v/>
      </c>
      <c r="B191" s="117"/>
      <c r="C191" s="55" t="s">
        <v>1</v>
      </c>
      <c r="D191" s="55"/>
      <c r="E191" s="55"/>
      <c r="F191" s="55"/>
      <c r="G191" s="55"/>
      <c r="H191" s="55"/>
      <c r="I191" s="55"/>
      <c r="J191" s="55"/>
      <c r="K191" s="55"/>
      <c r="L191" s="34" t="str">
        <f>IF(AND([0]!Semi_partial_correlation&lt;&gt;"",Variance&lt;&gt;""),"Yes","No")</f>
        <v>No</v>
      </c>
      <c r="M191" s="55"/>
      <c r="N191" s="137"/>
    </row>
    <row r="192" spans="1:14" x14ac:dyDescent="0.2">
      <c r="A192" s="54" t="str">
        <f>IF(AND(Sufficient_data="Yes",Include_study?="Yes"),COUNT(A$2:A191)+1,"")</f>
        <v/>
      </c>
      <c r="B192" s="117"/>
      <c r="C192" s="55" t="s">
        <v>1</v>
      </c>
      <c r="D192" s="55"/>
      <c r="E192" s="55"/>
      <c r="F192" s="55"/>
      <c r="G192" s="55"/>
      <c r="H192" s="55"/>
      <c r="I192" s="55"/>
      <c r="J192" s="55"/>
      <c r="K192" s="55"/>
      <c r="L192" s="34" t="str">
        <f>IF(AND([0]!Semi_partial_correlation&lt;&gt;"",Variance&lt;&gt;""),"Yes","No")</f>
        <v>No</v>
      </c>
      <c r="M192" s="55"/>
      <c r="N192" s="137"/>
    </row>
    <row r="193" spans="1:14" x14ac:dyDescent="0.2">
      <c r="A193" s="54" t="str">
        <f>IF(AND(Sufficient_data="Yes",Include_study?="Yes"),COUNT(A$2:A192)+1,"")</f>
        <v/>
      </c>
      <c r="B193" s="117"/>
      <c r="C193" s="55" t="s">
        <v>1</v>
      </c>
      <c r="D193" s="55"/>
      <c r="E193" s="55"/>
      <c r="F193" s="55"/>
      <c r="G193" s="55"/>
      <c r="H193" s="55"/>
      <c r="I193" s="55"/>
      <c r="J193" s="55"/>
      <c r="K193" s="55"/>
      <c r="L193" s="34" t="str">
        <f>IF(AND([0]!Semi_partial_correlation&lt;&gt;"",Variance&lt;&gt;""),"Yes","No")</f>
        <v>No</v>
      </c>
      <c r="M193" s="55"/>
      <c r="N193" s="137"/>
    </row>
    <row r="194" spans="1:14" x14ac:dyDescent="0.2">
      <c r="A194" s="54" t="str">
        <f>IF(AND(Sufficient_data="Yes",Include_study?="Yes"),COUNT(A$2:A193)+1,"")</f>
        <v/>
      </c>
      <c r="B194" s="117"/>
      <c r="C194" s="55" t="s">
        <v>1</v>
      </c>
      <c r="D194" s="55"/>
      <c r="E194" s="55"/>
      <c r="F194" s="55"/>
      <c r="G194" s="55"/>
      <c r="H194" s="55"/>
      <c r="I194" s="55"/>
      <c r="J194" s="55"/>
      <c r="K194" s="55"/>
      <c r="L194" s="34" t="str">
        <f>IF(AND([0]!Semi_partial_correlation&lt;&gt;"",Variance&lt;&gt;""),"Yes","No")</f>
        <v>No</v>
      </c>
      <c r="M194" s="55"/>
      <c r="N194" s="137"/>
    </row>
    <row r="195" spans="1:14" x14ac:dyDescent="0.2">
      <c r="A195" s="54" t="str">
        <f>IF(AND(Sufficient_data="Yes",Include_study?="Yes"),COUNT(A$2:A194)+1,"")</f>
        <v/>
      </c>
      <c r="B195" s="117"/>
      <c r="C195" s="55" t="s">
        <v>1</v>
      </c>
      <c r="D195" s="55"/>
      <c r="E195" s="55"/>
      <c r="F195" s="55"/>
      <c r="G195" s="55"/>
      <c r="H195" s="55"/>
      <c r="I195" s="55"/>
      <c r="J195" s="55"/>
      <c r="K195" s="55"/>
      <c r="L195" s="34" t="str">
        <f>IF(AND([0]!Semi_partial_correlation&lt;&gt;"",Variance&lt;&gt;""),"Yes","No")</f>
        <v>No</v>
      </c>
      <c r="M195" s="55"/>
      <c r="N195" s="137"/>
    </row>
    <row r="196" spans="1:14" x14ac:dyDescent="0.2">
      <c r="A196" s="54" t="str">
        <f>IF(AND(Sufficient_data="Yes",Include_study?="Yes"),COUNT(A$2:A195)+1,"")</f>
        <v/>
      </c>
      <c r="B196" s="117"/>
      <c r="C196" s="55" t="s">
        <v>1</v>
      </c>
      <c r="D196" s="55"/>
      <c r="E196" s="55"/>
      <c r="F196" s="55"/>
      <c r="G196" s="55"/>
      <c r="H196" s="55"/>
      <c r="I196" s="55"/>
      <c r="J196" s="55"/>
      <c r="K196" s="55"/>
      <c r="L196" s="34" t="str">
        <f>IF(AND([0]!Semi_partial_correlation&lt;&gt;"",Variance&lt;&gt;""),"Yes","No")</f>
        <v>No</v>
      </c>
      <c r="M196" s="55"/>
      <c r="N196" s="137"/>
    </row>
    <row r="197" spans="1:14" x14ac:dyDescent="0.2">
      <c r="A197" s="54" t="str">
        <f>IF(AND(Sufficient_data="Yes",Include_study?="Yes"),COUNT(A$2:A196)+1,"")</f>
        <v/>
      </c>
      <c r="B197" s="117"/>
      <c r="C197" s="55" t="s">
        <v>1</v>
      </c>
      <c r="D197" s="55"/>
      <c r="E197" s="55"/>
      <c r="F197" s="55"/>
      <c r="G197" s="55"/>
      <c r="H197" s="55"/>
      <c r="I197" s="55"/>
      <c r="J197" s="55"/>
      <c r="K197" s="55"/>
      <c r="L197" s="34" t="str">
        <f>IF(AND([0]!Semi_partial_correlation&lt;&gt;"",Variance&lt;&gt;""),"Yes","No")</f>
        <v>No</v>
      </c>
      <c r="M197" s="55"/>
      <c r="N197" s="137"/>
    </row>
    <row r="198" spans="1:14" x14ac:dyDescent="0.2">
      <c r="A198" s="54" t="str">
        <f>IF(AND(Sufficient_data="Yes",Include_study?="Yes"),COUNT(A$2:A197)+1,"")</f>
        <v/>
      </c>
      <c r="B198" s="117"/>
      <c r="C198" s="55" t="s">
        <v>1</v>
      </c>
      <c r="D198" s="55"/>
      <c r="E198" s="55"/>
      <c r="F198" s="55"/>
      <c r="G198" s="55"/>
      <c r="H198" s="55"/>
      <c r="I198" s="55"/>
      <c r="J198" s="55"/>
      <c r="K198" s="55"/>
      <c r="L198" s="34" t="str">
        <f>IF(AND([0]!Semi_partial_correlation&lt;&gt;"",Variance&lt;&gt;""),"Yes","No")</f>
        <v>No</v>
      </c>
      <c r="M198" s="55"/>
      <c r="N198" s="137"/>
    </row>
    <row r="199" spans="1:14" x14ac:dyDescent="0.2">
      <c r="A199" s="54" t="str">
        <f>IF(AND(Sufficient_data="Yes",Include_study?="Yes"),COUNT(A$2:A198)+1,"")</f>
        <v/>
      </c>
      <c r="B199" s="117"/>
      <c r="C199" s="55" t="s">
        <v>1</v>
      </c>
      <c r="D199" s="55"/>
      <c r="E199" s="55"/>
      <c r="F199" s="55"/>
      <c r="G199" s="55"/>
      <c r="H199" s="55"/>
      <c r="I199" s="55"/>
      <c r="J199" s="55"/>
      <c r="K199" s="55"/>
      <c r="L199" s="34" t="str">
        <f>IF(AND([0]!Semi_partial_correlation&lt;&gt;"",Variance&lt;&gt;""),"Yes","No")</f>
        <v>No</v>
      </c>
      <c r="M199" s="55"/>
      <c r="N199" s="137"/>
    </row>
    <row r="200" spans="1:14" x14ac:dyDescent="0.2">
      <c r="A200" s="54" t="str">
        <f>IF(AND(Sufficient_data="Yes",Include_study?="Yes"),COUNT(A$2:A199)+1,"")</f>
        <v/>
      </c>
      <c r="B200" s="117"/>
      <c r="C200" s="55" t="s">
        <v>1</v>
      </c>
      <c r="D200" s="55"/>
      <c r="E200" s="55"/>
      <c r="F200" s="55"/>
      <c r="G200" s="55"/>
      <c r="H200" s="55"/>
      <c r="I200" s="55"/>
      <c r="J200" s="55"/>
      <c r="K200" s="55"/>
      <c r="L200" s="34" t="str">
        <f>IF(AND([0]!Semi_partial_correlation&lt;&gt;"",Variance&lt;&gt;""),"Yes","No")</f>
        <v>No</v>
      </c>
      <c r="M200" s="55"/>
      <c r="N200" s="137"/>
    </row>
    <row r="201" spans="1:14" x14ac:dyDescent="0.2">
      <c r="A201" s="57" t="str">
        <f>IF(AND(Sufficient_data="Yes",Include_study?="Yes"),COUNT(A$2:A200)+1,"")</f>
        <v/>
      </c>
      <c r="B201" s="118"/>
      <c r="C201" s="58" t="s">
        <v>1</v>
      </c>
      <c r="D201" s="58"/>
      <c r="E201" s="58"/>
      <c r="F201" s="58"/>
      <c r="G201" s="58"/>
      <c r="H201" s="58"/>
      <c r="I201" s="58"/>
      <c r="J201" s="58"/>
      <c r="K201" s="58"/>
      <c r="L201" s="45" t="str">
        <f>IF(AND([0]!Semi_partial_correlation&lt;&gt;"",Variance&lt;&gt;""),"Yes","No")</f>
        <v>No</v>
      </c>
      <c r="M201" s="58"/>
      <c r="N201" s="138"/>
    </row>
  </sheetData>
  <dataValidations count="1">
    <dataValidation type="list" allowBlank="1" showInputMessage="1" showErrorMessage="1" sqref="C2:C201" xr:uid="{00000000-0002-0000-0000-000000000000}">
      <formula1>"Yes,No"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1"/>
  <sheetViews>
    <sheetView showGridLines="0" zoomScaleNormal="100" workbookViewId="0">
      <pane ySplit="1" topLeftCell="A2" activePane="bottomLeft" state="frozen"/>
      <selection pane="bottomLeft" activeCell="B2" sqref="B2"/>
    </sheetView>
  </sheetViews>
  <sheetFormatPr defaultRowHeight="12" x14ac:dyDescent="0.2"/>
  <cols>
    <col min="1" max="1" width="23.5" bestFit="1" customWidth="1"/>
    <col min="2" max="2" width="26.33203125" customWidth="1"/>
    <col min="3" max="3" width="3" customWidth="1"/>
    <col min="4" max="4" width="4.1640625" bestFit="1" customWidth="1"/>
    <col min="5" max="5" width="28.5" style="112" customWidth="1"/>
    <col min="6" max="6" width="10.1640625" customWidth="1"/>
    <col min="7" max="8" width="9" customWidth="1"/>
    <col min="9" max="9" width="13.33203125" bestFit="1" customWidth="1"/>
    <col min="10" max="10" width="11.6640625" style="2" customWidth="1"/>
    <col min="11" max="11" width="37.33203125" customWidth="1"/>
    <col min="12" max="12" width="104" customWidth="1"/>
    <col min="13" max="13" width="137.5" customWidth="1"/>
  </cols>
  <sheetData>
    <row r="1" spans="1:11" s="5" customFormat="1" ht="38.25" customHeight="1" x14ac:dyDescent="0.2">
      <c r="A1" s="154" t="s">
        <v>170</v>
      </c>
      <c r="B1" s="154"/>
      <c r="D1" s="9" t="s">
        <v>0</v>
      </c>
      <c r="E1" s="108" t="s">
        <v>7</v>
      </c>
      <c r="F1" s="9" t="s">
        <v>26</v>
      </c>
      <c r="G1" s="9" t="s">
        <v>11</v>
      </c>
      <c r="H1" s="9" t="s">
        <v>12</v>
      </c>
      <c r="I1" s="9" t="s">
        <v>8</v>
      </c>
      <c r="J1" s="9" t="str">
        <f>IF(OR(,Sort_by=K5,Sort_by=K6,Sort_by=K7,Sort_by=K8,AND(Sort_by=K9,Meta_analysis_model="Random effects model"),AND(Sort_by=K10,Meta_analysis_model="Fixed effect model")),Sort_by,"")</f>
        <v/>
      </c>
    </row>
    <row r="2" spans="1:11" x14ac:dyDescent="0.2">
      <c r="A2" s="7" t="s">
        <v>135</v>
      </c>
      <c r="B2" s="36" t="s">
        <v>237</v>
      </c>
      <c r="D2" s="50">
        <v>1</v>
      </c>
      <c r="E2" s="113" t="str">
        <f>IF(Number&lt;=COUNT(Entry_Number),INDEX(Lookup_Table,MATCH(Number,Calculations!C:C,0),3),"")</f>
        <v>aaaa</v>
      </c>
      <c r="F2" s="59">
        <f>IF(Number&lt;=COUNT(Entry_Number),INDEX(Lookup_Table,MATCH(Number,Calculations!C:C,0),4),"")</f>
        <v>0.4</v>
      </c>
      <c r="G2" s="59">
        <f>IF(Number&lt;=COUNT(Entry_Number),INDEX(Lookup_Table,MATCH(Number,Calculations!C:C,0),11),"")</f>
        <v>0.20157830484135836</v>
      </c>
      <c r="H2" s="59">
        <f>IF(Number&lt;=COUNT(Entry_Number),INDEX(Lookup_Table,MATCH(Number,Calculations!C:C,0),12),"")</f>
        <v>0.59842169515864163</v>
      </c>
      <c r="I2" s="131">
        <f>IF(Number&lt;=COUNT(Entry_Number),INDEX(Lookup_Table,MATCH(Number,Calculations!C:C,0),13),"")</f>
        <v>8.2313718847420086E-2</v>
      </c>
      <c r="J2" s="60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  <c r="K2" s="7" t="s">
        <v>32</v>
      </c>
    </row>
    <row r="3" spans="1:11" x14ac:dyDescent="0.2">
      <c r="A3" s="7" t="s">
        <v>18</v>
      </c>
      <c r="B3" s="11">
        <v>0.95</v>
      </c>
      <c r="D3" s="54">
        <v>2</v>
      </c>
      <c r="E3" s="114" t="str">
        <f>IF(Number&lt;=COUNT(Entry_Number),INDEX(Lookup_Table,MATCH(Number,Calculations!C:C,0),3),"")</f>
        <v>bbbb</v>
      </c>
      <c r="F3" s="61">
        <f>IF(Number&lt;=COUNT(Entry_Number),INDEX(Lookup_Table,MATCH(Number,Calculations!C:C,0),4),"")</f>
        <v>0.3</v>
      </c>
      <c r="G3" s="61">
        <f>IF(Number&lt;=COUNT(Entry_Number),INDEX(Lookup_Table,MATCH(Number,Calculations!C:C,0),11),"")</f>
        <v>0.14171804068165916</v>
      </c>
      <c r="H3" s="61">
        <f>IF(Number&lt;=COUNT(Entry_Number),INDEX(Lookup_Table,MATCH(Number,Calculations!C:C,0),12),"")</f>
        <v>0.45828195931834081</v>
      </c>
      <c r="I3" s="62">
        <f>IF(Number&lt;=COUNT(Entry_Number),INDEX(Lookup_Table,MATCH(Number,Calculations!C:C,0),13),"")</f>
        <v>8.7656554747132714E-2</v>
      </c>
      <c r="J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  <c r="K3" s="7" t="s">
        <v>7</v>
      </c>
    </row>
    <row r="4" spans="1:11" x14ac:dyDescent="0.2">
      <c r="D4" s="54">
        <v>3</v>
      </c>
      <c r="E4" s="114" t="str">
        <f>IF(Number&lt;=COUNT(Entry_Number),INDEX(Lookup_Table,MATCH(Number,Calculations!C:C,0),3),"")</f>
        <v>cccc</v>
      </c>
      <c r="F4" s="61">
        <f>IF(Number&lt;=COUNT(Entry_Number),INDEX(Lookup_Table,MATCH(Number,Calculations!C:C,0),4),"")</f>
        <v>1.4999999999999999E-2</v>
      </c>
      <c r="G4" s="61">
        <f>IF(Number&lt;=COUNT(Entry_Number),INDEX(Lookup_Table,MATCH(Number,Calculations!C:C,0),11),"")</f>
        <v>-0.38309004204602576</v>
      </c>
      <c r="H4" s="61">
        <f>IF(Number&lt;=COUNT(Entry_Number),INDEX(Lookup_Table,MATCH(Number,Calculations!C:C,0),12),"")</f>
        <v>0.41309004204602578</v>
      </c>
      <c r="I4" s="62">
        <f>IF(Number&lt;=COUNT(Entry_Number),INDEX(Lookup_Table,MATCH(Number,Calculations!C:C,0),13),"")</f>
        <v>5.4587129531216486E-2</v>
      </c>
      <c r="J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  <c r="K4" s="7" t="s">
        <v>45</v>
      </c>
    </row>
    <row r="5" spans="1:11" x14ac:dyDescent="0.2">
      <c r="A5" s="154" t="s">
        <v>178</v>
      </c>
      <c r="B5" s="154"/>
      <c r="D5" s="54">
        <v>4</v>
      </c>
      <c r="E5" s="114" t="str">
        <f>IF(Number&lt;=COUNT(Entry_Number),INDEX(Lookup_Table,MATCH(Number,Calculations!C:C,0),3),"")</f>
        <v>dddd</v>
      </c>
      <c r="F5" s="61">
        <f>IF(Number&lt;=COUNT(Entry_Number),INDEX(Lookup_Table,MATCH(Number,Calculations!C:C,0),4),"")</f>
        <v>0.11831149953196311</v>
      </c>
      <c r="G5" s="61">
        <f>IF(Number&lt;=COUNT(Entry_Number),INDEX(Lookup_Table,MATCH(Number,Calculations!C:C,0),11),"")</f>
        <v>9.4648771511159357E-3</v>
      </c>
      <c r="H5" s="61">
        <f>IF(Number&lt;=COUNT(Entry_Number),INDEX(Lookup_Table,MATCH(Number,Calculations!C:C,0),12),"")</f>
        <v>0.22715812191281029</v>
      </c>
      <c r="I5" s="62">
        <f>IF(Number&lt;=COUNT(Entry_Number),INDEX(Lookup_Table,MATCH(Number,Calculations!C:C,0),13),"")</f>
        <v>9.3274917958303033E-2</v>
      </c>
      <c r="J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  <c r="K5" s="7" t="s">
        <v>25</v>
      </c>
    </row>
    <row r="6" spans="1:11" x14ac:dyDescent="0.2">
      <c r="A6" s="7" t="s">
        <v>30</v>
      </c>
      <c r="B6" s="6" t="s">
        <v>32</v>
      </c>
      <c r="D6" s="54">
        <v>5</v>
      </c>
      <c r="E6" s="114" t="str">
        <f>IF(Number&lt;=COUNT(Entry_Number),INDEX(Lookup_Table,MATCH(Number,Calculations!C:C,0),3),"")</f>
        <v>eeee</v>
      </c>
      <c r="F6" s="61">
        <f>IF(Number&lt;=COUNT(Entry_Number),INDEX(Lookup_Table,MATCH(Number,Calculations!C:C,0),4),"")</f>
        <v>-0.18101983818958026</v>
      </c>
      <c r="G6" s="61">
        <f>IF(Number&lt;=COUNT(Entry_Number),INDEX(Lookup_Table,MATCH(Number,Calculations!C:C,0),11),"")</f>
        <v>-0.37030255239587795</v>
      </c>
      <c r="H6" s="61">
        <f>IF(Number&lt;=COUNT(Entry_Number),INDEX(Lookup_Table,MATCH(Number,Calculations!C:C,0),12),"")</f>
        <v>8.2628760167174631E-3</v>
      </c>
      <c r="I6" s="62">
        <f>IF(Number&lt;=COUNT(Entry_Number),INDEX(Lookup_Table,MATCH(Number,Calculations!C:C,0),13),"")</f>
        <v>8.3604564607079823E-2</v>
      </c>
      <c r="J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  <c r="K6" s="7" t="s">
        <v>56</v>
      </c>
    </row>
    <row r="7" spans="1:11" x14ac:dyDescent="0.2">
      <c r="A7" s="7" t="s">
        <v>31</v>
      </c>
      <c r="B7" s="6" t="s">
        <v>168</v>
      </c>
      <c r="D7" s="54">
        <v>6</v>
      </c>
      <c r="E7" s="114" t="str">
        <f>IF(Number&lt;=COUNT(Entry_Number),INDEX(Lookup_Table,MATCH(Number,Calculations!C:C,0),3),"")</f>
        <v>ffff</v>
      </c>
      <c r="F7" s="61">
        <f>IF(Number&lt;=COUNT(Entry_Number),INDEX(Lookup_Table,MATCH(Number,Calculations!C:C,0),4),"")</f>
        <v>-4.882336459352795E-2</v>
      </c>
      <c r="G7" s="61">
        <f>IF(Number&lt;=COUNT(Entry_Number),INDEX(Lookup_Table,MATCH(Number,Calculations!C:C,0),11),"")</f>
        <v>-0.23830756538121531</v>
      </c>
      <c r="H7" s="61">
        <f>IF(Number&lt;=COUNT(Entry_Number),INDEX(Lookup_Table,MATCH(Number,Calculations!C:C,0),12),"")</f>
        <v>0.14066083619415939</v>
      </c>
      <c r="I7" s="62">
        <f>IF(Number&lt;=COUNT(Entry_Number),INDEX(Lookup_Table,MATCH(Number,Calculations!C:C,0),13),"")</f>
        <v>8.3595906566290346E-2</v>
      </c>
      <c r="J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  <c r="K7" s="7" t="s">
        <v>183</v>
      </c>
    </row>
    <row r="8" spans="1:11" x14ac:dyDescent="0.2">
      <c r="D8" s="54">
        <v>7</v>
      </c>
      <c r="E8" s="114" t="str">
        <f>IF(Number&lt;=COUNT(Entry_Number),INDEX(Lookup_Table,MATCH(Number,Calculations!C:C,0),3),"")</f>
        <v>gggg</v>
      </c>
      <c r="F8" s="61">
        <f>IF(Number&lt;=COUNT(Entry_Number),INDEX(Lookup_Table,MATCH(Number,Calculations!C:C,0),4),"")</f>
        <v>0.36742346141747667</v>
      </c>
      <c r="G8" s="61">
        <f>IF(Number&lt;=COUNT(Entry_Number),INDEX(Lookup_Table,MATCH(Number,Calculations!C:C,0),11),"")</f>
        <v>0.20508093035735536</v>
      </c>
      <c r="H8" s="61">
        <f>IF(Number&lt;=COUNT(Entry_Number),INDEX(Lookup_Table,MATCH(Number,Calculations!C:C,0),12),"")</f>
        <v>0.52976599247759792</v>
      </c>
      <c r="I8" s="62">
        <f>IF(Number&lt;=COUNT(Entry_Number),INDEX(Lookup_Table,MATCH(Number,Calculations!C:C,0),13),"")</f>
        <v>8.7150781742909147E-2</v>
      </c>
      <c r="J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  <c r="K8" s="7" t="s">
        <v>10</v>
      </c>
    </row>
    <row r="9" spans="1:11" x14ac:dyDescent="0.2">
      <c r="A9" s="154" t="s">
        <v>6</v>
      </c>
      <c r="B9" s="154"/>
      <c r="D9" s="54">
        <v>8</v>
      </c>
      <c r="E9" s="114" t="str">
        <f>IF(Number&lt;=COUNT(Entry_Number),INDEX(Lookup_Table,MATCH(Number,Calculations!C:C,0),3),"")</f>
        <v>hhhh</v>
      </c>
      <c r="F9" s="61">
        <f>IF(Number&lt;=COUNT(Entry_Number),INDEX(Lookup_Table,MATCH(Number,Calculations!C:C,0),4),"")</f>
        <v>0.47958315233127197</v>
      </c>
      <c r="G9" s="61">
        <f>IF(Number&lt;=COUNT(Entry_Number),INDEX(Lookup_Table,MATCH(Number,Calculations!C:C,0),11),"")</f>
        <v>0.33713150276866577</v>
      </c>
      <c r="H9" s="61">
        <f>IF(Number&lt;=COUNT(Entry_Number),INDEX(Lookup_Table,MATCH(Number,Calculations!C:C,0),12),"")</f>
        <v>0.62203480189387816</v>
      </c>
      <c r="I9" s="62">
        <f>IF(Number&lt;=COUNT(Entry_Number),INDEX(Lookup_Table,MATCH(Number,Calculations!C:C,0),13),"")</f>
        <v>8.9621719200514358E-2</v>
      </c>
      <c r="J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  <c r="K9" s="7" t="s">
        <v>167</v>
      </c>
    </row>
    <row r="10" spans="1:11" x14ac:dyDescent="0.2">
      <c r="A10" s="7" t="s">
        <v>26</v>
      </c>
      <c r="B10" s="33">
        <f>IF(Meta_analysis_model="Fixed effect model",SUMPRODUCT(Weightf,Semi_partial_correlation)/SUM(Weightf),SUMPRODUCT(Weightr,Semi_partial_correlation)/SUM(Weightr))</f>
        <v>0.11536375221377998</v>
      </c>
      <c r="D10" s="54">
        <v>9</v>
      </c>
      <c r="E10" s="114" t="str">
        <f>IF(Number&lt;=COUNT(Entry_Number),INDEX(Lookup_Table,MATCH(Number,Calculations!C:C,0),3),"")</f>
        <v>iiii</v>
      </c>
      <c r="F10" s="61">
        <f>IF(Number&lt;=COUNT(Entry_Number),INDEX(Lookup_Table,MATCH(Number,Calculations!C:C,0),4),"")</f>
        <v>-5.0616039662091106E-2</v>
      </c>
      <c r="G10" s="61">
        <f>IF(Number&lt;=COUNT(Entry_Number),INDEX(Lookup_Table,MATCH(Number,Calculations!C:C,0),11),"")</f>
        <v>-0.26496984567246384</v>
      </c>
      <c r="H10" s="61">
        <f>IF(Number&lt;=COUNT(Entry_Number),INDEX(Lookup_Table,MATCH(Number,Calculations!C:C,0),12),"")</f>
        <v>0.16373776634828163</v>
      </c>
      <c r="I10" s="62">
        <f>IF(Number&lt;=COUNT(Entry_Number),INDEX(Lookup_Table,MATCH(Number,Calculations!C:C,0),13),"")</f>
        <v>8.0146140143509265E-2</v>
      </c>
      <c r="J1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  <c r="K10" s="7" t="s">
        <v>171</v>
      </c>
    </row>
    <row r="11" spans="1:11" x14ac:dyDescent="0.2">
      <c r="A11" s="7" t="s">
        <v>34</v>
      </c>
      <c r="B11" s="27">
        <f>IF(Meta_analysis_model="Fixed effect model",1/SQRT(SUM(Weightf)),SQRT(SUMPRODUCT(Weightr,Calculations!P:P,Calculations!P:P)/((k_-1)*SUM(Weightr))))</f>
        <v>6.5350852033836143E-2</v>
      </c>
      <c r="D11" s="54">
        <v>10</v>
      </c>
      <c r="E11" s="114" t="str">
        <f>IF(Number&lt;=COUNT(Entry_Number),INDEX(Lookup_Table,MATCH(Number,Calculations!C:C,0),3),"")</f>
        <v>jjjj</v>
      </c>
      <c r="F11" s="61">
        <f>IF(Number&lt;=COUNT(Entry_Number),INDEX(Lookup_Table,MATCH(Number,Calculations!C:C,0),4),"")</f>
        <v>-0.15</v>
      </c>
      <c r="G11" s="61">
        <f>IF(Number&lt;=COUNT(Entry_Number),INDEX(Lookup_Table,MATCH(Number,Calculations!C:C,0),11),"")</f>
        <v>-0.25566401839395358</v>
      </c>
      <c r="H11" s="61">
        <f>IF(Number&lt;=COUNT(Entry_Number),INDEX(Lookup_Table,MATCH(Number,Calculations!C:C,0),12),"")</f>
        <v>-4.4335981606046432E-2</v>
      </c>
      <c r="I11" s="62">
        <f>IF(Number&lt;=COUNT(Entry_Number),INDEX(Lookup_Table,MATCH(Number,Calculations!C:C,0),13),"")</f>
        <v>9.3602050231693587E-2</v>
      </c>
      <c r="J1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2" spans="1:11" x14ac:dyDescent="0.2">
      <c r="A12" s="7" t="s">
        <v>11</v>
      </c>
      <c r="B12" s="27">
        <f>Combined_Effect_Size-ABS(TINV((1-Confidence_level),k_-1))*SECES</f>
        <v>-2.8472503312037822E-2</v>
      </c>
      <c r="D12" s="54">
        <v>11</v>
      </c>
      <c r="E12" s="114" t="str">
        <f>IF(Number&lt;=COUNT(Entry_Number),INDEX(Lookup_Table,MATCH(Number,Calculations!C:C,0),3),"")</f>
        <v>kkkk</v>
      </c>
      <c r="F12" s="61">
        <f>IF(Number&lt;=COUNT(Entry_Number),INDEX(Lookup_Table,MATCH(Number,Calculations!C:C,0),4),"")</f>
        <v>0.03</v>
      </c>
      <c r="G12" s="61">
        <f>IF(Number&lt;=COUNT(Entry_Number),INDEX(Lookup_Table,MATCH(Number,Calculations!C:C,0),11),"")</f>
        <v>-0.17619027200925508</v>
      </c>
      <c r="H12" s="61">
        <f>IF(Number&lt;=COUNT(Entry_Number),INDEX(Lookup_Table,MATCH(Number,Calculations!C:C,0),12),"")</f>
        <v>0.23619027200925508</v>
      </c>
      <c r="I12" s="62">
        <f>IF(Number&lt;=COUNT(Entry_Number),INDEX(Lookup_Table,MATCH(Number,Calculations!C:C,0),13),"")</f>
        <v>8.1256625284600162E-2</v>
      </c>
      <c r="J1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3" spans="1:11" x14ac:dyDescent="0.2">
      <c r="A13" s="7" t="s">
        <v>12</v>
      </c>
      <c r="B13" s="27">
        <f>Combined_Effect_Size+ABS(TINV((1-Confidence_level),k_-1))*SECES</f>
        <v>0.25920000773959778</v>
      </c>
      <c r="D13" s="54">
        <v>12</v>
      </c>
      <c r="E13" s="114" t="str">
        <f>IF(Number&lt;=COUNT(Entry_Number),INDEX(Lookup_Table,MATCH(Number,Calculations!C:C,0),3),"")</f>
        <v>llll</v>
      </c>
      <c r="F13" s="61">
        <f>IF(Number&lt;=COUNT(Entry_Number),INDEX(Lookup_Table,MATCH(Number,Calculations!C:C,0),4),"")</f>
        <v>0.05</v>
      </c>
      <c r="G13" s="61">
        <f>IF(Number&lt;=COUNT(Entry_Number),INDEX(Lookup_Table,MATCH(Number,Calculations!C:C,0),11),"")</f>
        <v>-0.14215107681510158</v>
      </c>
      <c r="H13" s="61">
        <f>IF(Number&lt;=COUNT(Entry_Number),INDEX(Lookup_Table,MATCH(Number,Calculations!C:C,0),12),"")</f>
        <v>0.24215107681510156</v>
      </c>
      <c r="I13" s="62">
        <f>IF(Number&lt;=COUNT(Entry_Number),INDEX(Lookup_Table,MATCH(Number,Calculations!C:C,0),13),"")</f>
        <v>8.318989113933091E-2</v>
      </c>
      <c r="J1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4" spans="1:11" x14ac:dyDescent="0.2">
      <c r="A14" s="7" t="s">
        <v>13</v>
      </c>
      <c r="B14" s="8">
        <f>Combined_Effect_Size-ABS(TINV((1-Confidence_level),k_-1))*SQRT(T2_+SECES^2)</f>
        <v>-0.39293362117411074</v>
      </c>
      <c r="D14" s="54">
        <v>13</v>
      </c>
      <c r="E14" s="114" t="str">
        <f>IF(Number&lt;=COUNT(Entry_Number),INDEX(Lookup_Table,MATCH(Number,Calculations!C:C,0),3),"")</f>
        <v/>
      </c>
      <c r="F14" s="61" t="str">
        <f>IF(Number&lt;=COUNT(Entry_Number),INDEX(Lookup_Table,MATCH(Number,Calculations!C:C,0),4),"")</f>
        <v/>
      </c>
      <c r="G14" s="61" t="str">
        <f>IF(Number&lt;=COUNT(Entry_Number),INDEX(Lookup_Table,MATCH(Number,Calculations!C:C,0),11),"")</f>
        <v/>
      </c>
      <c r="H14" s="61" t="str">
        <f>IF(Number&lt;=COUNT(Entry_Number),INDEX(Lookup_Table,MATCH(Number,Calculations!C:C,0),12),"")</f>
        <v/>
      </c>
      <c r="I14" s="62" t="str">
        <f>IF(Number&lt;=COUNT(Entry_Number),INDEX(Lookup_Table,MATCH(Number,Calculations!C:C,0),13),"")</f>
        <v/>
      </c>
      <c r="J1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5" spans="1:11" x14ac:dyDescent="0.2">
      <c r="A15" s="7" t="s">
        <v>14</v>
      </c>
      <c r="B15" s="8">
        <f>Combined_Effect_Size+ABS(TINV((1-Confidence_level),k_-1))*SQRT(T2_+SECES^2)</f>
        <v>0.62366112560167064</v>
      </c>
      <c r="D15" s="54">
        <v>14</v>
      </c>
      <c r="E15" s="114" t="str">
        <f>IF(Number&lt;=COUNT(Entry_Number),INDEX(Lookup_Table,MATCH(Number,Calculations!C:C,0),3),"")</f>
        <v/>
      </c>
      <c r="F15" s="61" t="str">
        <f>IF(Number&lt;=COUNT(Entry_Number),INDEX(Lookup_Table,MATCH(Number,Calculations!C:C,0),4),"")</f>
        <v/>
      </c>
      <c r="G15" s="61" t="str">
        <f>IF(Number&lt;=COUNT(Entry_Number),INDEX(Lookup_Table,MATCH(Number,Calculations!C:C,0),11),"")</f>
        <v/>
      </c>
      <c r="H15" s="61" t="str">
        <f>IF(Number&lt;=COUNT(Entry_Number),INDEX(Lookup_Table,MATCH(Number,Calculations!C:C,0),12),"")</f>
        <v/>
      </c>
      <c r="I15" s="62" t="str">
        <f>IF(Number&lt;=COUNT(Entry_Number),INDEX(Lookup_Table,MATCH(Number,Calculations!C:C,0),13),"")</f>
        <v/>
      </c>
      <c r="J1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6" spans="1:11" x14ac:dyDescent="0.2">
      <c r="A16" s="2"/>
      <c r="B16" s="1"/>
      <c r="D16" s="54">
        <v>15</v>
      </c>
      <c r="E16" s="114" t="str">
        <f>IF(Number&lt;=COUNT(Entry_Number),INDEX(Lookup_Table,MATCH(Number,Calculations!C:C,0),3),"")</f>
        <v/>
      </c>
      <c r="F16" s="61" t="str">
        <f>IF(Number&lt;=COUNT(Entry_Number),INDEX(Lookup_Table,MATCH(Number,Calculations!C:C,0),4),"")</f>
        <v/>
      </c>
      <c r="G16" s="61" t="str">
        <f>IF(Number&lt;=COUNT(Entry_Number),INDEX(Lookup_Table,MATCH(Number,Calculations!C:C,0),11),"")</f>
        <v/>
      </c>
      <c r="H16" s="61" t="str">
        <f>IF(Number&lt;=COUNT(Entry_Number),INDEX(Lookup_Table,MATCH(Number,Calculations!C:C,0),12),"")</f>
        <v/>
      </c>
      <c r="I16" s="62" t="str">
        <f>IF(Number&lt;=COUNT(Entry_Number),INDEX(Lookup_Table,MATCH(Number,Calculations!C:C,0),13),"")</f>
        <v/>
      </c>
      <c r="J1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7" spans="1:10" x14ac:dyDescent="0.2">
      <c r="A17" s="7" t="s">
        <v>15</v>
      </c>
      <c r="B17" s="8">
        <f>Combined_Effect_Size/SECES</f>
        <v>1.7652983644964428</v>
      </c>
      <c r="D17" s="54">
        <v>16</v>
      </c>
      <c r="E17" s="114" t="str">
        <f>IF(Number&lt;=COUNT(Entry_Number),INDEX(Lookup_Table,MATCH(Number,Calculations!C:C,0),3),"")</f>
        <v/>
      </c>
      <c r="F17" s="61" t="str">
        <f>IF(Number&lt;=COUNT(Entry_Number),INDEX(Lookup_Table,MATCH(Number,Calculations!C:C,0),4),"")</f>
        <v/>
      </c>
      <c r="G17" s="61" t="str">
        <f>IF(Number&lt;=COUNT(Entry_Number),INDEX(Lookup_Table,MATCH(Number,Calculations!C:C,0),11),"")</f>
        <v/>
      </c>
      <c r="H17" s="61" t="str">
        <f>IF(Number&lt;=COUNT(Entry_Number),INDEX(Lookup_Table,MATCH(Number,Calculations!C:C,0),12),"")</f>
        <v/>
      </c>
      <c r="I17" s="62" t="str">
        <f>IF(Number&lt;=COUNT(Entry_Number),INDEX(Lookup_Table,MATCH(Number,Calculations!C:C,0),13),"")</f>
        <v/>
      </c>
      <c r="J1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8" spans="1:10" x14ac:dyDescent="0.2">
      <c r="A18" s="7" t="s">
        <v>16</v>
      </c>
      <c r="B18" s="33">
        <f>1-NORMSDIST(ABS(Z_value))</f>
        <v>3.8756817127464593E-2</v>
      </c>
      <c r="D18" s="54">
        <v>17</v>
      </c>
      <c r="E18" s="114" t="str">
        <f>IF(Number&lt;=COUNT(Entry_Number),INDEX(Lookup_Table,MATCH(Number,Calculations!C:C,0),3),"")</f>
        <v/>
      </c>
      <c r="F18" s="61" t="str">
        <f>IF(Number&lt;=COUNT(Entry_Number),INDEX(Lookup_Table,MATCH(Number,Calculations!C:C,0),4),"")</f>
        <v/>
      </c>
      <c r="G18" s="61" t="str">
        <f>IF(Number&lt;=COUNT(Entry_Number),INDEX(Lookup_Table,MATCH(Number,Calculations!C:C,0),11),"")</f>
        <v/>
      </c>
      <c r="H18" s="61" t="str">
        <f>IF(Number&lt;=COUNT(Entry_Number),INDEX(Lookup_Table,MATCH(Number,Calculations!C:C,0),12),"")</f>
        <v/>
      </c>
      <c r="I18" s="62" t="str">
        <f>IF(Number&lt;=COUNT(Entry_Number),INDEX(Lookup_Table,MATCH(Number,Calculations!C:C,0),13),"")</f>
        <v/>
      </c>
      <c r="J1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9" spans="1:10" x14ac:dyDescent="0.2">
      <c r="A19" s="7" t="s">
        <v>17</v>
      </c>
      <c r="B19" s="33">
        <f>2*(1-NORMSDIST(ABS(Z_value)))</f>
        <v>7.7513634254929187E-2</v>
      </c>
      <c r="D19" s="54">
        <v>18</v>
      </c>
      <c r="E19" s="114" t="str">
        <f>IF(Number&lt;=COUNT(Entry_Number),INDEX(Lookup_Table,MATCH(Number,Calculations!C:C,0),3),"")</f>
        <v/>
      </c>
      <c r="F19" s="61" t="str">
        <f>IF(Number&lt;=COUNT(Entry_Number),INDEX(Lookup_Table,MATCH(Number,Calculations!C:C,0),4),"")</f>
        <v/>
      </c>
      <c r="G19" s="61" t="str">
        <f>IF(Number&lt;=COUNT(Entry_Number),INDEX(Lookup_Table,MATCH(Number,Calculations!C:C,0),11),"")</f>
        <v/>
      </c>
      <c r="H19" s="61" t="str">
        <f>IF(Number&lt;=COUNT(Entry_Number),INDEX(Lookup_Table,MATCH(Number,Calculations!C:C,0),12),"")</f>
        <v/>
      </c>
      <c r="I19" s="62" t="str">
        <f>IF(Number&lt;=COUNT(Entry_Number),INDEX(Lookup_Table,MATCH(Number,Calculations!C:C,0),13),"")</f>
        <v/>
      </c>
      <c r="J1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0" spans="1:10" x14ac:dyDescent="0.2">
      <c r="A20" s="4"/>
      <c r="B20" s="4"/>
      <c r="D20" s="54">
        <v>19</v>
      </c>
      <c r="E20" s="114" t="str">
        <f>IF(Number&lt;=COUNT(Entry_Number),INDEX(Lookup_Table,MATCH(Number,Calculations!C:C,0),3),"")</f>
        <v/>
      </c>
      <c r="F20" s="61" t="str">
        <f>IF(Number&lt;=COUNT(Entry_Number),INDEX(Lookup_Table,MATCH(Number,Calculations!C:C,0),4),"")</f>
        <v/>
      </c>
      <c r="G20" s="61" t="str">
        <f>IF(Number&lt;=COUNT(Entry_Number),INDEX(Lookup_Table,MATCH(Number,Calculations!C:C,0),11),"")</f>
        <v/>
      </c>
      <c r="H20" s="61" t="str">
        <f>IF(Number&lt;=COUNT(Entry_Number),INDEX(Lookup_Table,MATCH(Number,Calculations!C:C,0),12),"")</f>
        <v/>
      </c>
      <c r="I20" s="62" t="str">
        <f>IF(Number&lt;=COUNT(Entry_Number),INDEX(Lookup_Table,MATCH(Number,Calculations!C:C,0),13),"")</f>
        <v/>
      </c>
      <c r="J2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1" spans="1:10" x14ac:dyDescent="0.2">
      <c r="A21" s="7" t="s">
        <v>22</v>
      </c>
      <c r="B21" s="10">
        <f>COUNT(Weightf)</f>
        <v>12</v>
      </c>
      <c r="D21" s="54">
        <v>20</v>
      </c>
      <c r="E21" s="114" t="str">
        <f>IF(Number&lt;=COUNT(Entry_Number),INDEX(Lookup_Table,MATCH(Number,Calculations!C:C,0),3),"")</f>
        <v/>
      </c>
      <c r="F21" s="61" t="str">
        <f>IF(Number&lt;=COUNT(Entry_Number),INDEX(Lookup_Table,MATCH(Number,Calculations!C:C,0),4),"")</f>
        <v/>
      </c>
      <c r="G21" s="61" t="str">
        <f>IF(Number&lt;=COUNT(Entry_Number),INDEX(Lookup_Table,MATCH(Number,Calculations!C:C,0),11),"")</f>
        <v/>
      </c>
      <c r="H21" s="61" t="str">
        <f>IF(Number&lt;=COUNT(Entry_Number),INDEX(Lookup_Table,MATCH(Number,Calculations!C:C,0),12),"")</f>
        <v/>
      </c>
      <c r="I21" s="62" t="str">
        <f>IF(Number&lt;=COUNT(Entry_Number),INDEX(Lookup_Table,MATCH(Number,Calculations!C:C,0),13),"")</f>
        <v/>
      </c>
      <c r="J2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2" spans="1:10" x14ac:dyDescent="0.2">
      <c r="A22" s="2"/>
      <c r="B22" s="2"/>
      <c r="D22" s="54">
        <v>21</v>
      </c>
      <c r="E22" s="114" t="str">
        <f>IF(Number&lt;=COUNT(Entry_Number),INDEX(Lookup_Table,MATCH(Number,Calculations!C:C,0),3),"")</f>
        <v/>
      </c>
      <c r="F22" s="61" t="str">
        <f>IF(Number&lt;=COUNT(Entry_Number),INDEX(Lookup_Table,MATCH(Number,Calculations!C:C,0),4),"")</f>
        <v/>
      </c>
      <c r="G22" s="61" t="str">
        <f>IF(Number&lt;=COUNT(Entry_Number),INDEX(Lookup_Table,MATCH(Number,Calculations!C:C,0),11),"")</f>
        <v/>
      </c>
      <c r="H22" s="61" t="str">
        <f>IF(Number&lt;=COUNT(Entry_Number),INDEX(Lookup_Table,MATCH(Number,Calculations!C:C,0),12),"")</f>
        <v/>
      </c>
      <c r="I22" s="62" t="str">
        <f>IF(Number&lt;=COUNT(Entry_Number),INDEX(Lookup_Table,MATCH(Number,Calculations!C:C,0),13),"")</f>
        <v/>
      </c>
      <c r="J2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3" spans="1:10" x14ac:dyDescent="0.2">
      <c r="A23" s="9" t="s">
        <v>4</v>
      </c>
      <c r="B23" s="9"/>
      <c r="D23" s="54">
        <v>22</v>
      </c>
      <c r="E23" s="114" t="str">
        <f>IF(Number&lt;=COUNT(Entry_Number),INDEX(Lookup_Table,MATCH(Number,Calculations!C:C,0),3),"")</f>
        <v/>
      </c>
      <c r="F23" s="61" t="str">
        <f>IF(Number&lt;=COUNT(Entry_Number),INDEX(Lookup_Table,MATCH(Number,Calculations!C:C,0),4),"")</f>
        <v/>
      </c>
      <c r="G23" s="61" t="str">
        <f>IF(Number&lt;=COUNT(Entry_Number),INDEX(Lookup_Table,MATCH(Number,Calculations!C:C,0),11),"")</f>
        <v/>
      </c>
      <c r="H23" s="61" t="str">
        <f>IF(Number&lt;=COUNT(Entry_Number),INDEX(Lookup_Table,MATCH(Number,Calculations!C:C,0),12),"")</f>
        <v/>
      </c>
      <c r="I23" s="62" t="str">
        <f>IF(Number&lt;=COUNT(Entry_Number),INDEX(Lookup_Table,MATCH(Number,Calculations!C:C,0),13),"")</f>
        <v/>
      </c>
      <c r="J2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4" spans="1:10" x14ac:dyDescent="0.2">
      <c r="A24" s="7" t="s">
        <v>3</v>
      </c>
      <c r="B24" s="27">
        <f>SUMPRODUCT(Weightf,Semi_partial_correlation,Semi_partial_correlation)-SUMPRODUCT(Weightf,Semi_partial_correlation)^2/SUM(Weightf)</f>
        <v>89.2977695151543</v>
      </c>
      <c r="D24" s="54">
        <v>23</v>
      </c>
      <c r="E24" s="114" t="str">
        <f>IF(Number&lt;=COUNT(Entry_Number),INDEX(Lookup_Table,MATCH(Number,Calculations!C:C,0),3),"")</f>
        <v/>
      </c>
      <c r="F24" s="61" t="str">
        <f>IF(Number&lt;=COUNT(Entry_Number),INDEX(Lookup_Table,MATCH(Number,Calculations!C:C,0),4),"")</f>
        <v/>
      </c>
      <c r="G24" s="61" t="str">
        <f>IF(Number&lt;=COUNT(Entry_Number),INDEX(Lookup_Table,MATCH(Number,Calculations!C:C,0),11),"")</f>
        <v/>
      </c>
      <c r="H24" s="61" t="str">
        <f>IF(Number&lt;=COUNT(Entry_Number),INDEX(Lookup_Table,MATCH(Number,Calculations!C:C,0),12),"")</f>
        <v/>
      </c>
      <c r="I24" s="62" t="str">
        <f>IF(Number&lt;=COUNT(Entry_Number),INDEX(Lookup_Table,MATCH(Number,Calculations!C:C,0),13),"")</f>
        <v/>
      </c>
      <c r="J2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5" spans="1:10" ht="13.5" x14ac:dyDescent="0.25">
      <c r="A25" s="7" t="s">
        <v>29</v>
      </c>
      <c r="B25" s="33">
        <f>CHIDIST(Q_,k_-1)</f>
        <v>2.288309755762067E-14</v>
      </c>
      <c r="D25" s="54">
        <v>24</v>
      </c>
      <c r="E25" s="114" t="str">
        <f>IF(Number&lt;=COUNT(Entry_Number),INDEX(Lookup_Table,MATCH(Number,Calculations!C:C,0),3),"")</f>
        <v/>
      </c>
      <c r="F25" s="61" t="str">
        <f>IF(Number&lt;=COUNT(Entry_Number),INDEX(Lookup_Table,MATCH(Number,Calculations!C:C,0),4),"")</f>
        <v/>
      </c>
      <c r="G25" s="61" t="str">
        <f>IF(Number&lt;=COUNT(Entry_Number),INDEX(Lookup_Table,MATCH(Number,Calculations!C:C,0),11),"")</f>
        <v/>
      </c>
      <c r="H25" s="61" t="str">
        <f>IF(Number&lt;=COUNT(Entry_Number),INDEX(Lookup_Table,MATCH(Number,Calculations!C:C,0),12),"")</f>
        <v/>
      </c>
      <c r="I25" s="62" t="str">
        <f>IF(Number&lt;=COUNT(Entry_Number),INDEX(Lookup_Table,MATCH(Number,Calculations!C:C,0),13),"")</f>
        <v/>
      </c>
      <c r="J2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6" spans="1:10" ht="14.25" x14ac:dyDescent="0.2">
      <c r="A26" s="7" t="s">
        <v>23</v>
      </c>
      <c r="B26" s="12">
        <f>IF(Q_-(k_-1)&lt;=0,0,(Q_-(k_-1))/Q_)</f>
        <v>0.87681663204215599</v>
      </c>
      <c r="D26" s="54">
        <v>25</v>
      </c>
      <c r="E26" s="114" t="str">
        <f>IF(Number&lt;=COUNT(Entry_Number),INDEX(Lookup_Table,MATCH(Number,Calculations!C:C,0),3),"")</f>
        <v/>
      </c>
      <c r="F26" s="61" t="str">
        <f>IF(Number&lt;=COUNT(Entry_Number),INDEX(Lookup_Table,MATCH(Number,Calculations!C:C,0),4),"")</f>
        <v/>
      </c>
      <c r="G26" s="61" t="str">
        <f>IF(Number&lt;=COUNT(Entry_Number),INDEX(Lookup_Table,MATCH(Number,Calculations!C:C,0),11),"")</f>
        <v/>
      </c>
      <c r="H26" s="61" t="str">
        <f>IF(Number&lt;=COUNT(Entry_Number),INDEX(Lookup_Table,MATCH(Number,Calculations!C:C,0),12),"")</f>
        <v/>
      </c>
      <c r="I26" s="62" t="str">
        <f>IF(Number&lt;=COUNT(Entry_Number),INDEX(Lookup_Table,MATCH(Number,Calculations!C:C,0),13),"")</f>
        <v/>
      </c>
      <c r="J2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7" spans="1:10" ht="14.25" x14ac:dyDescent="0.2">
      <c r="A27" s="7" t="s">
        <v>24</v>
      </c>
      <c r="B27" s="27">
        <f>IF(Q_-(k_-1)&lt;=0,0,(Q_-(k_-1))/(SUM(Weightf)-(SUMPRODUCT(Weightf,Weightf)/SUM(Weightf))))</f>
        <v>4.9062940171276818E-2</v>
      </c>
      <c r="D27" s="54">
        <v>26</v>
      </c>
      <c r="E27" s="114" t="str">
        <f>IF(Number&lt;=COUNT(Entry_Number),INDEX(Lookup_Table,MATCH(Number,Calculations!C:C,0),3),"")</f>
        <v/>
      </c>
      <c r="F27" s="61" t="str">
        <f>IF(Number&lt;=COUNT(Entry_Number),INDEX(Lookup_Table,MATCH(Number,Calculations!C:C,0),4),"")</f>
        <v/>
      </c>
      <c r="G27" s="61" t="str">
        <f>IF(Number&lt;=COUNT(Entry_Number),INDEX(Lookup_Table,MATCH(Number,Calculations!C:C,0),11),"")</f>
        <v/>
      </c>
      <c r="H27" s="61" t="str">
        <f>IF(Number&lt;=COUNT(Entry_Number),INDEX(Lookup_Table,MATCH(Number,Calculations!C:C,0),12),"")</f>
        <v/>
      </c>
      <c r="I27" s="62" t="str">
        <f>IF(Number&lt;=COUNT(Entry_Number),INDEX(Lookup_Table,MATCH(Number,Calculations!C:C,0),13),"")</f>
        <v/>
      </c>
      <c r="J2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8" spans="1:10" x14ac:dyDescent="0.2">
      <c r="A28" s="7" t="s">
        <v>5</v>
      </c>
      <c r="B28" s="27">
        <f>SQRT(T2_)</f>
        <v>0.22150155794322715</v>
      </c>
      <c r="D28" s="54">
        <v>27</v>
      </c>
      <c r="E28" s="114" t="str">
        <f>IF(Number&lt;=COUNT(Entry_Number),INDEX(Lookup_Table,MATCH(Number,Calculations!C:C,0),3),"")</f>
        <v/>
      </c>
      <c r="F28" s="61" t="str">
        <f>IF(Number&lt;=COUNT(Entry_Number),INDEX(Lookup_Table,MATCH(Number,Calculations!C:C,0),4),"")</f>
        <v/>
      </c>
      <c r="G28" s="61" t="str">
        <f>IF(Number&lt;=COUNT(Entry_Number),INDEX(Lookup_Table,MATCH(Number,Calculations!C:C,0),11),"")</f>
        <v/>
      </c>
      <c r="H28" s="61" t="str">
        <f>IF(Number&lt;=COUNT(Entry_Number),INDEX(Lookup_Table,MATCH(Number,Calculations!C:C,0),12),"")</f>
        <v/>
      </c>
      <c r="I28" s="62" t="str">
        <f>IF(Number&lt;=COUNT(Entry_Number),INDEX(Lookup_Table,MATCH(Number,Calculations!C:C,0),13),"")</f>
        <v/>
      </c>
      <c r="J2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9" spans="1:10" x14ac:dyDescent="0.2">
      <c r="D29" s="54">
        <v>28</v>
      </c>
      <c r="E29" s="114" t="str">
        <f>IF(Number&lt;=COUNT(Entry_Number),INDEX(Lookup_Table,MATCH(Number,Calculations!C:C,0),3),"")</f>
        <v/>
      </c>
      <c r="F29" s="61" t="str">
        <f>IF(Number&lt;=COUNT(Entry_Number),INDEX(Lookup_Table,MATCH(Number,Calculations!C:C,0),4),"")</f>
        <v/>
      </c>
      <c r="G29" s="61" t="str">
        <f>IF(Number&lt;=COUNT(Entry_Number),INDEX(Lookup_Table,MATCH(Number,Calculations!C:C,0),11),"")</f>
        <v/>
      </c>
      <c r="H29" s="61" t="str">
        <f>IF(Number&lt;=COUNT(Entry_Number),INDEX(Lookup_Table,MATCH(Number,Calculations!C:C,0),12),"")</f>
        <v/>
      </c>
      <c r="I29" s="62" t="str">
        <f>IF(Number&lt;=COUNT(Entry_Number),INDEX(Lookup_Table,MATCH(Number,Calculations!C:C,0),13),"")</f>
        <v/>
      </c>
      <c r="J2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30" spans="1:10" x14ac:dyDescent="0.2">
      <c r="D30" s="54">
        <v>29</v>
      </c>
      <c r="E30" s="114" t="str">
        <f>IF(Number&lt;=COUNT(Entry_Number),INDEX(Lookup_Table,MATCH(Number,Calculations!C:C,0),3),"")</f>
        <v/>
      </c>
      <c r="F30" s="61" t="str">
        <f>IF(Number&lt;=COUNT(Entry_Number),INDEX(Lookup_Table,MATCH(Number,Calculations!C:C,0),4),"")</f>
        <v/>
      </c>
      <c r="G30" s="61" t="str">
        <f>IF(Number&lt;=COUNT(Entry_Number),INDEX(Lookup_Table,MATCH(Number,Calculations!C:C,0),11),"")</f>
        <v/>
      </c>
      <c r="H30" s="61" t="str">
        <f>IF(Number&lt;=COUNT(Entry_Number),INDEX(Lookup_Table,MATCH(Number,Calculations!C:C,0),12),"")</f>
        <v/>
      </c>
      <c r="I30" s="62" t="str">
        <f>IF(Number&lt;=COUNT(Entry_Number),INDEX(Lookup_Table,MATCH(Number,Calculations!C:C,0),13),"")</f>
        <v/>
      </c>
      <c r="J3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31" spans="1:10" x14ac:dyDescent="0.2">
      <c r="D31" s="54">
        <v>30</v>
      </c>
      <c r="E31" s="114" t="str">
        <f>IF(Number&lt;=COUNT(Entry_Number),INDEX(Lookup_Table,MATCH(Number,Calculations!C:C,0),3),"")</f>
        <v/>
      </c>
      <c r="F31" s="61" t="str">
        <f>IF(Number&lt;=COUNT(Entry_Number),INDEX(Lookup_Table,MATCH(Number,Calculations!C:C,0),4),"")</f>
        <v/>
      </c>
      <c r="G31" s="61" t="str">
        <f>IF(Number&lt;=COUNT(Entry_Number),INDEX(Lookup_Table,MATCH(Number,Calculations!C:C,0),11),"")</f>
        <v/>
      </c>
      <c r="H31" s="61" t="str">
        <f>IF(Number&lt;=COUNT(Entry_Number),INDEX(Lookup_Table,MATCH(Number,Calculations!C:C,0),12),"")</f>
        <v/>
      </c>
      <c r="I31" s="62" t="str">
        <f>IF(Number&lt;=COUNT(Entry_Number),INDEX(Lookup_Table,MATCH(Number,Calculations!C:C,0),13),"")</f>
        <v/>
      </c>
      <c r="J3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32" spans="1:10" x14ac:dyDescent="0.2">
      <c r="D32" s="54">
        <v>31</v>
      </c>
      <c r="E32" s="114" t="str">
        <f>IF(Number&lt;=COUNT(Entry_Number),INDEX(Lookup_Table,MATCH(Number,Calculations!C:C,0),3),"")</f>
        <v/>
      </c>
      <c r="F32" s="61" t="str">
        <f>IF(Number&lt;=COUNT(Entry_Number),INDEX(Lookup_Table,MATCH(Number,Calculations!C:C,0),4),"")</f>
        <v/>
      </c>
      <c r="G32" s="61" t="str">
        <f>IF(Number&lt;=COUNT(Entry_Number),INDEX(Lookup_Table,MATCH(Number,Calculations!C:C,0),11),"")</f>
        <v/>
      </c>
      <c r="H32" s="61" t="str">
        <f>IF(Number&lt;=COUNT(Entry_Number),INDEX(Lookup_Table,MATCH(Number,Calculations!C:C,0),12),"")</f>
        <v/>
      </c>
      <c r="I32" s="62" t="str">
        <f>IF(Number&lt;=COUNT(Entry_Number),INDEX(Lookup_Table,MATCH(Number,Calculations!C:C,0),13),"")</f>
        <v/>
      </c>
      <c r="J3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33" spans="4:10" x14ac:dyDescent="0.2">
      <c r="D33" s="54">
        <v>32</v>
      </c>
      <c r="E33" s="114" t="str">
        <f>IF(Number&lt;=COUNT(Entry_Number),INDEX(Lookup_Table,MATCH(Number,Calculations!C:C,0),3),"")</f>
        <v/>
      </c>
      <c r="F33" s="61" t="str">
        <f>IF(Number&lt;=COUNT(Entry_Number),INDEX(Lookup_Table,MATCH(Number,Calculations!C:C,0),4),"")</f>
        <v/>
      </c>
      <c r="G33" s="61" t="str">
        <f>IF(Number&lt;=COUNT(Entry_Number),INDEX(Lookup_Table,MATCH(Number,Calculations!C:C,0),11),"")</f>
        <v/>
      </c>
      <c r="H33" s="61" t="str">
        <f>IF(Number&lt;=COUNT(Entry_Number),INDEX(Lookup_Table,MATCH(Number,Calculations!C:C,0),12),"")</f>
        <v/>
      </c>
      <c r="I33" s="62" t="str">
        <f>IF(Number&lt;=COUNT(Entry_Number),INDEX(Lookup_Table,MATCH(Number,Calculations!C:C,0),13),"")</f>
        <v/>
      </c>
      <c r="J3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34" spans="4:10" x14ac:dyDescent="0.2">
      <c r="D34" s="54">
        <v>33</v>
      </c>
      <c r="E34" s="114" t="str">
        <f>IF(Number&lt;=COUNT(Entry_Number),INDEX(Lookup_Table,MATCH(Number,Calculations!C:C,0),3),"")</f>
        <v/>
      </c>
      <c r="F34" s="61" t="str">
        <f>IF(Number&lt;=COUNT(Entry_Number),INDEX(Lookup_Table,MATCH(Number,Calculations!C:C,0),4),"")</f>
        <v/>
      </c>
      <c r="G34" s="61" t="str">
        <f>IF(Number&lt;=COUNT(Entry_Number),INDEX(Lookup_Table,MATCH(Number,Calculations!C:C,0),11),"")</f>
        <v/>
      </c>
      <c r="H34" s="61" t="str">
        <f>IF(Number&lt;=COUNT(Entry_Number),INDEX(Lookup_Table,MATCH(Number,Calculations!C:C,0),12),"")</f>
        <v/>
      </c>
      <c r="I34" s="62" t="str">
        <f>IF(Number&lt;=COUNT(Entry_Number),INDEX(Lookup_Table,MATCH(Number,Calculations!C:C,0),13),"")</f>
        <v/>
      </c>
      <c r="J3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35" spans="4:10" x14ac:dyDescent="0.2">
      <c r="D35" s="54">
        <v>34</v>
      </c>
      <c r="E35" s="114" t="str">
        <f>IF(Number&lt;=COUNT(Entry_Number),INDEX(Lookup_Table,MATCH(Number,Calculations!C:C,0),3),"")</f>
        <v/>
      </c>
      <c r="F35" s="61" t="str">
        <f>IF(Number&lt;=COUNT(Entry_Number),INDEX(Lookup_Table,MATCH(Number,Calculations!C:C,0),4),"")</f>
        <v/>
      </c>
      <c r="G35" s="61" t="str">
        <f>IF(Number&lt;=COUNT(Entry_Number),INDEX(Lookup_Table,MATCH(Number,Calculations!C:C,0),11),"")</f>
        <v/>
      </c>
      <c r="H35" s="61" t="str">
        <f>IF(Number&lt;=COUNT(Entry_Number),INDEX(Lookup_Table,MATCH(Number,Calculations!C:C,0),12),"")</f>
        <v/>
      </c>
      <c r="I35" s="62" t="str">
        <f>IF(Number&lt;=COUNT(Entry_Number),INDEX(Lookup_Table,MATCH(Number,Calculations!C:C,0),13),"")</f>
        <v/>
      </c>
      <c r="J3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36" spans="4:10" x14ac:dyDescent="0.2">
      <c r="D36" s="54">
        <v>35</v>
      </c>
      <c r="E36" s="114" t="str">
        <f>IF(Number&lt;=COUNT(Entry_Number),INDEX(Lookup_Table,MATCH(Number,Calculations!C:C,0),3),"")</f>
        <v/>
      </c>
      <c r="F36" s="61" t="str">
        <f>IF(Number&lt;=COUNT(Entry_Number),INDEX(Lookup_Table,MATCH(Number,Calculations!C:C,0),4),"")</f>
        <v/>
      </c>
      <c r="G36" s="61" t="str">
        <f>IF(Number&lt;=COUNT(Entry_Number),INDEX(Lookup_Table,MATCH(Number,Calculations!C:C,0),11),"")</f>
        <v/>
      </c>
      <c r="H36" s="61" t="str">
        <f>IF(Number&lt;=COUNT(Entry_Number),INDEX(Lookup_Table,MATCH(Number,Calculations!C:C,0),12),"")</f>
        <v/>
      </c>
      <c r="I36" s="62" t="str">
        <f>IF(Number&lt;=COUNT(Entry_Number),INDEX(Lookup_Table,MATCH(Number,Calculations!C:C,0),13),"")</f>
        <v/>
      </c>
      <c r="J3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37" spans="4:10" x14ac:dyDescent="0.2">
      <c r="D37" s="54">
        <v>36</v>
      </c>
      <c r="E37" s="114" t="str">
        <f>IF(Number&lt;=COUNT(Entry_Number),INDEX(Lookup_Table,MATCH(Number,Calculations!C:C,0),3),"")</f>
        <v/>
      </c>
      <c r="F37" s="61" t="str">
        <f>IF(Number&lt;=COUNT(Entry_Number),INDEX(Lookup_Table,MATCH(Number,Calculations!C:C,0),4),"")</f>
        <v/>
      </c>
      <c r="G37" s="61" t="str">
        <f>IF(Number&lt;=COUNT(Entry_Number),INDEX(Lookup_Table,MATCH(Number,Calculations!C:C,0),11),"")</f>
        <v/>
      </c>
      <c r="H37" s="61" t="str">
        <f>IF(Number&lt;=COUNT(Entry_Number),INDEX(Lookup_Table,MATCH(Number,Calculations!C:C,0),12),"")</f>
        <v/>
      </c>
      <c r="I37" s="62" t="str">
        <f>IF(Number&lt;=COUNT(Entry_Number),INDEX(Lookup_Table,MATCH(Number,Calculations!C:C,0),13),"")</f>
        <v/>
      </c>
      <c r="J3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38" spans="4:10" x14ac:dyDescent="0.2">
      <c r="D38" s="54">
        <v>37</v>
      </c>
      <c r="E38" s="114" t="str">
        <f>IF(Number&lt;=COUNT(Entry_Number),INDEX(Lookup_Table,MATCH(Number,Calculations!C:C,0),3),"")</f>
        <v/>
      </c>
      <c r="F38" s="61" t="str">
        <f>IF(Number&lt;=COUNT(Entry_Number),INDEX(Lookup_Table,MATCH(Number,Calculations!C:C,0),4),"")</f>
        <v/>
      </c>
      <c r="G38" s="61" t="str">
        <f>IF(Number&lt;=COUNT(Entry_Number),INDEX(Lookup_Table,MATCH(Number,Calculations!C:C,0),11),"")</f>
        <v/>
      </c>
      <c r="H38" s="61" t="str">
        <f>IF(Number&lt;=COUNT(Entry_Number),INDEX(Lookup_Table,MATCH(Number,Calculations!C:C,0),12),"")</f>
        <v/>
      </c>
      <c r="I38" s="62" t="str">
        <f>IF(Number&lt;=COUNT(Entry_Number),INDEX(Lookup_Table,MATCH(Number,Calculations!C:C,0),13),"")</f>
        <v/>
      </c>
      <c r="J3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39" spans="4:10" x14ac:dyDescent="0.2">
      <c r="D39" s="54">
        <v>38</v>
      </c>
      <c r="E39" s="114" t="str">
        <f>IF(Number&lt;=COUNT(Entry_Number),INDEX(Lookup_Table,MATCH(Number,Calculations!C:C,0),3),"")</f>
        <v/>
      </c>
      <c r="F39" s="61" t="str">
        <f>IF(Number&lt;=COUNT(Entry_Number),INDEX(Lookup_Table,MATCH(Number,Calculations!C:C,0),4),"")</f>
        <v/>
      </c>
      <c r="G39" s="61" t="str">
        <f>IF(Number&lt;=COUNT(Entry_Number),INDEX(Lookup_Table,MATCH(Number,Calculations!C:C,0),11),"")</f>
        <v/>
      </c>
      <c r="H39" s="61" t="str">
        <f>IF(Number&lt;=COUNT(Entry_Number),INDEX(Lookup_Table,MATCH(Number,Calculations!C:C,0),12),"")</f>
        <v/>
      </c>
      <c r="I39" s="62" t="str">
        <f>IF(Number&lt;=COUNT(Entry_Number),INDEX(Lookup_Table,MATCH(Number,Calculations!C:C,0),13),"")</f>
        <v/>
      </c>
      <c r="J3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40" spans="4:10" x14ac:dyDescent="0.2">
      <c r="D40" s="54">
        <v>39</v>
      </c>
      <c r="E40" s="114" t="str">
        <f>IF(Number&lt;=COUNT(Entry_Number),INDEX(Lookup_Table,MATCH(Number,Calculations!C:C,0),3),"")</f>
        <v/>
      </c>
      <c r="F40" s="61" t="str">
        <f>IF(Number&lt;=COUNT(Entry_Number),INDEX(Lookup_Table,MATCH(Number,Calculations!C:C,0),4),"")</f>
        <v/>
      </c>
      <c r="G40" s="61" t="str">
        <f>IF(Number&lt;=COUNT(Entry_Number),INDEX(Lookup_Table,MATCH(Number,Calculations!C:C,0),11),"")</f>
        <v/>
      </c>
      <c r="H40" s="61" t="str">
        <f>IF(Number&lt;=COUNT(Entry_Number),INDEX(Lookup_Table,MATCH(Number,Calculations!C:C,0),12),"")</f>
        <v/>
      </c>
      <c r="I40" s="62" t="str">
        <f>IF(Number&lt;=COUNT(Entry_Number),INDEX(Lookup_Table,MATCH(Number,Calculations!C:C,0),13),"")</f>
        <v/>
      </c>
      <c r="J4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41" spans="4:10" x14ac:dyDescent="0.2">
      <c r="D41" s="54">
        <v>40</v>
      </c>
      <c r="E41" s="114" t="str">
        <f>IF(Number&lt;=COUNT(Entry_Number),INDEX(Lookup_Table,MATCH(Number,Calculations!C:C,0),3),"")</f>
        <v/>
      </c>
      <c r="F41" s="61" t="str">
        <f>IF(Number&lt;=COUNT(Entry_Number),INDEX(Lookup_Table,MATCH(Number,Calculations!C:C,0),4),"")</f>
        <v/>
      </c>
      <c r="G41" s="61" t="str">
        <f>IF(Number&lt;=COUNT(Entry_Number),INDEX(Lookup_Table,MATCH(Number,Calculations!C:C,0),11),"")</f>
        <v/>
      </c>
      <c r="H41" s="61" t="str">
        <f>IF(Number&lt;=COUNT(Entry_Number),INDEX(Lookup_Table,MATCH(Number,Calculations!C:C,0),12),"")</f>
        <v/>
      </c>
      <c r="I41" s="62" t="str">
        <f>IF(Number&lt;=COUNT(Entry_Number),INDEX(Lookup_Table,MATCH(Number,Calculations!C:C,0),13),"")</f>
        <v/>
      </c>
      <c r="J4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42" spans="4:10" x14ac:dyDescent="0.2">
      <c r="D42" s="54">
        <v>41</v>
      </c>
      <c r="E42" s="114" t="str">
        <f>IF(Number&lt;=COUNT(Entry_Number),INDEX(Lookup_Table,MATCH(Number,Calculations!C:C,0),3),"")</f>
        <v/>
      </c>
      <c r="F42" s="61" t="str">
        <f>IF(Number&lt;=COUNT(Entry_Number),INDEX(Lookup_Table,MATCH(Number,Calculations!C:C,0),4),"")</f>
        <v/>
      </c>
      <c r="G42" s="61" t="str">
        <f>IF(Number&lt;=COUNT(Entry_Number),INDEX(Lookup_Table,MATCH(Number,Calculations!C:C,0),11),"")</f>
        <v/>
      </c>
      <c r="H42" s="61" t="str">
        <f>IF(Number&lt;=COUNT(Entry_Number),INDEX(Lookup_Table,MATCH(Number,Calculations!C:C,0),12),"")</f>
        <v/>
      </c>
      <c r="I42" s="62" t="str">
        <f>IF(Number&lt;=COUNT(Entry_Number),INDEX(Lookup_Table,MATCH(Number,Calculations!C:C,0),13),"")</f>
        <v/>
      </c>
      <c r="J4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43" spans="4:10" x14ac:dyDescent="0.2">
      <c r="D43" s="54">
        <v>42</v>
      </c>
      <c r="E43" s="114" t="str">
        <f>IF(Number&lt;=COUNT(Entry_Number),INDEX(Lookup_Table,MATCH(Number,Calculations!C:C,0),3),"")</f>
        <v/>
      </c>
      <c r="F43" s="61" t="str">
        <f>IF(Number&lt;=COUNT(Entry_Number),INDEX(Lookup_Table,MATCH(Number,Calculations!C:C,0),4),"")</f>
        <v/>
      </c>
      <c r="G43" s="61" t="str">
        <f>IF(Number&lt;=COUNT(Entry_Number),INDEX(Lookup_Table,MATCH(Number,Calculations!C:C,0),11),"")</f>
        <v/>
      </c>
      <c r="H43" s="61" t="str">
        <f>IF(Number&lt;=COUNT(Entry_Number),INDEX(Lookup_Table,MATCH(Number,Calculations!C:C,0),12),"")</f>
        <v/>
      </c>
      <c r="I43" s="62" t="str">
        <f>IF(Number&lt;=COUNT(Entry_Number),INDEX(Lookup_Table,MATCH(Number,Calculations!C:C,0),13),"")</f>
        <v/>
      </c>
      <c r="J4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44" spans="4:10" x14ac:dyDescent="0.2">
      <c r="D44" s="54">
        <v>43</v>
      </c>
      <c r="E44" s="114" t="str">
        <f>IF(Number&lt;=COUNT(Entry_Number),INDEX(Lookup_Table,MATCH(Number,Calculations!C:C,0),3),"")</f>
        <v/>
      </c>
      <c r="F44" s="61" t="str">
        <f>IF(Number&lt;=COUNT(Entry_Number),INDEX(Lookup_Table,MATCH(Number,Calculations!C:C,0),4),"")</f>
        <v/>
      </c>
      <c r="G44" s="61" t="str">
        <f>IF(Number&lt;=COUNT(Entry_Number),INDEX(Lookup_Table,MATCH(Number,Calculations!C:C,0),11),"")</f>
        <v/>
      </c>
      <c r="H44" s="61" t="str">
        <f>IF(Number&lt;=COUNT(Entry_Number),INDEX(Lookup_Table,MATCH(Number,Calculations!C:C,0),12),"")</f>
        <v/>
      </c>
      <c r="I44" s="62" t="str">
        <f>IF(Number&lt;=COUNT(Entry_Number),INDEX(Lookup_Table,MATCH(Number,Calculations!C:C,0),13),"")</f>
        <v/>
      </c>
      <c r="J4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45" spans="4:10" x14ac:dyDescent="0.2">
      <c r="D45" s="54">
        <v>44</v>
      </c>
      <c r="E45" s="114" t="str">
        <f>IF(Number&lt;=COUNT(Entry_Number),INDEX(Lookup_Table,MATCH(Number,Calculations!C:C,0),3),"")</f>
        <v/>
      </c>
      <c r="F45" s="61" t="str">
        <f>IF(Number&lt;=COUNT(Entry_Number),INDEX(Lookup_Table,MATCH(Number,Calculations!C:C,0),4),"")</f>
        <v/>
      </c>
      <c r="G45" s="61" t="str">
        <f>IF(Number&lt;=COUNT(Entry_Number),INDEX(Lookup_Table,MATCH(Number,Calculations!C:C,0),11),"")</f>
        <v/>
      </c>
      <c r="H45" s="61" t="str">
        <f>IF(Number&lt;=COUNT(Entry_Number),INDEX(Lookup_Table,MATCH(Number,Calculations!C:C,0),12),"")</f>
        <v/>
      </c>
      <c r="I45" s="62" t="str">
        <f>IF(Number&lt;=COUNT(Entry_Number),INDEX(Lookup_Table,MATCH(Number,Calculations!C:C,0),13),"")</f>
        <v/>
      </c>
      <c r="J4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46" spans="4:10" x14ac:dyDescent="0.2">
      <c r="D46" s="54">
        <v>45</v>
      </c>
      <c r="E46" s="114" t="str">
        <f>IF(Number&lt;=COUNT(Entry_Number),INDEX(Lookup_Table,MATCH(Number,Calculations!C:C,0),3),"")</f>
        <v/>
      </c>
      <c r="F46" s="61" t="str">
        <f>IF(Number&lt;=COUNT(Entry_Number),INDEX(Lookup_Table,MATCH(Number,Calculations!C:C,0),4),"")</f>
        <v/>
      </c>
      <c r="G46" s="61" t="str">
        <f>IF(Number&lt;=COUNT(Entry_Number),INDEX(Lookup_Table,MATCH(Number,Calculations!C:C,0),11),"")</f>
        <v/>
      </c>
      <c r="H46" s="61" t="str">
        <f>IF(Number&lt;=COUNT(Entry_Number),INDEX(Lookup_Table,MATCH(Number,Calculations!C:C,0),12),"")</f>
        <v/>
      </c>
      <c r="I46" s="62" t="str">
        <f>IF(Number&lt;=COUNT(Entry_Number),INDEX(Lookup_Table,MATCH(Number,Calculations!C:C,0),13),"")</f>
        <v/>
      </c>
      <c r="J4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47" spans="4:10" x14ac:dyDescent="0.2">
      <c r="D47" s="54">
        <v>46</v>
      </c>
      <c r="E47" s="114" t="str">
        <f>IF(Number&lt;=COUNT(Entry_Number),INDEX(Lookup_Table,MATCH(Number,Calculations!C:C,0),3),"")</f>
        <v/>
      </c>
      <c r="F47" s="61" t="str">
        <f>IF(Number&lt;=COUNT(Entry_Number),INDEX(Lookup_Table,MATCH(Number,Calculations!C:C,0),4),"")</f>
        <v/>
      </c>
      <c r="G47" s="61" t="str">
        <f>IF(Number&lt;=COUNT(Entry_Number),INDEX(Lookup_Table,MATCH(Number,Calculations!C:C,0),11),"")</f>
        <v/>
      </c>
      <c r="H47" s="61" t="str">
        <f>IF(Number&lt;=COUNT(Entry_Number),INDEX(Lookup_Table,MATCH(Number,Calculations!C:C,0),12),"")</f>
        <v/>
      </c>
      <c r="I47" s="62" t="str">
        <f>IF(Number&lt;=COUNT(Entry_Number),INDEX(Lookup_Table,MATCH(Number,Calculations!C:C,0),13),"")</f>
        <v/>
      </c>
      <c r="J4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48" spans="4:10" x14ac:dyDescent="0.2">
      <c r="D48" s="54">
        <v>47</v>
      </c>
      <c r="E48" s="114" t="str">
        <f>IF(Number&lt;=COUNT(Entry_Number),INDEX(Lookup_Table,MATCH(Number,Calculations!C:C,0),3),"")</f>
        <v/>
      </c>
      <c r="F48" s="61" t="str">
        <f>IF(Number&lt;=COUNT(Entry_Number),INDEX(Lookup_Table,MATCH(Number,Calculations!C:C,0),4),"")</f>
        <v/>
      </c>
      <c r="G48" s="61" t="str">
        <f>IF(Number&lt;=COUNT(Entry_Number),INDEX(Lookup_Table,MATCH(Number,Calculations!C:C,0),11),"")</f>
        <v/>
      </c>
      <c r="H48" s="61" t="str">
        <f>IF(Number&lt;=COUNT(Entry_Number),INDEX(Lookup_Table,MATCH(Number,Calculations!C:C,0),12),"")</f>
        <v/>
      </c>
      <c r="I48" s="62" t="str">
        <f>IF(Number&lt;=COUNT(Entry_Number),INDEX(Lookup_Table,MATCH(Number,Calculations!C:C,0),13),"")</f>
        <v/>
      </c>
      <c r="J4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49" spans="1:10" x14ac:dyDescent="0.2">
      <c r="D49" s="54">
        <v>48</v>
      </c>
      <c r="E49" s="114" t="str">
        <f>IF(Number&lt;=COUNT(Entry_Number),INDEX(Lookup_Table,MATCH(Number,Calculations!C:C,0),3),"")</f>
        <v/>
      </c>
      <c r="F49" s="61" t="str">
        <f>IF(Number&lt;=COUNT(Entry_Number),INDEX(Lookup_Table,MATCH(Number,Calculations!C:C,0),4),"")</f>
        <v/>
      </c>
      <c r="G49" s="61" t="str">
        <f>IF(Number&lt;=COUNT(Entry_Number),INDEX(Lookup_Table,MATCH(Number,Calculations!C:C,0),11),"")</f>
        <v/>
      </c>
      <c r="H49" s="61" t="str">
        <f>IF(Number&lt;=COUNT(Entry_Number),INDEX(Lookup_Table,MATCH(Number,Calculations!C:C,0),12),"")</f>
        <v/>
      </c>
      <c r="I49" s="62" t="str">
        <f>IF(Number&lt;=COUNT(Entry_Number),INDEX(Lookup_Table,MATCH(Number,Calculations!C:C,0),13),"")</f>
        <v/>
      </c>
      <c r="J4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50" spans="1:10" x14ac:dyDescent="0.2">
      <c r="D50" s="54">
        <v>49</v>
      </c>
      <c r="E50" s="114" t="str">
        <f>IF(Number&lt;=COUNT(Entry_Number),INDEX(Lookup_Table,MATCH(Number,Calculations!C:C,0),3),"")</f>
        <v/>
      </c>
      <c r="F50" s="61" t="str">
        <f>IF(Number&lt;=COUNT(Entry_Number),INDEX(Lookup_Table,MATCH(Number,Calculations!C:C,0),4),"")</f>
        <v/>
      </c>
      <c r="G50" s="61" t="str">
        <f>IF(Number&lt;=COUNT(Entry_Number),INDEX(Lookup_Table,MATCH(Number,Calculations!C:C,0),11),"")</f>
        <v/>
      </c>
      <c r="H50" s="61" t="str">
        <f>IF(Number&lt;=COUNT(Entry_Number),INDEX(Lookup_Table,MATCH(Number,Calculations!C:C,0),12),"")</f>
        <v/>
      </c>
      <c r="I50" s="62" t="str">
        <f>IF(Number&lt;=COUNT(Entry_Number),INDEX(Lookup_Table,MATCH(Number,Calculations!C:C,0),13),"")</f>
        <v/>
      </c>
      <c r="J5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51" spans="1:10" x14ac:dyDescent="0.2">
      <c r="A51" s="13"/>
      <c r="B51" s="13"/>
      <c r="D51" s="54">
        <v>50</v>
      </c>
      <c r="E51" s="114" t="str">
        <f>IF(Number&lt;=COUNT(Entry_Number),INDEX(Lookup_Table,MATCH(Number,Calculations!C:C,0),3),"")</f>
        <v/>
      </c>
      <c r="F51" s="61" t="str">
        <f>IF(Number&lt;=COUNT(Entry_Number),INDEX(Lookup_Table,MATCH(Number,Calculations!C:C,0),4),"")</f>
        <v/>
      </c>
      <c r="G51" s="61" t="str">
        <f>IF(Number&lt;=COUNT(Entry_Number),INDEX(Lookup_Table,MATCH(Number,Calculations!C:C,0),11),"")</f>
        <v/>
      </c>
      <c r="H51" s="61" t="str">
        <f>IF(Number&lt;=COUNT(Entry_Number),INDEX(Lookup_Table,MATCH(Number,Calculations!C:C,0),12),"")</f>
        <v/>
      </c>
      <c r="I51" s="62" t="str">
        <f>IF(Number&lt;=COUNT(Entry_Number),INDEX(Lookup_Table,MATCH(Number,Calculations!C:C,0),13),"")</f>
        <v/>
      </c>
      <c r="J5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52" spans="1:10" s="13" customFormat="1" x14ac:dyDescent="0.2">
      <c r="A52"/>
      <c r="B52"/>
      <c r="D52" s="54">
        <v>51</v>
      </c>
      <c r="E52" s="114" t="str">
        <f>IF(Number&lt;=COUNT(Entry_Number),INDEX(Lookup_Table,MATCH(Number,Calculations!C:C,0),3),"")</f>
        <v/>
      </c>
      <c r="F52" s="61" t="str">
        <f>IF(Number&lt;=COUNT(Entry_Number),INDEX(Lookup_Table,MATCH(Number,Calculations!C:C,0),4),"")</f>
        <v/>
      </c>
      <c r="G52" s="61" t="str">
        <f>IF(Number&lt;=COUNT(Entry_Number),INDEX(Lookup_Table,MATCH(Number,Calculations!C:C,0),11),"")</f>
        <v/>
      </c>
      <c r="H52" s="61" t="str">
        <f>IF(Number&lt;=COUNT(Entry_Number),INDEX(Lookup_Table,MATCH(Number,Calculations!C:C,0),12),"")</f>
        <v/>
      </c>
      <c r="I52" s="62" t="str">
        <f>IF(Number&lt;=COUNT(Entry_Number),INDEX(Lookup_Table,MATCH(Number,Calculations!C:C,0),13),"")</f>
        <v/>
      </c>
      <c r="J5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53" spans="1:10" x14ac:dyDescent="0.2">
      <c r="D53" s="54">
        <v>52</v>
      </c>
      <c r="E53" s="114" t="str">
        <f>IF(Number&lt;=COUNT(Entry_Number),INDEX(Lookup_Table,MATCH(Number,Calculations!C:C,0),3),"")</f>
        <v/>
      </c>
      <c r="F53" s="61" t="str">
        <f>IF(Number&lt;=COUNT(Entry_Number),INDEX(Lookup_Table,MATCH(Number,Calculations!C:C,0),4),"")</f>
        <v/>
      </c>
      <c r="G53" s="61" t="str">
        <f>IF(Number&lt;=COUNT(Entry_Number),INDEX(Lookup_Table,MATCH(Number,Calculations!C:C,0),11),"")</f>
        <v/>
      </c>
      <c r="H53" s="61" t="str">
        <f>IF(Number&lt;=COUNT(Entry_Number),INDEX(Lookup_Table,MATCH(Number,Calculations!C:C,0),12),"")</f>
        <v/>
      </c>
      <c r="I53" s="62" t="str">
        <f>IF(Number&lt;=COUNT(Entry_Number),INDEX(Lookup_Table,MATCH(Number,Calculations!C:C,0),13),"")</f>
        <v/>
      </c>
      <c r="J5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54" spans="1:10" x14ac:dyDescent="0.2">
      <c r="D54" s="54">
        <v>53</v>
      </c>
      <c r="E54" s="114" t="str">
        <f>IF(Number&lt;=COUNT(Entry_Number),INDEX(Lookup_Table,MATCH(Number,Calculations!C:C,0),3),"")</f>
        <v/>
      </c>
      <c r="F54" s="61" t="str">
        <f>IF(Number&lt;=COUNT(Entry_Number),INDEX(Lookup_Table,MATCH(Number,Calculations!C:C,0),4),"")</f>
        <v/>
      </c>
      <c r="G54" s="61" t="str">
        <f>IF(Number&lt;=COUNT(Entry_Number),INDEX(Lookup_Table,MATCH(Number,Calculations!C:C,0),11),"")</f>
        <v/>
      </c>
      <c r="H54" s="61" t="str">
        <f>IF(Number&lt;=COUNT(Entry_Number),INDEX(Lookup_Table,MATCH(Number,Calculations!C:C,0),12),"")</f>
        <v/>
      </c>
      <c r="I54" s="62" t="str">
        <f>IF(Number&lt;=COUNT(Entry_Number),INDEX(Lookup_Table,MATCH(Number,Calculations!C:C,0),13),"")</f>
        <v/>
      </c>
      <c r="J5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55" spans="1:10" x14ac:dyDescent="0.2">
      <c r="D55" s="54">
        <v>54</v>
      </c>
      <c r="E55" s="114" t="str">
        <f>IF(Number&lt;=COUNT(Entry_Number),INDEX(Lookup_Table,MATCH(Number,Calculations!C:C,0),3),"")</f>
        <v/>
      </c>
      <c r="F55" s="61" t="str">
        <f>IF(Number&lt;=COUNT(Entry_Number),INDEX(Lookup_Table,MATCH(Number,Calculations!C:C,0),4),"")</f>
        <v/>
      </c>
      <c r="G55" s="61" t="str">
        <f>IF(Number&lt;=COUNT(Entry_Number),INDEX(Lookup_Table,MATCH(Number,Calculations!C:C,0),11),"")</f>
        <v/>
      </c>
      <c r="H55" s="61" t="str">
        <f>IF(Number&lt;=COUNT(Entry_Number),INDEX(Lookup_Table,MATCH(Number,Calculations!C:C,0),12),"")</f>
        <v/>
      </c>
      <c r="I55" s="62" t="str">
        <f>IF(Number&lt;=COUNT(Entry_Number),INDEX(Lookup_Table,MATCH(Number,Calculations!C:C,0),13),"")</f>
        <v/>
      </c>
      <c r="J5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56" spans="1:10" x14ac:dyDescent="0.2">
      <c r="D56" s="54">
        <v>55</v>
      </c>
      <c r="E56" s="114" t="str">
        <f>IF(Number&lt;=COUNT(Entry_Number),INDEX(Lookup_Table,MATCH(Number,Calculations!C:C,0),3),"")</f>
        <v/>
      </c>
      <c r="F56" s="61" t="str">
        <f>IF(Number&lt;=COUNT(Entry_Number),INDEX(Lookup_Table,MATCH(Number,Calculations!C:C,0),4),"")</f>
        <v/>
      </c>
      <c r="G56" s="61" t="str">
        <f>IF(Number&lt;=COUNT(Entry_Number),INDEX(Lookup_Table,MATCH(Number,Calculations!C:C,0),11),"")</f>
        <v/>
      </c>
      <c r="H56" s="61" t="str">
        <f>IF(Number&lt;=COUNT(Entry_Number),INDEX(Lookup_Table,MATCH(Number,Calculations!C:C,0),12),"")</f>
        <v/>
      </c>
      <c r="I56" s="62" t="str">
        <f>IF(Number&lt;=COUNT(Entry_Number),INDEX(Lookup_Table,MATCH(Number,Calculations!C:C,0),13),"")</f>
        <v/>
      </c>
      <c r="J5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57" spans="1:10" x14ac:dyDescent="0.2">
      <c r="D57" s="54">
        <v>56</v>
      </c>
      <c r="E57" s="114" t="str">
        <f>IF(Number&lt;=COUNT(Entry_Number),INDEX(Lookup_Table,MATCH(Number,Calculations!C:C,0),3),"")</f>
        <v/>
      </c>
      <c r="F57" s="61" t="str">
        <f>IF(Number&lt;=COUNT(Entry_Number),INDEX(Lookup_Table,MATCH(Number,Calculations!C:C,0),4),"")</f>
        <v/>
      </c>
      <c r="G57" s="61" t="str">
        <f>IF(Number&lt;=COUNT(Entry_Number),INDEX(Lookup_Table,MATCH(Number,Calculations!C:C,0),11),"")</f>
        <v/>
      </c>
      <c r="H57" s="61" t="str">
        <f>IF(Number&lt;=COUNT(Entry_Number),INDEX(Lookup_Table,MATCH(Number,Calculations!C:C,0),12),"")</f>
        <v/>
      </c>
      <c r="I57" s="62" t="str">
        <f>IF(Number&lt;=COUNT(Entry_Number),INDEX(Lookup_Table,MATCH(Number,Calculations!C:C,0),13),"")</f>
        <v/>
      </c>
      <c r="J5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58" spans="1:10" x14ac:dyDescent="0.2">
      <c r="D58" s="54">
        <v>57</v>
      </c>
      <c r="E58" s="114" t="str">
        <f>IF(Number&lt;=COUNT(Entry_Number),INDEX(Lookup_Table,MATCH(Number,Calculations!C:C,0),3),"")</f>
        <v/>
      </c>
      <c r="F58" s="61" t="str">
        <f>IF(Number&lt;=COUNT(Entry_Number),INDEX(Lookup_Table,MATCH(Number,Calculations!C:C,0),4),"")</f>
        <v/>
      </c>
      <c r="G58" s="61" t="str">
        <f>IF(Number&lt;=COUNT(Entry_Number),INDEX(Lookup_Table,MATCH(Number,Calculations!C:C,0),11),"")</f>
        <v/>
      </c>
      <c r="H58" s="61" t="str">
        <f>IF(Number&lt;=COUNT(Entry_Number),INDEX(Lookup_Table,MATCH(Number,Calculations!C:C,0),12),"")</f>
        <v/>
      </c>
      <c r="I58" s="62" t="str">
        <f>IF(Number&lt;=COUNT(Entry_Number),INDEX(Lookup_Table,MATCH(Number,Calculations!C:C,0),13),"")</f>
        <v/>
      </c>
      <c r="J5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59" spans="1:10" x14ac:dyDescent="0.2">
      <c r="D59" s="54">
        <v>58</v>
      </c>
      <c r="E59" s="114" t="str">
        <f>IF(Number&lt;=COUNT(Entry_Number),INDEX(Lookup_Table,MATCH(Number,Calculations!C:C,0),3),"")</f>
        <v/>
      </c>
      <c r="F59" s="61" t="str">
        <f>IF(Number&lt;=COUNT(Entry_Number),INDEX(Lookup_Table,MATCH(Number,Calculations!C:C,0),4),"")</f>
        <v/>
      </c>
      <c r="G59" s="61" t="str">
        <f>IF(Number&lt;=COUNT(Entry_Number),INDEX(Lookup_Table,MATCH(Number,Calculations!C:C,0),11),"")</f>
        <v/>
      </c>
      <c r="H59" s="61" t="str">
        <f>IF(Number&lt;=COUNT(Entry_Number),INDEX(Lookup_Table,MATCH(Number,Calculations!C:C,0),12),"")</f>
        <v/>
      </c>
      <c r="I59" s="62" t="str">
        <f>IF(Number&lt;=COUNT(Entry_Number),INDEX(Lookup_Table,MATCH(Number,Calculations!C:C,0),13),"")</f>
        <v/>
      </c>
      <c r="J5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60" spans="1:10" x14ac:dyDescent="0.2">
      <c r="D60" s="54">
        <v>59</v>
      </c>
      <c r="E60" s="114" t="str">
        <f>IF(Number&lt;=COUNT(Entry_Number),INDEX(Lookup_Table,MATCH(Number,Calculations!C:C,0),3),"")</f>
        <v/>
      </c>
      <c r="F60" s="61" t="str">
        <f>IF(Number&lt;=COUNT(Entry_Number),INDEX(Lookup_Table,MATCH(Number,Calculations!C:C,0),4),"")</f>
        <v/>
      </c>
      <c r="G60" s="61" t="str">
        <f>IF(Number&lt;=COUNT(Entry_Number),INDEX(Lookup_Table,MATCH(Number,Calculations!C:C,0),11),"")</f>
        <v/>
      </c>
      <c r="H60" s="61" t="str">
        <f>IF(Number&lt;=COUNT(Entry_Number),INDEX(Lookup_Table,MATCH(Number,Calculations!C:C,0),12),"")</f>
        <v/>
      </c>
      <c r="I60" s="62" t="str">
        <f>IF(Number&lt;=COUNT(Entry_Number),INDEX(Lookup_Table,MATCH(Number,Calculations!C:C,0),13),"")</f>
        <v/>
      </c>
      <c r="J6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61" spans="1:10" x14ac:dyDescent="0.2">
      <c r="D61" s="54">
        <v>60</v>
      </c>
      <c r="E61" s="114" t="str">
        <f>IF(Number&lt;=COUNT(Entry_Number),INDEX(Lookup_Table,MATCH(Number,Calculations!C:C,0),3),"")</f>
        <v/>
      </c>
      <c r="F61" s="61" t="str">
        <f>IF(Number&lt;=COUNT(Entry_Number),INDEX(Lookup_Table,MATCH(Number,Calculations!C:C,0),4),"")</f>
        <v/>
      </c>
      <c r="G61" s="61" t="str">
        <f>IF(Number&lt;=COUNT(Entry_Number),INDEX(Lookup_Table,MATCH(Number,Calculations!C:C,0),11),"")</f>
        <v/>
      </c>
      <c r="H61" s="61" t="str">
        <f>IF(Number&lt;=COUNT(Entry_Number),INDEX(Lookup_Table,MATCH(Number,Calculations!C:C,0),12),"")</f>
        <v/>
      </c>
      <c r="I61" s="62" t="str">
        <f>IF(Number&lt;=COUNT(Entry_Number),INDEX(Lookup_Table,MATCH(Number,Calculations!C:C,0),13),"")</f>
        <v/>
      </c>
      <c r="J6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62" spans="1:10" x14ac:dyDescent="0.2">
      <c r="D62" s="54">
        <v>61</v>
      </c>
      <c r="E62" s="114" t="str">
        <f>IF(Number&lt;=COUNT(Entry_Number),INDEX(Lookup_Table,MATCH(Number,Calculations!C:C,0),3),"")</f>
        <v/>
      </c>
      <c r="F62" s="61" t="str">
        <f>IF(Number&lt;=COUNT(Entry_Number),INDEX(Lookup_Table,MATCH(Number,Calculations!C:C,0),4),"")</f>
        <v/>
      </c>
      <c r="G62" s="61" t="str">
        <f>IF(Number&lt;=COUNT(Entry_Number),INDEX(Lookup_Table,MATCH(Number,Calculations!C:C,0),11),"")</f>
        <v/>
      </c>
      <c r="H62" s="61" t="str">
        <f>IF(Number&lt;=COUNT(Entry_Number),INDEX(Lookup_Table,MATCH(Number,Calculations!C:C,0),12),"")</f>
        <v/>
      </c>
      <c r="I62" s="62" t="str">
        <f>IF(Number&lt;=COUNT(Entry_Number),INDEX(Lookup_Table,MATCH(Number,Calculations!C:C,0),13),"")</f>
        <v/>
      </c>
      <c r="J6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63" spans="1:10" x14ac:dyDescent="0.2">
      <c r="D63" s="54">
        <v>62</v>
      </c>
      <c r="E63" s="114" t="str">
        <f>IF(Number&lt;=COUNT(Entry_Number),INDEX(Lookup_Table,MATCH(Number,Calculations!C:C,0),3),"")</f>
        <v/>
      </c>
      <c r="F63" s="61" t="str">
        <f>IF(Number&lt;=COUNT(Entry_Number),INDEX(Lookup_Table,MATCH(Number,Calculations!C:C,0),4),"")</f>
        <v/>
      </c>
      <c r="G63" s="61" t="str">
        <f>IF(Number&lt;=COUNT(Entry_Number),INDEX(Lookup_Table,MATCH(Number,Calculations!C:C,0),11),"")</f>
        <v/>
      </c>
      <c r="H63" s="61" t="str">
        <f>IF(Number&lt;=COUNT(Entry_Number),INDEX(Lookup_Table,MATCH(Number,Calculations!C:C,0),12),"")</f>
        <v/>
      </c>
      <c r="I63" s="62" t="str">
        <f>IF(Number&lt;=COUNT(Entry_Number),INDEX(Lookup_Table,MATCH(Number,Calculations!C:C,0),13),"")</f>
        <v/>
      </c>
      <c r="J6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64" spans="1:10" x14ac:dyDescent="0.2">
      <c r="D64" s="54">
        <v>63</v>
      </c>
      <c r="E64" s="114" t="str">
        <f>IF(Number&lt;=COUNT(Entry_Number),INDEX(Lookup_Table,MATCH(Number,Calculations!C:C,0),3),"")</f>
        <v/>
      </c>
      <c r="F64" s="61" t="str">
        <f>IF(Number&lt;=COUNT(Entry_Number),INDEX(Lookup_Table,MATCH(Number,Calculations!C:C,0),4),"")</f>
        <v/>
      </c>
      <c r="G64" s="61" t="str">
        <f>IF(Number&lt;=COUNT(Entry_Number),INDEX(Lookup_Table,MATCH(Number,Calculations!C:C,0),11),"")</f>
        <v/>
      </c>
      <c r="H64" s="61" t="str">
        <f>IF(Number&lt;=COUNT(Entry_Number),INDEX(Lookup_Table,MATCH(Number,Calculations!C:C,0),12),"")</f>
        <v/>
      </c>
      <c r="I64" s="62" t="str">
        <f>IF(Number&lt;=COUNT(Entry_Number),INDEX(Lookup_Table,MATCH(Number,Calculations!C:C,0),13),"")</f>
        <v/>
      </c>
      <c r="J6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65" spans="4:10" x14ac:dyDescent="0.2">
      <c r="D65" s="54">
        <v>64</v>
      </c>
      <c r="E65" s="114" t="str">
        <f>IF(Number&lt;=COUNT(Entry_Number),INDEX(Lookup_Table,MATCH(Number,Calculations!C:C,0),3),"")</f>
        <v/>
      </c>
      <c r="F65" s="61" t="str">
        <f>IF(Number&lt;=COUNT(Entry_Number),INDEX(Lookup_Table,MATCH(Number,Calculations!C:C,0),4),"")</f>
        <v/>
      </c>
      <c r="G65" s="61" t="str">
        <f>IF(Number&lt;=COUNT(Entry_Number),INDEX(Lookup_Table,MATCH(Number,Calculations!C:C,0),11),"")</f>
        <v/>
      </c>
      <c r="H65" s="61" t="str">
        <f>IF(Number&lt;=COUNT(Entry_Number),INDEX(Lookup_Table,MATCH(Number,Calculations!C:C,0),12),"")</f>
        <v/>
      </c>
      <c r="I65" s="62" t="str">
        <f>IF(Number&lt;=COUNT(Entry_Number),INDEX(Lookup_Table,MATCH(Number,Calculations!C:C,0),13),"")</f>
        <v/>
      </c>
      <c r="J6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66" spans="4:10" x14ac:dyDescent="0.2">
      <c r="D66" s="54">
        <v>65</v>
      </c>
      <c r="E66" s="114" t="str">
        <f>IF(Number&lt;=COUNT(Entry_Number),INDEX(Lookup_Table,MATCH(Number,Calculations!C:C,0),3),"")</f>
        <v/>
      </c>
      <c r="F66" s="61" t="str">
        <f>IF(Number&lt;=COUNT(Entry_Number),INDEX(Lookup_Table,MATCH(Number,Calculations!C:C,0),4),"")</f>
        <v/>
      </c>
      <c r="G66" s="61" t="str">
        <f>IF(Number&lt;=COUNT(Entry_Number),INDEX(Lookup_Table,MATCH(Number,Calculations!C:C,0),11),"")</f>
        <v/>
      </c>
      <c r="H66" s="61" t="str">
        <f>IF(Number&lt;=COUNT(Entry_Number),INDEX(Lookup_Table,MATCH(Number,Calculations!C:C,0),12),"")</f>
        <v/>
      </c>
      <c r="I66" s="62" t="str">
        <f>IF(Number&lt;=COUNT(Entry_Number),INDEX(Lookup_Table,MATCH(Number,Calculations!C:C,0),13),"")</f>
        <v/>
      </c>
      <c r="J6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67" spans="4:10" x14ac:dyDescent="0.2">
      <c r="D67" s="54">
        <v>66</v>
      </c>
      <c r="E67" s="114" t="str">
        <f>IF(Number&lt;=COUNT(Entry_Number),INDEX(Lookup_Table,MATCH(Number,Calculations!C:C,0),3),"")</f>
        <v/>
      </c>
      <c r="F67" s="61" t="str">
        <f>IF(Number&lt;=COUNT(Entry_Number),INDEX(Lookup_Table,MATCH(Number,Calculations!C:C,0),4),"")</f>
        <v/>
      </c>
      <c r="G67" s="61" t="str">
        <f>IF(Number&lt;=COUNT(Entry_Number),INDEX(Lookup_Table,MATCH(Number,Calculations!C:C,0),11),"")</f>
        <v/>
      </c>
      <c r="H67" s="61" t="str">
        <f>IF(Number&lt;=COUNT(Entry_Number),INDEX(Lookup_Table,MATCH(Number,Calculations!C:C,0),12),"")</f>
        <v/>
      </c>
      <c r="I67" s="62" t="str">
        <f>IF(Number&lt;=COUNT(Entry_Number),INDEX(Lookup_Table,MATCH(Number,Calculations!C:C,0),13),"")</f>
        <v/>
      </c>
      <c r="J6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68" spans="4:10" x14ac:dyDescent="0.2">
      <c r="D68" s="54">
        <v>67</v>
      </c>
      <c r="E68" s="114" t="str">
        <f>IF(Number&lt;=COUNT(Entry_Number),INDEX(Lookup_Table,MATCH(Number,Calculations!C:C,0),3),"")</f>
        <v/>
      </c>
      <c r="F68" s="61" t="str">
        <f>IF(Number&lt;=COUNT(Entry_Number),INDEX(Lookup_Table,MATCH(Number,Calculations!C:C,0),4),"")</f>
        <v/>
      </c>
      <c r="G68" s="61" t="str">
        <f>IF(Number&lt;=COUNT(Entry_Number),INDEX(Lookup_Table,MATCH(Number,Calculations!C:C,0),11),"")</f>
        <v/>
      </c>
      <c r="H68" s="61" t="str">
        <f>IF(Number&lt;=COUNT(Entry_Number),INDEX(Lookup_Table,MATCH(Number,Calculations!C:C,0),12),"")</f>
        <v/>
      </c>
      <c r="I68" s="62" t="str">
        <f>IF(Number&lt;=COUNT(Entry_Number),INDEX(Lookup_Table,MATCH(Number,Calculations!C:C,0),13),"")</f>
        <v/>
      </c>
      <c r="J6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69" spans="4:10" x14ac:dyDescent="0.2">
      <c r="D69" s="54">
        <v>68</v>
      </c>
      <c r="E69" s="114" t="str">
        <f>IF(Number&lt;=COUNT(Entry_Number),INDEX(Lookup_Table,MATCH(Number,Calculations!C:C,0),3),"")</f>
        <v/>
      </c>
      <c r="F69" s="61" t="str">
        <f>IF(Number&lt;=COUNT(Entry_Number),INDEX(Lookup_Table,MATCH(Number,Calculations!C:C,0),4),"")</f>
        <v/>
      </c>
      <c r="G69" s="61" t="str">
        <f>IF(Number&lt;=COUNT(Entry_Number),INDEX(Lookup_Table,MATCH(Number,Calculations!C:C,0),11),"")</f>
        <v/>
      </c>
      <c r="H69" s="61" t="str">
        <f>IF(Number&lt;=COUNT(Entry_Number),INDEX(Lookup_Table,MATCH(Number,Calculations!C:C,0),12),"")</f>
        <v/>
      </c>
      <c r="I69" s="62" t="str">
        <f>IF(Number&lt;=COUNT(Entry_Number),INDEX(Lookup_Table,MATCH(Number,Calculations!C:C,0),13),"")</f>
        <v/>
      </c>
      <c r="J6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70" spans="4:10" x14ac:dyDescent="0.2">
      <c r="D70" s="54">
        <v>69</v>
      </c>
      <c r="E70" s="114" t="str">
        <f>IF(Number&lt;=COUNT(Entry_Number),INDEX(Lookup_Table,MATCH(Number,Calculations!C:C,0),3),"")</f>
        <v/>
      </c>
      <c r="F70" s="61" t="str">
        <f>IF(Number&lt;=COUNT(Entry_Number),INDEX(Lookup_Table,MATCH(Number,Calculations!C:C,0),4),"")</f>
        <v/>
      </c>
      <c r="G70" s="61" t="str">
        <f>IF(Number&lt;=COUNT(Entry_Number),INDEX(Lookup_Table,MATCH(Number,Calculations!C:C,0),11),"")</f>
        <v/>
      </c>
      <c r="H70" s="61" t="str">
        <f>IF(Number&lt;=COUNT(Entry_Number),INDEX(Lookup_Table,MATCH(Number,Calculations!C:C,0),12),"")</f>
        <v/>
      </c>
      <c r="I70" s="62" t="str">
        <f>IF(Number&lt;=COUNT(Entry_Number),INDEX(Lookup_Table,MATCH(Number,Calculations!C:C,0),13),"")</f>
        <v/>
      </c>
      <c r="J7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71" spans="4:10" x14ac:dyDescent="0.2">
      <c r="D71" s="54">
        <v>70</v>
      </c>
      <c r="E71" s="114" t="str">
        <f>IF(Number&lt;=COUNT(Entry_Number),INDEX(Lookup_Table,MATCH(Number,Calculations!C:C,0),3),"")</f>
        <v/>
      </c>
      <c r="F71" s="61" t="str">
        <f>IF(Number&lt;=COUNT(Entry_Number),INDEX(Lookup_Table,MATCH(Number,Calculations!C:C,0),4),"")</f>
        <v/>
      </c>
      <c r="G71" s="61" t="str">
        <f>IF(Number&lt;=COUNT(Entry_Number),INDEX(Lookup_Table,MATCH(Number,Calculations!C:C,0),11),"")</f>
        <v/>
      </c>
      <c r="H71" s="61" t="str">
        <f>IF(Number&lt;=COUNT(Entry_Number),INDEX(Lookup_Table,MATCH(Number,Calculations!C:C,0),12),"")</f>
        <v/>
      </c>
      <c r="I71" s="62" t="str">
        <f>IF(Number&lt;=COUNT(Entry_Number),INDEX(Lookup_Table,MATCH(Number,Calculations!C:C,0),13),"")</f>
        <v/>
      </c>
      <c r="J7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72" spans="4:10" x14ac:dyDescent="0.2">
      <c r="D72" s="54">
        <v>71</v>
      </c>
      <c r="E72" s="114" t="str">
        <f>IF(Number&lt;=COUNT(Entry_Number),INDEX(Lookup_Table,MATCH(Number,Calculations!C:C,0),3),"")</f>
        <v/>
      </c>
      <c r="F72" s="61" t="str">
        <f>IF(Number&lt;=COUNT(Entry_Number),INDEX(Lookup_Table,MATCH(Number,Calculations!C:C,0),4),"")</f>
        <v/>
      </c>
      <c r="G72" s="61" t="str">
        <f>IF(Number&lt;=COUNT(Entry_Number),INDEX(Lookup_Table,MATCH(Number,Calculations!C:C,0),11),"")</f>
        <v/>
      </c>
      <c r="H72" s="61" t="str">
        <f>IF(Number&lt;=COUNT(Entry_Number),INDEX(Lookup_Table,MATCH(Number,Calculations!C:C,0),12),"")</f>
        <v/>
      </c>
      <c r="I72" s="62" t="str">
        <f>IF(Number&lt;=COUNT(Entry_Number),INDEX(Lookup_Table,MATCH(Number,Calculations!C:C,0),13),"")</f>
        <v/>
      </c>
      <c r="J7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73" spans="4:10" x14ac:dyDescent="0.2">
      <c r="D73" s="54">
        <v>72</v>
      </c>
      <c r="E73" s="114" t="str">
        <f>IF(Number&lt;=COUNT(Entry_Number),INDEX(Lookup_Table,MATCH(Number,Calculations!C:C,0),3),"")</f>
        <v/>
      </c>
      <c r="F73" s="61" t="str">
        <f>IF(Number&lt;=COUNT(Entry_Number),INDEX(Lookup_Table,MATCH(Number,Calculations!C:C,0),4),"")</f>
        <v/>
      </c>
      <c r="G73" s="61" t="str">
        <f>IF(Number&lt;=COUNT(Entry_Number),INDEX(Lookup_Table,MATCH(Number,Calculations!C:C,0),11),"")</f>
        <v/>
      </c>
      <c r="H73" s="61" t="str">
        <f>IF(Number&lt;=COUNT(Entry_Number),INDEX(Lookup_Table,MATCH(Number,Calculations!C:C,0),12),"")</f>
        <v/>
      </c>
      <c r="I73" s="62" t="str">
        <f>IF(Number&lt;=COUNT(Entry_Number),INDEX(Lookup_Table,MATCH(Number,Calculations!C:C,0),13),"")</f>
        <v/>
      </c>
      <c r="J7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74" spans="4:10" x14ac:dyDescent="0.2">
      <c r="D74" s="54">
        <v>73</v>
      </c>
      <c r="E74" s="114" t="str">
        <f>IF(Number&lt;=COUNT(Entry_Number),INDEX(Lookup_Table,MATCH(Number,Calculations!C:C,0),3),"")</f>
        <v/>
      </c>
      <c r="F74" s="61" t="str">
        <f>IF(Number&lt;=COUNT(Entry_Number),INDEX(Lookup_Table,MATCH(Number,Calculations!C:C,0),4),"")</f>
        <v/>
      </c>
      <c r="G74" s="61" t="str">
        <f>IF(Number&lt;=COUNT(Entry_Number),INDEX(Lookup_Table,MATCH(Number,Calculations!C:C,0),11),"")</f>
        <v/>
      </c>
      <c r="H74" s="61" t="str">
        <f>IF(Number&lt;=COUNT(Entry_Number),INDEX(Lookup_Table,MATCH(Number,Calculations!C:C,0),12),"")</f>
        <v/>
      </c>
      <c r="I74" s="62" t="str">
        <f>IF(Number&lt;=COUNT(Entry_Number),INDEX(Lookup_Table,MATCH(Number,Calculations!C:C,0),13),"")</f>
        <v/>
      </c>
      <c r="J7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75" spans="4:10" x14ac:dyDescent="0.2">
      <c r="D75" s="54">
        <v>74</v>
      </c>
      <c r="E75" s="114" t="str">
        <f>IF(Number&lt;=COUNT(Entry_Number),INDEX(Lookup_Table,MATCH(Number,Calculations!C:C,0),3),"")</f>
        <v/>
      </c>
      <c r="F75" s="61" t="str">
        <f>IF(Number&lt;=COUNT(Entry_Number),INDEX(Lookup_Table,MATCH(Number,Calculations!C:C,0),4),"")</f>
        <v/>
      </c>
      <c r="G75" s="61" t="str">
        <f>IF(Number&lt;=COUNT(Entry_Number),INDEX(Lookup_Table,MATCH(Number,Calculations!C:C,0),11),"")</f>
        <v/>
      </c>
      <c r="H75" s="61" t="str">
        <f>IF(Number&lt;=COUNT(Entry_Number),INDEX(Lookup_Table,MATCH(Number,Calculations!C:C,0),12),"")</f>
        <v/>
      </c>
      <c r="I75" s="62" t="str">
        <f>IF(Number&lt;=COUNT(Entry_Number),INDEX(Lookup_Table,MATCH(Number,Calculations!C:C,0),13),"")</f>
        <v/>
      </c>
      <c r="J7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76" spans="4:10" x14ac:dyDescent="0.2">
      <c r="D76" s="54">
        <v>75</v>
      </c>
      <c r="E76" s="114" t="str">
        <f>IF(Number&lt;=COUNT(Entry_Number),INDEX(Lookup_Table,MATCH(Number,Calculations!C:C,0),3),"")</f>
        <v/>
      </c>
      <c r="F76" s="61" t="str">
        <f>IF(Number&lt;=COUNT(Entry_Number),INDEX(Lookup_Table,MATCH(Number,Calculations!C:C,0),4),"")</f>
        <v/>
      </c>
      <c r="G76" s="61" t="str">
        <f>IF(Number&lt;=COUNT(Entry_Number),INDEX(Lookup_Table,MATCH(Number,Calculations!C:C,0),11),"")</f>
        <v/>
      </c>
      <c r="H76" s="61" t="str">
        <f>IF(Number&lt;=COUNT(Entry_Number),INDEX(Lookup_Table,MATCH(Number,Calculations!C:C,0),12),"")</f>
        <v/>
      </c>
      <c r="I76" s="62" t="str">
        <f>IF(Number&lt;=COUNT(Entry_Number),INDEX(Lookup_Table,MATCH(Number,Calculations!C:C,0),13),"")</f>
        <v/>
      </c>
      <c r="J7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77" spans="4:10" x14ac:dyDescent="0.2">
      <c r="D77" s="54">
        <v>76</v>
      </c>
      <c r="E77" s="114" t="str">
        <f>IF(Number&lt;=COUNT(Entry_Number),INDEX(Lookup_Table,MATCH(Number,Calculations!C:C,0),3),"")</f>
        <v/>
      </c>
      <c r="F77" s="61" t="str">
        <f>IF(Number&lt;=COUNT(Entry_Number),INDEX(Lookup_Table,MATCH(Number,Calculations!C:C,0),4),"")</f>
        <v/>
      </c>
      <c r="G77" s="61" t="str">
        <f>IF(Number&lt;=COUNT(Entry_Number),INDEX(Lookup_Table,MATCH(Number,Calculations!C:C,0),11),"")</f>
        <v/>
      </c>
      <c r="H77" s="61" t="str">
        <f>IF(Number&lt;=COUNT(Entry_Number),INDEX(Lookup_Table,MATCH(Number,Calculations!C:C,0),12),"")</f>
        <v/>
      </c>
      <c r="I77" s="62" t="str">
        <f>IF(Number&lt;=COUNT(Entry_Number),INDEX(Lookup_Table,MATCH(Number,Calculations!C:C,0),13),"")</f>
        <v/>
      </c>
      <c r="J7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78" spans="4:10" x14ac:dyDescent="0.2">
      <c r="D78" s="54">
        <v>77</v>
      </c>
      <c r="E78" s="114" t="str">
        <f>IF(Number&lt;=COUNT(Entry_Number),INDEX(Lookup_Table,MATCH(Number,Calculations!C:C,0),3),"")</f>
        <v/>
      </c>
      <c r="F78" s="61" t="str">
        <f>IF(Number&lt;=COUNT(Entry_Number),INDEX(Lookup_Table,MATCH(Number,Calculations!C:C,0),4),"")</f>
        <v/>
      </c>
      <c r="G78" s="61" t="str">
        <f>IF(Number&lt;=COUNT(Entry_Number),INDEX(Lookup_Table,MATCH(Number,Calculations!C:C,0),11),"")</f>
        <v/>
      </c>
      <c r="H78" s="61" t="str">
        <f>IF(Number&lt;=COUNT(Entry_Number),INDEX(Lookup_Table,MATCH(Number,Calculations!C:C,0),12),"")</f>
        <v/>
      </c>
      <c r="I78" s="62" t="str">
        <f>IF(Number&lt;=COUNT(Entry_Number),INDEX(Lookup_Table,MATCH(Number,Calculations!C:C,0),13),"")</f>
        <v/>
      </c>
      <c r="J7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79" spans="4:10" x14ac:dyDescent="0.2">
      <c r="D79" s="54">
        <v>78</v>
      </c>
      <c r="E79" s="114" t="str">
        <f>IF(Number&lt;=COUNT(Entry_Number),INDEX(Lookup_Table,MATCH(Number,Calculations!C:C,0),3),"")</f>
        <v/>
      </c>
      <c r="F79" s="61" t="str">
        <f>IF(Number&lt;=COUNT(Entry_Number),INDEX(Lookup_Table,MATCH(Number,Calculations!C:C,0),4),"")</f>
        <v/>
      </c>
      <c r="G79" s="61" t="str">
        <f>IF(Number&lt;=COUNT(Entry_Number),INDEX(Lookup_Table,MATCH(Number,Calculations!C:C,0),11),"")</f>
        <v/>
      </c>
      <c r="H79" s="61" t="str">
        <f>IF(Number&lt;=COUNT(Entry_Number),INDEX(Lookup_Table,MATCH(Number,Calculations!C:C,0),12),"")</f>
        <v/>
      </c>
      <c r="I79" s="62" t="str">
        <f>IF(Number&lt;=COUNT(Entry_Number),INDEX(Lookup_Table,MATCH(Number,Calculations!C:C,0),13),"")</f>
        <v/>
      </c>
      <c r="J7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80" spans="4:10" x14ac:dyDescent="0.2">
      <c r="D80" s="54">
        <v>79</v>
      </c>
      <c r="E80" s="114" t="str">
        <f>IF(Number&lt;=COUNT(Entry_Number),INDEX(Lookup_Table,MATCH(Number,Calculations!C:C,0),3),"")</f>
        <v/>
      </c>
      <c r="F80" s="61" t="str">
        <f>IF(Number&lt;=COUNT(Entry_Number),INDEX(Lookup_Table,MATCH(Number,Calculations!C:C,0),4),"")</f>
        <v/>
      </c>
      <c r="G80" s="61" t="str">
        <f>IF(Number&lt;=COUNT(Entry_Number),INDEX(Lookup_Table,MATCH(Number,Calculations!C:C,0),11),"")</f>
        <v/>
      </c>
      <c r="H80" s="61" t="str">
        <f>IF(Number&lt;=COUNT(Entry_Number),INDEX(Lookup_Table,MATCH(Number,Calculations!C:C,0),12),"")</f>
        <v/>
      </c>
      <c r="I80" s="62" t="str">
        <f>IF(Number&lt;=COUNT(Entry_Number),INDEX(Lookup_Table,MATCH(Number,Calculations!C:C,0),13),"")</f>
        <v/>
      </c>
      <c r="J8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81" spans="4:10" x14ac:dyDescent="0.2">
      <c r="D81" s="54">
        <v>80</v>
      </c>
      <c r="E81" s="114" t="str">
        <f>IF(Number&lt;=COUNT(Entry_Number),INDEX(Lookup_Table,MATCH(Number,Calculations!C:C,0),3),"")</f>
        <v/>
      </c>
      <c r="F81" s="61" t="str">
        <f>IF(Number&lt;=COUNT(Entry_Number),INDEX(Lookup_Table,MATCH(Number,Calculations!C:C,0),4),"")</f>
        <v/>
      </c>
      <c r="G81" s="61" t="str">
        <f>IF(Number&lt;=COUNT(Entry_Number),INDEX(Lookup_Table,MATCH(Number,Calculations!C:C,0),11),"")</f>
        <v/>
      </c>
      <c r="H81" s="61" t="str">
        <f>IF(Number&lt;=COUNT(Entry_Number),INDEX(Lookup_Table,MATCH(Number,Calculations!C:C,0),12),"")</f>
        <v/>
      </c>
      <c r="I81" s="62" t="str">
        <f>IF(Number&lt;=COUNT(Entry_Number),INDEX(Lookup_Table,MATCH(Number,Calculations!C:C,0),13),"")</f>
        <v/>
      </c>
      <c r="J8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82" spans="4:10" x14ac:dyDescent="0.2">
      <c r="D82" s="54">
        <v>81</v>
      </c>
      <c r="E82" s="114" t="str">
        <f>IF(Number&lt;=COUNT(Entry_Number),INDEX(Lookup_Table,MATCH(Number,Calculations!C:C,0),3),"")</f>
        <v/>
      </c>
      <c r="F82" s="61" t="str">
        <f>IF(Number&lt;=COUNT(Entry_Number),INDEX(Lookup_Table,MATCH(Number,Calculations!C:C,0),4),"")</f>
        <v/>
      </c>
      <c r="G82" s="61" t="str">
        <f>IF(Number&lt;=COUNT(Entry_Number),INDEX(Lookup_Table,MATCH(Number,Calculations!C:C,0),11),"")</f>
        <v/>
      </c>
      <c r="H82" s="61" t="str">
        <f>IF(Number&lt;=COUNT(Entry_Number),INDEX(Lookup_Table,MATCH(Number,Calculations!C:C,0),12),"")</f>
        <v/>
      </c>
      <c r="I82" s="62" t="str">
        <f>IF(Number&lt;=COUNT(Entry_Number),INDEX(Lookup_Table,MATCH(Number,Calculations!C:C,0),13),"")</f>
        <v/>
      </c>
      <c r="J8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83" spans="4:10" x14ac:dyDescent="0.2">
      <c r="D83" s="54">
        <v>82</v>
      </c>
      <c r="E83" s="114" t="str">
        <f>IF(Number&lt;=COUNT(Entry_Number),INDEX(Lookup_Table,MATCH(Number,Calculations!C:C,0),3),"")</f>
        <v/>
      </c>
      <c r="F83" s="61" t="str">
        <f>IF(Number&lt;=COUNT(Entry_Number),INDEX(Lookup_Table,MATCH(Number,Calculations!C:C,0),4),"")</f>
        <v/>
      </c>
      <c r="G83" s="61" t="str">
        <f>IF(Number&lt;=COUNT(Entry_Number),INDEX(Lookup_Table,MATCH(Number,Calculations!C:C,0),11),"")</f>
        <v/>
      </c>
      <c r="H83" s="61" t="str">
        <f>IF(Number&lt;=COUNT(Entry_Number),INDEX(Lookup_Table,MATCH(Number,Calculations!C:C,0),12),"")</f>
        <v/>
      </c>
      <c r="I83" s="62" t="str">
        <f>IF(Number&lt;=COUNT(Entry_Number),INDEX(Lookup_Table,MATCH(Number,Calculations!C:C,0),13),"")</f>
        <v/>
      </c>
      <c r="J8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84" spans="4:10" x14ac:dyDescent="0.2">
      <c r="D84" s="54">
        <v>83</v>
      </c>
      <c r="E84" s="114" t="str">
        <f>IF(Number&lt;=COUNT(Entry_Number),INDEX(Lookup_Table,MATCH(Number,Calculations!C:C,0),3),"")</f>
        <v/>
      </c>
      <c r="F84" s="61" t="str">
        <f>IF(Number&lt;=COUNT(Entry_Number),INDEX(Lookup_Table,MATCH(Number,Calculations!C:C,0),4),"")</f>
        <v/>
      </c>
      <c r="G84" s="61" t="str">
        <f>IF(Number&lt;=COUNT(Entry_Number),INDEX(Lookup_Table,MATCH(Number,Calculations!C:C,0),11),"")</f>
        <v/>
      </c>
      <c r="H84" s="61" t="str">
        <f>IF(Number&lt;=COUNT(Entry_Number),INDEX(Lookup_Table,MATCH(Number,Calculations!C:C,0),12),"")</f>
        <v/>
      </c>
      <c r="I84" s="62" t="str">
        <f>IF(Number&lt;=COUNT(Entry_Number),INDEX(Lookup_Table,MATCH(Number,Calculations!C:C,0),13),"")</f>
        <v/>
      </c>
      <c r="J8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85" spans="4:10" x14ac:dyDescent="0.2">
      <c r="D85" s="54">
        <v>84</v>
      </c>
      <c r="E85" s="114" t="str">
        <f>IF(Number&lt;=COUNT(Entry_Number),INDEX(Lookup_Table,MATCH(Number,Calculations!C:C,0),3),"")</f>
        <v/>
      </c>
      <c r="F85" s="61" t="str">
        <f>IF(Number&lt;=COUNT(Entry_Number),INDEX(Lookup_Table,MATCH(Number,Calculations!C:C,0),4),"")</f>
        <v/>
      </c>
      <c r="G85" s="61" t="str">
        <f>IF(Number&lt;=COUNT(Entry_Number),INDEX(Lookup_Table,MATCH(Number,Calculations!C:C,0),11),"")</f>
        <v/>
      </c>
      <c r="H85" s="61" t="str">
        <f>IF(Number&lt;=COUNT(Entry_Number),INDEX(Lookup_Table,MATCH(Number,Calculations!C:C,0),12),"")</f>
        <v/>
      </c>
      <c r="I85" s="62" t="str">
        <f>IF(Number&lt;=COUNT(Entry_Number),INDEX(Lookup_Table,MATCH(Number,Calculations!C:C,0),13),"")</f>
        <v/>
      </c>
      <c r="J8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86" spans="4:10" x14ac:dyDescent="0.2">
      <c r="D86" s="54">
        <v>85</v>
      </c>
      <c r="E86" s="114" t="str">
        <f>IF(Number&lt;=COUNT(Entry_Number),INDEX(Lookup_Table,MATCH(Number,Calculations!C:C,0),3),"")</f>
        <v/>
      </c>
      <c r="F86" s="61" t="str">
        <f>IF(Number&lt;=COUNT(Entry_Number),INDEX(Lookup_Table,MATCH(Number,Calculations!C:C,0),4),"")</f>
        <v/>
      </c>
      <c r="G86" s="61" t="str">
        <f>IF(Number&lt;=COUNT(Entry_Number),INDEX(Lookup_Table,MATCH(Number,Calculations!C:C,0),11),"")</f>
        <v/>
      </c>
      <c r="H86" s="61" t="str">
        <f>IF(Number&lt;=COUNT(Entry_Number),INDEX(Lookup_Table,MATCH(Number,Calculations!C:C,0),12),"")</f>
        <v/>
      </c>
      <c r="I86" s="62" t="str">
        <f>IF(Number&lt;=COUNT(Entry_Number),INDEX(Lookup_Table,MATCH(Number,Calculations!C:C,0),13),"")</f>
        <v/>
      </c>
      <c r="J8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87" spans="4:10" x14ac:dyDescent="0.2">
      <c r="D87" s="54">
        <v>86</v>
      </c>
      <c r="E87" s="114" t="str">
        <f>IF(Number&lt;=COUNT(Entry_Number),INDEX(Lookup_Table,MATCH(Number,Calculations!C:C,0),3),"")</f>
        <v/>
      </c>
      <c r="F87" s="61" t="str">
        <f>IF(Number&lt;=COUNT(Entry_Number),INDEX(Lookup_Table,MATCH(Number,Calculations!C:C,0),4),"")</f>
        <v/>
      </c>
      <c r="G87" s="61" t="str">
        <f>IF(Number&lt;=COUNT(Entry_Number),INDEX(Lookup_Table,MATCH(Number,Calculations!C:C,0),11),"")</f>
        <v/>
      </c>
      <c r="H87" s="61" t="str">
        <f>IF(Number&lt;=COUNT(Entry_Number),INDEX(Lookup_Table,MATCH(Number,Calculations!C:C,0),12),"")</f>
        <v/>
      </c>
      <c r="I87" s="62" t="str">
        <f>IF(Number&lt;=COUNT(Entry_Number),INDEX(Lookup_Table,MATCH(Number,Calculations!C:C,0),13),"")</f>
        <v/>
      </c>
      <c r="J8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88" spans="4:10" x14ac:dyDescent="0.2">
      <c r="D88" s="54">
        <v>87</v>
      </c>
      <c r="E88" s="114" t="str">
        <f>IF(Number&lt;=COUNT(Entry_Number),INDEX(Lookup_Table,MATCH(Number,Calculations!C:C,0),3),"")</f>
        <v/>
      </c>
      <c r="F88" s="61" t="str">
        <f>IF(Number&lt;=COUNT(Entry_Number),INDEX(Lookup_Table,MATCH(Number,Calculations!C:C,0),4),"")</f>
        <v/>
      </c>
      <c r="G88" s="61" t="str">
        <f>IF(Number&lt;=COUNT(Entry_Number),INDEX(Lookup_Table,MATCH(Number,Calculations!C:C,0),11),"")</f>
        <v/>
      </c>
      <c r="H88" s="61" t="str">
        <f>IF(Number&lt;=COUNT(Entry_Number),INDEX(Lookup_Table,MATCH(Number,Calculations!C:C,0),12),"")</f>
        <v/>
      </c>
      <c r="I88" s="62" t="str">
        <f>IF(Number&lt;=COUNT(Entry_Number),INDEX(Lookup_Table,MATCH(Number,Calculations!C:C,0),13),"")</f>
        <v/>
      </c>
      <c r="J8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89" spans="4:10" x14ac:dyDescent="0.2">
      <c r="D89" s="54">
        <v>88</v>
      </c>
      <c r="E89" s="114" t="str">
        <f>IF(Number&lt;=COUNT(Entry_Number),INDEX(Lookup_Table,MATCH(Number,Calculations!C:C,0),3),"")</f>
        <v/>
      </c>
      <c r="F89" s="61" t="str">
        <f>IF(Number&lt;=COUNT(Entry_Number),INDEX(Lookup_Table,MATCH(Number,Calculations!C:C,0),4),"")</f>
        <v/>
      </c>
      <c r="G89" s="61" t="str">
        <f>IF(Number&lt;=COUNT(Entry_Number),INDEX(Lookup_Table,MATCH(Number,Calculations!C:C,0),11),"")</f>
        <v/>
      </c>
      <c r="H89" s="61" t="str">
        <f>IF(Number&lt;=COUNT(Entry_Number),INDEX(Lookup_Table,MATCH(Number,Calculations!C:C,0),12),"")</f>
        <v/>
      </c>
      <c r="I89" s="62" t="str">
        <f>IF(Number&lt;=COUNT(Entry_Number),INDEX(Lookup_Table,MATCH(Number,Calculations!C:C,0),13),"")</f>
        <v/>
      </c>
      <c r="J8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90" spans="4:10" x14ac:dyDescent="0.2">
      <c r="D90" s="54">
        <v>89</v>
      </c>
      <c r="E90" s="114" t="str">
        <f>IF(Number&lt;=COUNT(Entry_Number),INDEX(Lookup_Table,MATCH(Number,Calculations!C:C,0),3),"")</f>
        <v/>
      </c>
      <c r="F90" s="61" t="str">
        <f>IF(Number&lt;=COUNT(Entry_Number),INDEX(Lookup_Table,MATCH(Number,Calculations!C:C,0),4),"")</f>
        <v/>
      </c>
      <c r="G90" s="61" t="str">
        <f>IF(Number&lt;=COUNT(Entry_Number),INDEX(Lookup_Table,MATCH(Number,Calculations!C:C,0),11),"")</f>
        <v/>
      </c>
      <c r="H90" s="61" t="str">
        <f>IF(Number&lt;=COUNT(Entry_Number),INDEX(Lookup_Table,MATCH(Number,Calculations!C:C,0),12),"")</f>
        <v/>
      </c>
      <c r="I90" s="62" t="str">
        <f>IF(Number&lt;=COUNT(Entry_Number),INDEX(Lookup_Table,MATCH(Number,Calculations!C:C,0),13),"")</f>
        <v/>
      </c>
      <c r="J9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91" spans="4:10" x14ac:dyDescent="0.2">
      <c r="D91" s="54">
        <v>90</v>
      </c>
      <c r="E91" s="114" t="str">
        <f>IF(Number&lt;=COUNT(Entry_Number),INDEX(Lookup_Table,MATCH(Number,Calculations!C:C,0),3),"")</f>
        <v/>
      </c>
      <c r="F91" s="61" t="str">
        <f>IF(Number&lt;=COUNT(Entry_Number),INDEX(Lookup_Table,MATCH(Number,Calculations!C:C,0),4),"")</f>
        <v/>
      </c>
      <c r="G91" s="61" t="str">
        <f>IF(Number&lt;=COUNT(Entry_Number),INDEX(Lookup_Table,MATCH(Number,Calculations!C:C,0),11),"")</f>
        <v/>
      </c>
      <c r="H91" s="61" t="str">
        <f>IF(Number&lt;=COUNT(Entry_Number),INDEX(Lookup_Table,MATCH(Number,Calculations!C:C,0),12),"")</f>
        <v/>
      </c>
      <c r="I91" s="62" t="str">
        <f>IF(Number&lt;=COUNT(Entry_Number),INDEX(Lookup_Table,MATCH(Number,Calculations!C:C,0),13),"")</f>
        <v/>
      </c>
      <c r="J9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92" spans="4:10" x14ac:dyDescent="0.2">
      <c r="D92" s="54">
        <v>91</v>
      </c>
      <c r="E92" s="114" t="str">
        <f>IF(Number&lt;=COUNT(Entry_Number),INDEX(Lookup_Table,MATCH(Number,Calculations!C:C,0),3),"")</f>
        <v/>
      </c>
      <c r="F92" s="61" t="str">
        <f>IF(Number&lt;=COUNT(Entry_Number),INDEX(Lookup_Table,MATCH(Number,Calculations!C:C,0),4),"")</f>
        <v/>
      </c>
      <c r="G92" s="61" t="str">
        <f>IF(Number&lt;=COUNT(Entry_Number),INDEX(Lookup_Table,MATCH(Number,Calculations!C:C,0),11),"")</f>
        <v/>
      </c>
      <c r="H92" s="61" t="str">
        <f>IF(Number&lt;=COUNT(Entry_Number),INDEX(Lookup_Table,MATCH(Number,Calculations!C:C,0),12),"")</f>
        <v/>
      </c>
      <c r="I92" s="62" t="str">
        <f>IF(Number&lt;=COUNT(Entry_Number),INDEX(Lookup_Table,MATCH(Number,Calculations!C:C,0),13),"")</f>
        <v/>
      </c>
      <c r="J9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93" spans="4:10" x14ac:dyDescent="0.2">
      <c r="D93" s="54">
        <v>92</v>
      </c>
      <c r="E93" s="114" t="str">
        <f>IF(Number&lt;=COUNT(Entry_Number),INDEX(Lookup_Table,MATCH(Number,Calculations!C:C,0),3),"")</f>
        <v/>
      </c>
      <c r="F93" s="61" t="str">
        <f>IF(Number&lt;=COUNT(Entry_Number),INDEX(Lookup_Table,MATCH(Number,Calculations!C:C,0),4),"")</f>
        <v/>
      </c>
      <c r="G93" s="61" t="str">
        <f>IF(Number&lt;=COUNT(Entry_Number),INDEX(Lookup_Table,MATCH(Number,Calculations!C:C,0),11),"")</f>
        <v/>
      </c>
      <c r="H93" s="61" t="str">
        <f>IF(Number&lt;=COUNT(Entry_Number),INDEX(Lookup_Table,MATCH(Number,Calculations!C:C,0),12),"")</f>
        <v/>
      </c>
      <c r="I93" s="62" t="str">
        <f>IF(Number&lt;=COUNT(Entry_Number),INDEX(Lookup_Table,MATCH(Number,Calculations!C:C,0),13),"")</f>
        <v/>
      </c>
      <c r="J9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94" spans="4:10" x14ac:dyDescent="0.2">
      <c r="D94" s="54">
        <v>93</v>
      </c>
      <c r="E94" s="114" t="str">
        <f>IF(Number&lt;=COUNT(Entry_Number),INDEX(Lookup_Table,MATCH(Number,Calculations!C:C,0),3),"")</f>
        <v/>
      </c>
      <c r="F94" s="61" t="str">
        <f>IF(Number&lt;=COUNT(Entry_Number),INDEX(Lookup_Table,MATCH(Number,Calculations!C:C,0),4),"")</f>
        <v/>
      </c>
      <c r="G94" s="61" t="str">
        <f>IF(Number&lt;=COUNT(Entry_Number),INDEX(Lookup_Table,MATCH(Number,Calculations!C:C,0),11),"")</f>
        <v/>
      </c>
      <c r="H94" s="61" t="str">
        <f>IF(Number&lt;=COUNT(Entry_Number),INDEX(Lookup_Table,MATCH(Number,Calculations!C:C,0),12),"")</f>
        <v/>
      </c>
      <c r="I94" s="62" t="str">
        <f>IF(Number&lt;=COUNT(Entry_Number),INDEX(Lookup_Table,MATCH(Number,Calculations!C:C,0),13),"")</f>
        <v/>
      </c>
      <c r="J9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95" spans="4:10" x14ac:dyDescent="0.2">
      <c r="D95" s="54">
        <v>94</v>
      </c>
      <c r="E95" s="114" t="str">
        <f>IF(Number&lt;=COUNT(Entry_Number),INDEX(Lookup_Table,MATCH(Number,Calculations!C:C,0),3),"")</f>
        <v/>
      </c>
      <c r="F95" s="61" t="str">
        <f>IF(Number&lt;=COUNT(Entry_Number),INDEX(Lookup_Table,MATCH(Number,Calculations!C:C,0),4),"")</f>
        <v/>
      </c>
      <c r="G95" s="61" t="str">
        <f>IF(Number&lt;=COUNT(Entry_Number),INDEX(Lookup_Table,MATCH(Number,Calculations!C:C,0),11),"")</f>
        <v/>
      </c>
      <c r="H95" s="61" t="str">
        <f>IF(Number&lt;=COUNT(Entry_Number),INDEX(Lookup_Table,MATCH(Number,Calculations!C:C,0),12),"")</f>
        <v/>
      </c>
      <c r="I95" s="62" t="str">
        <f>IF(Number&lt;=COUNT(Entry_Number),INDEX(Lookup_Table,MATCH(Number,Calculations!C:C,0),13),"")</f>
        <v/>
      </c>
      <c r="J9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96" spans="4:10" x14ac:dyDescent="0.2">
      <c r="D96" s="54">
        <v>95</v>
      </c>
      <c r="E96" s="114" t="str">
        <f>IF(Number&lt;=COUNT(Entry_Number),INDEX(Lookup_Table,MATCH(Number,Calculations!C:C,0),3),"")</f>
        <v/>
      </c>
      <c r="F96" s="61" t="str">
        <f>IF(Number&lt;=COUNT(Entry_Number),INDEX(Lookup_Table,MATCH(Number,Calculations!C:C,0),4),"")</f>
        <v/>
      </c>
      <c r="G96" s="61" t="str">
        <f>IF(Number&lt;=COUNT(Entry_Number),INDEX(Lookup_Table,MATCH(Number,Calculations!C:C,0),11),"")</f>
        <v/>
      </c>
      <c r="H96" s="61" t="str">
        <f>IF(Number&lt;=COUNT(Entry_Number),INDEX(Lookup_Table,MATCH(Number,Calculations!C:C,0),12),"")</f>
        <v/>
      </c>
      <c r="I96" s="62" t="str">
        <f>IF(Number&lt;=COUNT(Entry_Number),INDEX(Lookup_Table,MATCH(Number,Calculations!C:C,0),13),"")</f>
        <v/>
      </c>
      <c r="J9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97" spans="4:10" x14ac:dyDescent="0.2">
      <c r="D97" s="54">
        <v>96</v>
      </c>
      <c r="E97" s="114" t="str">
        <f>IF(Number&lt;=COUNT(Entry_Number),INDEX(Lookup_Table,MATCH(Number,Calculations!C:C,0),3),"")</f>
        <v/>
      </c>
      <c r="F97" s="61" t="str">
        <f>IF(Number&lt;=COUNT(Entry_Number),INDEX(Lookup_Table,MATCH(Number,Calculations!C:C,0),4),"")</f>
        <v/>
      </c>
      <c r="G97" s="61" t="str">
        <f>IF(Number&lt;=COUNT(Entry_Number),INDEX(Lookup_Table,MATCH(Number,Calculations!C:C,0),11),"")</f>
        <v/>
      </c>
      <c r="H97" s="61" t="str">
        <f>IF(Number&lt;=COUNT(Entry_Number),INDEX(Lookup_Table,MATCH(Number,Calculations!C:C,0),12),"")</f>
        <v/>
      </c>
      <c r="I97" s="62" t="str">
        <f>IF(Number&lt;=COUNT(Entry_Number),INDEX(Lookup_Table,MATCH(Number,Calculations!C:C,0),13),"")</f>
        <v/>
      </c>
      <c r="J9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98" spans="4:10" x14ac:dyDescent="0.2">
      <c r="D98" s="54">
        <v>97</v>
      </c>
      <c r="E98" s="114" t="str">
        <f>IF(Number&lt;=COUNT(Entry_Number),INDEX(Lookup_Table,MATCH(Number,Calculations!C:C,0),3),"")</f>
        <v/>
      </c>
      <c r="F98" s="61" t="str">
        <f>IF(Number&lt;=COUNT(Entry_Number),INDEX(Lookup_Table,MATCH(Number,Calculations!C:C,0),4),"")</f>
        <v/>
      </c>
      <c r="G98" s="61" t="str">
        <f>IF(Number&lt;=COUNT(Entry_Number),INDEX(Lookup_Table,MATCH(Number,Calculations!C:C,0),11),"")</f>
        <v/>
      </c>
      <c r="H98" s="61" t="str">
        <f>IF(Number&lt;=COUNT(Entry_Number),INDEX(Lookup_Table,MATCH(Number,Calculations!C:C,0),12),"")</f>
        <v/>
      </c>
      <c r="I98" s="62" t="str">
        <f>IF(Number&lt;=COUNT(Entry_Number),INDEX(Lookup_Table,MATCH(Number,Calculations!C:C,0),13),"")</f>
        <v/>
      </c>
      <c r="J9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99" spans="4:10" x14ac:dyDescent="0.2">
      <c r="D99" s="54">
        <v>98</v>
      </c>
      <c r="E99" s="114" t="str">
        <f>IF(Number&lt;=COUNT(Entry_Number),INDEX(Lookup_Table,MATCH(Number,Calculations!C:C,0),3),"")</f>
        <v/>
      </c>
      <c r="F99" s="61" t="str">
        <f>IF(Number&lt;=COUNT(Entry_Number),INDEX(Lookup_Table,MATCH(Number,Calculations!C:C,0),4),"")</f>
        <v/>
      </c>
      <c r="G99" s="61" t="str">
        <f>IF(Number&lt;=COUNT(Entry_Number),INDEX(Lookup_Table,MATCH(Number,Calculations!C:C,0),11),"")</f>
        <v/>
      </c>
      <c r="H99" s="61" t="str">
        <f>IF(Number&lt;=COUNT(Entry_Number),INDEX(Lookup_Table,MATCH(Number,Calculations!C:C,0),12),"")</f>
        <v/>
      </c>
      <c r="I99" s="62" t="str">
        <f>IF(Number&lt;=COUNT(Entry_Number),INDEX(Lookup_Table,MATCH(Number,Calculations!C:C,0),13),"")</f>
        <v/>
      </c>
      <c r="J9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00" spans="4:10" x14ac:dyDescent="0.2">
      <c r="D100" s="54">
        <v>99</v>
      </c>
      <c r="E100" s="114" t="str">
        <f>IF(Number&lt;=COUNT(Entry_Number),INDEX(Lookup_Table,MATCH(Number,Calculations!C:C,0),3),"")</f>
        <v/>
      </c>
      <c r="F100" s="61" t="str">
        <f>IF(Number&lt;=COUNT(Entry_Number),INDEX(Lookup_Table,MATCH(Number,Calculations!C:C,0),4),"")</f>
        <v/>
      </c>
      <c r="G100" s="61" t="str">
        <f>IF(Number&lt;=COUNT(Entry_Number),INDEX(Lookup_Table,MATCH(Number,Calculations!C:C,0),11),"")</f>
        <v/>
      </c>
      <c r="H100" s="61" t="str">
        <f>IF(Number&lt;=COUNT(Entry_Number),INDEX(Lookup_Table,MATCH(Number,Calculations!C:C,0),12),"")</f>
        <v/>
      </c>
      <c r="I100" s="62" t="str">
        <f>IF(Number&lt;=COUNT(Entry_Number),INDEX(Lookup_Table,MATCH(Number,Calculations!C:C,0),13),"")</f>
        <v/>
      </c>
      <c r="J10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01" spans="4:10" x14ac:dyDescent="0.2">
      <c r="D101" s="54">
        <v>100</v>
      </c>
      <c r="E101" s="114" t="str">
        <f>IF(Number&lt;=COUNT(Entry_Number),INDEX(Lookup_Table,MATCH(Number,Calculations!C:C,0),3),"")</f>
        <v/>
      </c>
      <c r="F101" s="61" t="str">
        <f>IF(Number&lt;=COUNT(Entry_Number),INDEX(Lookup_Table,MATCH(Number,Calculations!C:C,0),4),"")</f>
        <v/>
      </c>
      <c r="G101" s="61" t="str">
        <f>IF(Number&lt;=COUNT(Entry_Number),INDEX(Lookup_Table,MATCH(Number,Calculations!C:C,0),11),"")</f>
        <v/>
      </c>
      <c r="H101" s="61" t="str">
        <f>IF(Number&lt;=COUNT(Entry_Number),INDEX(Lookup_Table,MATCH(Number,Calculations!C:C,0),12),"")</f>
        <v/>
      </c>
      <c r="I101" s="62" t="str">
        <f>IF(Number&lt;=COUNT(Entry_Number),INDEX(Lookup_Table,MATCH(Number,Calculations!C:C,0),13),"")</f>
        <v/>
      </c>
      <c r="J10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02" spans="4:10" x14ac:dyDescent="0.2">
      <c r="D102" s="54">
        <v>101</v>
      </c>
      <c r="E102" s="114" t="str">
        <f>IF(Number&lt;=COUNT(Entry_Number),INDEX(Lookup_Table,MATCH(Number,Calculations!C:C,0),3),"")</f>
        <v/>
      </c>
      <c r="F102" s="61" t="str">
        <f>IF(Number&lt;=COUNT(Entry_Number),INDEX(Lookup_Table,MATCH(Number,Calculations!C:C,0),4),"")</f>
        <v/>
      </c>
      <c r="G102" s="61" t="str">
        <f>IF(Number&lt;=COUNT(Entry_Number),INDEX(Lookup_Table,MATCH(Number,Calculations!C:C,0),11),"")</f>
        <v/>
      </c>
      <c r="H102" s="61" t="str">
        <f>IF(Number&lt;=COUNT(Entry_Number),INDEX(Lookup_Table,MATCH(Number,Calculations!C:C,0),12),"")</f>
        <v/>
      </c>
      <c r="I102" s="62" t="str">
        <f>IF(Number&lt;=COUNT(Entry_Number),INDEX(Lookup_Table,MATCH(Number,Calculations!C:C,0),13),"")</f>
        <v/>
      </c>
      <c r="J10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03" spans="4:10" x14ac:dyDescent="0.2">
      <c r="D103" s="54">
        <v>102</v>
      </c>
      <c r="E103" s="114" t="str">
        <f>IF(Number&lt;=COUNT(Entry_Number),INDEX(Lookup_Table,MATCH(Number,Calculations!C:C,0),3),"")</f>
        <v/>
      </c>
      <c r="F103" s="61" t="str">
        <f>IF(Number&lt;=COUNT(Entry_Number),INDEX(Lookup_Table,MATCH(Number,Calculations!C:C,0),4),"")</f>
        <v/>
      </c>
      <c r="G103" s="61" t="str">
        <f>IF(Number&lt;=COUNT(Entry_Number),INDEX(Lookup_Table,MATCH(Number,Calculations!C:C,0),11),"")</f>
        <v/>
      </c>
      <c r="H103" s="61" t="str">
        <f>IF(Number&lt;=COUNT(Entry_Number),INDEX(Lookup_Table,MATCH(Number,Calculations!C:C,0),12),"")</f>
        <v/>
      </c>
      <c r="I103" s="62" t="str">
        <f>IF(Number&lt;=COUNT(Entry_Number),INDEX(Lookup_Table,MATCH(Number,Calculations!C:C,0),13),"")</f>
        <v/>
      </c>
      <c r="J10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04" spans="4:10" x14ac:dyDescent="0.2">
      <c r="D104" s="54">
        <v>103</v>
      </c>
      <c r="E104" s="114" t="str">
        <f>IF(Number&lt;=COUNT(Entry_Number),INDEX(Lookup_Table,MATCH(Number,Calculations!C:C,0),3),"")</f>
        <v/>
      </c>
      <c r="F104" s="61" t="str">
        <f>IF(Number&lt;=COUNT(Entry_Number),INDEX(Lookup_Table,MATCH(Number,Calculations!C:C,0),4),"")</f>
        <v/>
      </c>
      <c r="G104" s="61" t="str">
        <f>IF(Number&lt;=COUNT(Entry_Number),INDEX(Lookup_Table,MATCH(Number,Calculations!C:C,0),11),"")</f>
        <v/>
      </c>
      <c r="H104" s="61" t="str">
        <f>IF(Number&lt;=COUNT(Entry_Number),INDEX(Lookup_Table,MATCH(Number,Calculations!C:C,0),12),"")</f>
        <v/>
      </c>
      <c r="I104" s="62" t="str">
        <f>IF(Number&lt;=COUNT(Entry_Number),INDEX(Lookup_Table,MATCH(Number,Calculations!C:C,0),13),"")</f>
        <v/>
      </c>
      <c r="J10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05" spans="4:10" x14ac:dyDescent="0.2">
      <c r="D105" s="54">
        <v>104</v>
      </c>
      <c r="E105" s="114" t="str">
        <f>IF(Number&lt;=COUNT(Entry_Number),INDEX(Lookup_Table,MATCH(Number,Calculations!C:C,0),3),"")</f>
        <v/>
      </c>
      <c r="F105" s="61" t="str">
        <f>IF(Number&lt;=COUNT(Entry_Number),INDEX(Lookup_Table,MATCH(Number,Calculations!C:C,0),4),"")</f>
        <v/>
      </c>
      <c r="G105" s="61" t="str">
        <f>IF(Number&lt;=COUNT(Entry_Number),INDEX(Lookup_Table,MATCH(Number,Calculations!C:C,0),11),"")</f>
        <v/>
      </c>
      <c r="H105" s="61" t="str">
        <f>IF(Number&lt;=COUNT(Entry_Number),INDEX(Lookup_Table,MATCH(Number,Calculations!C:C,0),12),"")</f>
        <v/>
      </c>
      <c r="I105" s="62" t="str">
        <f>IF(Number&lt;=COUNT(Entry_Number),INDEX(Lookup_Table,MATCH(Number,Calculations!C:C,0),13),"")</f>
        <v/>
      </c>
      <c r="J10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06" spans="4:10" x14ac:dyDescent="0.2">
      <c r="D106" s="54">
        <v>105</v>
      </c>
      <c r="E106" s="114" t="str">
        <f>IF(Number&lt;=COUNT(Entry_Number),INDEX(Lookup_Table,MATCH(Number,Calculations!C:C,0),3),"")</f>
        <v/>
      </c>
      <c r="F106" s="61" t="str">
        <f>IF(Number&lt;=COUNT(Entry_Number),INDEX(Lookup_Table,MATCH(Number,Calculations!C:C,0),4),"")</f>
        <v/>
      </c>
      <c r="G106" s="61" t="str">
        <f>IF(Number&lt;=COUNT(Entry_Number),INDEX(Lookup_Table,MATCH(Number,Calculations!C:C,0),11),"")</f>
        <v/>
      </c>
      <c r="H106" s="61" t="str">
        <f>IF(Number&lt;=COUNT(Entry_Number),INDEX(Lookup_Table,MATCH(Number,Calculations!C:C,0),12),"")</f>
        <v/>
      </c>
      <c r="I106" s="62" t="str">
        <f>IF(Number&lt;=COUNT(Entry_Number),INDEX(Lookup_Table,MATCH(Number,Calculations!C:C,0),13),"")</f>
        <v/>
      </c>
      <c r="J10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07" spans="4:10" x14ac:dyDescent="0.2">
      <c r="D107" s="54">
        <v>106</v>
      </c>
      <c r="E107" s="114" t="str">
        <f>IF(Number&lt;=COUNT(Entry_Number),INDEX(Lookup_Table,MATCH(Number,Calculations!C:C,0),3),"")</f>
        <v/>
      </c>
      <c r="F107" s="61" t="str">
        <f>IF(Number&lt;=COUNT(Entry_Number),INDEX(Lookup_Table,MATCH(Number,Calculations!C:C,0),4),"")</f>
        <v/>
      </c>
      <c r="G107" s="61" t="str">
        <f>IF(Number&lt;=COUNT(Entry_Number),INDEX(Lookup_Table,MATCH(Number,Calculations!C:C,0),11),"")</f>
        <v/>
      </c>
      <c r="H107" s="61" t="str">
        <f>IF(Number&lt;=COUNT(Entry_Number),INDEX(Lookup_Table,MATCH(Number,Calculations!C:C,0),12),"")</f>
        <v/>
      </c>
      <c r="I107" s="62" t="str">
        <f>IF(Number&lt;=COUNT(Entry_Number),INDEX(Lookup_Table,MATCH(Number,Calculations!C:C,0),13),"")</f>
        <v/>
      </c>
      <c r="J10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08" spans="4:10" x14ac:dyDescent="0.2">
      <c r="D108" s="54">
        <v>107</v>
      </c>
      <c r="E108" s="114" t="str">
        <f>IF(Number&lt;=COUNT(Entry_Number),INDEX(Lookup_Table,MATCH(Number,Calculations!C:C,0),3),"")</f>
        <v/>
      </c>
      <c r="F108" s="61" t="str">
        <f>IF(Number&lt;=COUNT(Entry_Number),INDEX(Lookup_Table,MATCH(Number,Calculations!C:C,0),4),"")</f>
        <v/>
      </c>
      <c r="G108" s="61" t="str">
        <f>IF(Number&lt;=COUNT(Entry_Number),INDEX(Lookup_Table,MATCH(Number,Calculations!C:C,0),11),"")</f>
        <v/>
      </c>
      <c r="H108" s="61" t="str">
        <f>IF(Number&lt;=COUNT(Entry_Number),INDEX(Lookup_Table,MATCH(Number,Calculations!C:C,0),12),"")</f>
        <v/>
      </c>
      <c r="I108" s="62" t="str">
        <f>IF(Number&lt;=COUNT(Entry_Number),INDEX(Lookup_Table,MATCH(Number,Calculations!C:C,0),13),"")</f>
        <v/>
      </c>
      <c r="J10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09" spans="4:10" x14ac:dyDescent="0.2">
      <c r="D109" s="54">
        <v>108</v>
      </c>
      <c r="E109" s="114" t="str">
        <f>IF(Number&lt;=COUNT(Entry_Number),INDEX(Lookup_Table,MATCH(Number,Calculations!C:C,0),3),"")</f>
        <v/>
      </c>
      <c r="F109" s="61" t="str">
        <f>IF(Number&lt;=COUNT(Entry_Number),INDEX(Lookup_Table,MATCH(Number,Calculations!C:C,0),4),"")</f>
        <v/>
      </c>
      <c r="G109" s="61" t="str">
        <f>IF(Number&lt;=COUNT(Entry_Number),INDEX(Lookup_Table,MATCH(Number,Calculations!C:C,0),11),"")</f>
        <v/>
      </c>
      <c r="H109" s="61" t="str">
        <f>IF(Number&lt;=COUNT(Entry_Number),INDEX(Lookup_Table,MATCH(Number,Calculations!C:C,0),12),"")</f>
        <v/>
      </c>
      <c r="I109" s="62" t="str">
        <f>IF(Number&lt;=COUNT(Entry_Number),INDEX(Lookup_Table,MATCH(Number,Calculations!C:C,0),13),"")</f>
        <v/>
      </c>
      <c r="J10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10" spans="4:10" x14ac:dyDescent="0.2">
      <c r="D110" s="54">
        <v>109</v>
      </c>
      <c r="E110" s="114" t="str">
        <f>IF(Number&lt;=COUNT(Entry_Number),INDEX(Lookup_Table,MATCH(Number,Calculations!C:C,0),3),"")</f>
        <v/>
      </c>
      <c r="F110" s="61" t="str">
        <f>IF(Number&lt;=COUNT(Entry_Number),INDEX(Lookup_Table,MATCH(Number,Calculations!C:C,0),4),"")</f>
        <v/>
      </c>
      <c r="G110" s="61" t="str">
        <f>IF(Number&lt;=COUNT(Entry_Number),INDEX(Lookup_Table,MATCH(Number,Calculations!C:C,0),11),"")</f>
        <v/>
      </c>
      <c r="H110" s="61" t="str">
        <f>IF(Number&lt;=COUNT(Entry_Number),INDEX(Lookup_Table,MATCH(Number,Calculations!C:C,0),12),"")</f>
        <v/>
      </c>
      <c r="I110" s="62" t="str">
        <f>IF(Number&lt;=COUNT(Entry_Number),INDEX(Lookup_Table,MATCH(Number,Calculations!C:C,0),13),"")</f>
        <v/>
      </c>
      <c r="J11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11" spans="4:10" x14ac:dyDescent="0.2">
      <c r="D111" s="54">
        <v>110</v>
      </c>
      <c r="E111" s="114" t="str">
        <f>IF(Number&lt;=COUNT(Entry_Number),INDEX(Lookup_Table,MATCH(Number,Calculations!C:C,0),3),"")</f>
        <v/>
      </c>
      <c r="F111" s="61" t="str">
        <f>IF(Number&lt;=COUNT(Entry_Number),INDEX(Lookup_Table,MATCH(Number,Calculations!C:C,0),4),"")</f>
        <v/>
      </c>
      <c r="G111" s="61" t="str">
        <f>IF(Number&lt;=COUNT(Entry_Number),INDEX(Lookup_Table,MATCH(Number,Calculations!C:C,0),11),"")</f>
        <v/>
      </c>
      <c r="H111" s="61" t="str">
        <f>IF(Number&lt;=COUNT(Entry_Number),INDEX(Lookup_Table,MATCH(Number,Calculations!C:C,0),12),"")</f>
        <v/>
      </c>
      <c r="I111" s="62" t="str">
        <f>IF(Number&lt;=COUNT(Entry_Number),INDEX(Lookup_Table,MATCH(Number,Calculations!C:C,0),13),"")</f>
        <v/>
      </c>
      <c r="J11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12" spans="4:10" x14ac:dyDescent="0.2">
      <c r="D112" s="54">
        <v>111</v>
      </c>
      <c r="E112" s="114" t="str">
        <f>IF(Number&lt;=COUNT(Entry_Number),INDEX(Lookup_Table,MATCH(Number,Calculations!C:C,0),3),"")</f>
        <v/>
      </c>
      <c r="F112" s="61" t="str">
        <f>IF(Number&lt;=COUNT(Entry_Number),INDEX(Lookup_Table,MATCH(Number,Calculations!C:C,0),4),"")</f>
        <v/>
      </c>
      <c r="G112" s="61" t="str">
        <f>IF(Number&lt;=COUNT(Entry_Number),INDEX(Lookup_Table,MATCH(Number,Calculations!C:C,0),11),"")</f>
        <v/>
      </c>
      <c r="H112" s="61" t="str">
        <f>IF(Number&lt;=COUNT(Entry_Number),INDEX(Lookup_Table,MATCH(Number,Calculations!C:C,0),12),"")</f>
        <v/>
      </c>
      <c r="I112" s="62" t="str">
        <f>IF(Number&lt;=COUNT(Entry_Number),INDEX(Lookup_Table,MATCH(Number,Calculations!C:C,0),13),"")</f>
        <v/>
      </c>
      <c r="J11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13" spans="4:10" x14ac:dyDescent="0.2">
      <c r="D113" s="54">
        <v>112</v>
      </c>
      <c r="E113" s="114" t="str">
        <f>IF(Number&lt;=COUNT(Entry_Number),INDEX(Lookup_Table,MATCH(Number,Calculations!C:C,0),3),"")</f>
        <v/>
      </c>
      <c r="F113" s="61" t="str">
        <f>IF(Number&lt;=COUNT(Entry_Number),INDEX(Lookup_Table,MATCH(Number,Calculations!C:C,0),4),"")</f>
        <v/>
      </c>
      <c r="G113" s="61" t="str">
        <f>IF(Number&lt;=COUNT(Entry_Number),INDEX(Lookup_Table,MATCH(Number,Calculations!C:C,0),11),"")</f>
        <v/>
      </c>
      <c r="H113" s="61" t="str">
        <f>IF(Number&lt;=COUNT(Entry_Number),INDEX(Lookup_Table,MATCH(Number,Calculations!C:C,0),12),"")</f>
        <v/>
      </c>
      <c r="I113" s="62" t="str">
        <f>IF(Number&lt;=COUNT(Entry_Number),INDEX(Lookup_Table,MATCH(Number,Calculations!C:C,0),13),"")</f>
        <v/>
      </c>
      <c r="J11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14" spans="4:10" x14ac:dyDescent="0.2">
      <c r="D114" s="54">
        <v>113</v>
      </c>
      <c r="E114" s="114" t="str">
        <f>IF(Number&lt;=COUNT(Entry_Number),INDEX(Lookup_Table,MATCH(Number,Calculations!C:C,0),3),"")</f>
        <v/>
      </c>
      <c r="F114" s="61" t="str">
        <f>IF(Number&lt;=COUNT(Entry_Number),INDEX(Lookup_Table,MATCH(Number,Calculations!C:C,0),4),"")</f>
        <v/>
      </c>
      <c r="G114" s="61" t="str">
        <f>IF(Number&lt;=COUNT(Entry_Number),INDEX(Lookup_Table,MATCH(Number,Calculations!C:C,0),11),"")</f>
        <v/>
      </c>
      <c r="H114" s="61" t="str">
        <f>IF(Number&lt;=COUNT(Entry_Number),INDEX(Lookup_Table,MATCH(Number,Calculations!C:C,0),12),"")</f>
        <v/>
      </c>
      <c r="I114" s="62" t="str">
        <f>IF(Number&lt;=COUNT(Entry_Number),INDEX(Lookup_Table,MATCH(Number,Calculations!C:C,0),13),"")</f>
        <v/>
      </c>
      <c r="J11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15" spans="4:10" x14ac:dyDescent="0.2">
      <c r="D115" s="54">
        <v>114</v>
      </c>
      <c r="E115" s="114" t="str">
        <f>IF(Number&lt;=COUNT(Entry_Number),INDEX(Lookup_Table,MATCH(Number,Calculations!C:C,0),3),"")</f>
        <v/>
      </c>
      <c r="F115" s="61" t="str">
        <f>IF(Number&lt;=COUNT(Entry_Number),INDEX(Lookup_Table,MATCH(Number,Calculations!C:C,0),4),"")</f>
        <v/>
      </c>
      <c r="G115" s="61" t="str">
        <f>IF(Number&lt;=COUNT(Entry_Number),INDEX(Lookup_Table,MATCH(Number,Calculations!C:C,0),11),"")</f>
        <v/>
      </c>
      <c r="H115" s="61" t="str">
        <f>IF(Number&lt;=COUNT(Entry_Number),INDEX(Lookup_Table,MATCH(Number,Calculations!C:C,0),12),"")</f>
        <v/>
      </c>
      <c r="I115" s="62" t="str">
        <f>IF(Number&lt;=COUNT(Entry_Number),INDEX(Lookup_Table,MATCH(Number,Calculations!C:C,0),13),"")</f>
        <v/>
      </c>
      <c r="J11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16" spans="4:10" x14ac:dyDescent="0.2">
      <c r="D116" s="54">
        <v>115</v>
      </c>
      <c r="E116" s="114" t="str">
        <f>IF(Number&lt;=COUNT(Entry_Number),INDEX(Lookup_Table,MATCH(Number,Calculations!C:C,0),3),"")</f>
        <v/>
      </c>
      <c r="F116" s="61" t="str">
        <f>IF(Number&lt;=COUNT(Entry_Number),INDEX(Lookup_Table,MATCH(Number,Calculations!C:C,0),4),"")</f>
        <v/>
      </c>
      <c r="G116" s="61" t="str">
        <f>IF(Number&lt;=COUNT(Entry_Number),INDEX(Lookup_Table,MATCH(Number,Calculations!C:C,0),11),"")</f>
        <v/>
      </c>
      <c r="H116" s="61" t="str">
        <f>IF(Number&lt;=COUNT(Entry_Number),INDEX(Lookup_Table,MATCH(Number,Calculations!C:C,0),12),"")</f>
        <v/>
      </c>
      <c r="I116" s="62" t="str">
        <f>IF(Number&lt;=COUNT(Entry_Number),INDEX(Lookup_Table,MATCH(Number,Calculations!C:C,0),13),"")</f>
        <v/>
      </c>
      <c r="J11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17" spans="4:10" x14ac:dyDescent="0.2">
      <c r="D117" s="54">
        <v>116</v>
      </c>
      <c r="E117" s="114" t="str">
        <f>IF(Number&lt;=COUNT(Entry_Number),INDEX(Lookup_Table,MATCH(Number,Calculations!C:C,0),3),"")</f>
        <v/>
      </c>
      <c r="F117" s="61" t="str">
        <f>IF(Number&lt;=COUNT(Entry_Number),INDEX(Lookup_Table,MATCH(Number,Calculations!C:C,0),4),"")</f>
        <v/>
      </c>
      <c r="G117" s="61" t="str">
        <f>IF(Number&lt;=COUNT(Entry_Number),INDEX(Lookup_Table,MATCH(Number,Calculations!C:C,0),11),"")</f>
        <v/>
      </c>
      <c r="H117" s="61" t="str">
        <f>IF(Number&lt;=COUNT(Entry_Number),INDEX(Lookup_Table,MATCH(Number,Calculations!C:C,0),12),"")</f>
        <v/>
      </c>
      <c r="I117" s="62" t="str">
        <f>IF(Number&lt;=COUNT(Entry_Number),INDEX(Lookup_Table,MATCH(Number,Calculations!C:C,0),13),"")</f>
        <v/>
      </c>
      <c r="J11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18" spans="4:10" x14ac:dyDescent="0.2">
      <c r="D118" s="54">
        <v>117</v>
      </c>
      <c r="E118" s="114" t="str">
        <f>IF(Number&lt;=COUNT(Entry_Number),INDEX(Lookup_Table,MATCH(Number,Calculations!C:C,0),3),"")</f>
        <v/>
      </c>
      <c r="F118" s="61" t="str">
        <f>IF(Number&lt;=COUNT(Entry_Number),INDEX(Lookup_Table,MATCH(Number,Calculations!C:C,0),4),"")</f>
        <v/>
      </c>
      <c r="G118" s="61" t="str">
        <f>IF(Number&lt;=COUNT(Entry_Number),INDEX(Lookup_Table,MATCH(Number,Calculations!C:C,0),11),"")</f>
        <v/>
      </c>
      <c r="H118" s="61" t="str">
        <f>IF(Number&lt;=COUNT(Entry_Number),INDEX(Lookup_Table,MATCH(Number,Calculations!C:C,0),12),"")</f>
        <v/>
      </c>
      <c r="I118" s="62" t="str">
        <f>IF(Number&lt;=COUNT(Entry_Number),INDEX(Lookup_Table,MATCH(Number,Calculations!C:C,0),13),"")</f>
        <v/>
      </c>
      <c r="J11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19" spans="4:10" x14ac:dyDescent="0.2">
      <c r="D119" s="54">
        <v>118</v>
      </c>
      <c r="E119" s="114" t="str">
        <f>IF(Number&lt;=COUNT(Entry_Number),INDEX(Lookup_Table,MATCH(Number,Calculations!C:C,0),3),"")</f>
        <v/>
      </c>
      <c r="F119" s="61" t="str">
        <f>IF(Number&lt;=COUNT(Entry_Number),INDEX(Lookup_Table,MATCH(Number,Calculations!C:C,0),4),"")</f>
        <v/>
      </c>
      <c r="G119" s="61" t="str">
        <f>IF(Number&lt;=COUNT(Entry_Number),INDEX(Lookup_Table,MATCH(Number,Calculations!C:C,0),11),"")</f>
        <v/>
      </c>
      <c r="H119" s="61" t="str">
        <f>IF(Number&lt;=COUNT(Entry_Number),INDEX(Lookup_Table,MATCH(Number,Calculations!C:C,0),12),"")</f>
        <v/>
      </c>
      <c r="I119" s="62" t="str">
        <f>IF(Number&lt;=COUNT(Entry_Number),INDEX(Lookup_Table,MATCH(Number,Calculations!C:C,0),13),"")</f>
        <v/>
      </c>
      <c r="J11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20" spans="4:10" x14ac:dyDescent="0.2">
      <c r="D120" s="54">
        <v>119</v>
      </c>
      <c r="E120" s="114" t="str">
        <f>IF(Number&lt;=COUNT(Entry_Number),INDEX(Lookup_Table,MATCH(Number,Calculations!C:C,0),3),"")</f>
        <v/>
      </c>
      <c r="F120" s="61" t="str">
        <f>IF(Number&lt;=COUNT(Entry_Number),INDEX(Lookup_Table,MATCH(Number,Calculations!C:C,0),4),"")</f>
        <v/>
      </c>
      <c r="G120" s="61" t="str">
        <f>IF(Number&lt;=COUNT(Entry_Number),INDEX(Lookup_Table,MATCH(Number,Calculations!C:C,0),11),"")</f>
        <v/>
      </c>
      <c r="H120" s="61" t="str">
        <f>IF(Number&lt;=COUNT(Entry_Number),INDEX(Lookup_Table,MATCH(Number,Calculations!C:C,0),12),"")</f>
        <v/>
      </c>
      <c r="I120" s="62" t="str">
        <f>IF(Number&lt;=COUNT(Entry_Number),INDEX(Lookup_Table,MATCH(Number,Calculations!C:C,0),13),"")</f>
        <v/>
      </c>
      <c r="J12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21" spans="4:10" x14ac:dyDescent="0.2">
      <c r="D121" s="54">
        <v>120</v>
      </c>
      <c r="E121" s="114" t="str">
        <f>IF(Number&lt;=COUNT(Entry_Number),INDEX(Lookup_Table,MATCH(Number,Calculations!C:C,0),3),"")</f>
        <v/>
      </c>
      <c r="F121" s="61" t="str">
        <f>IF(Number&lt;=COUNT(Entry_Number),INDEX(Lookup_Table,MATCH(Number,Calculations!C:C,0),4),"")</f>
        <v/>
      </c>
      <c r="G121" s="61" t="str">
        <f>IF(Number&lt;=COUNT(Entry_Number),INDEX(Lookup_Table,MATCH(Number,Calculations!C:C,0),11),"")</f>
        <v/>
      </c>
      <c r="H121" s="61" t="str">
        <f>IF(Number&lt;=COUNT(Entry_Number),INDEX(Lookup_Table,MATCH(Number,Calculations!C:C,0),12),"")</f>
        <v/>
      </c>
      <c r="I121" s="62" t="str">
        <f>IF(Number&lt;=COUNT(Entry_Number),INDEX(Lookup_Table,MATCH(Number,Calculations!C:C,0),13),"")</f>
        <v/>
      </c>
      <c r="J12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22" spans="4:10" x14ac:dyDescent="0.2">
      <c r="D122" s="54">
        <v>121</v>
      </c>
      <c r="E122" s="114" t="str">
        <f>IF(Number&lt;=COUNT(Entry_Number),INDEX(Lookup_Table,MATCH(Number,Calculations!C:C,0),3),"")</f>
        <v/>
      </c>
      <c r="F122" s="61" t="str">
        <f>IF(Number&lt;=COUNT(Entry_Number),INDEX(Lookup_Table,MATCH(Number,Calculations!C:C,0),4),"")</f>
        <v/>
      </c>
      <c r="G122" s="61" t="str">
        <f>IF(Number&lt;=COUNT(Entry_Number),INDEX(Lookup_Table,MATCH(Number,Calculations!C:C,0),11),"")</f>
        <v/>
      </c>
      <c r="H122" s="61" t="str">
        <f>IF(Number&lt;=COUNT(Entry_Number),INDEX(Lookup_Table,MATCH(Number,Calculations!C:C,0),12),"")</f>
        <v/>
      </c>
      <c r="I122" s="62" t="str">
        <f>IF(Number&lt;=COUNT(Entry_Number),INDEX(Lookup_Table,MATCH(Number,Calculations!C:C,0),13),"")</f>
        <v/>
      </c>
      <c r="J12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23" spans="4:10" x14ac:dyDescent="0.2">
      <c r="D123" s="54">
        <v>122</v>
      </c>
      <c r="E123" s="114" t="str">
        <f>IF(Number&lt;=COUNT(Entry_Number),INDEX(Lookup_Table,MATCH(Number,Calculations!C:C,0),3),"")</f>
        <v/>
      </c>
      <c r="F123" s="61" t="str">
        <f>IF(Number&lt;=COUNT(Entry_Number),INDEX(Lookup_Table,MATCH(Number,Calculations!C:C,0),4),"")</f>
        <v/>
      </c>
      <c r="G123" s="61" t="str">
        <f>IF(Number&lt;=COUNT(Entry_Number),INDEX(Lookup_Table,MATCH(Number,Calculations!C:C,0),11),"")</f>
        <v/>
      </c>
      <c r="H123" s="61" t="str">
        <f>IF(Number&lt;=COUNT(Entry_Number),INDEX(Lookup_Table,MATCH(Number,Calculations!C:C,0),12),"")</f>
        <v/>
      </c>
      <c r="I123" s="62" t="str">
        <f>IF(Number&lt;=COUNT(Entry_Number),INDEX(Lookup_Table,MATCH(Number,Calculations!C:C,0),13),"")</f>
        <v/>
      </c>
      <c r="J12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24" spans="4:10" x14ac:dyDescent="0.2">
      <c r="D124" s="54">
        <v>123</v>
      </c>
      <c r="E124" s="114" t="str">
        <f>IF(Number&lt;=COUNT(Entry_Number),INDEX(Lookup_Table,MATCH(Number,Calculations!C:C,0),3),"")</f>
        <v/>
      </c>
      <c r="F124" s="61" t="str">
        <f>IF(Number&lt;=COUNT(Entry_Number),INDEX(Lookup_Table,MATCH(Number,Calculations!C:C,0),4),"")</f>
        <v/>
      </c>
      <c r="G124" s="61" t="str">
        <f>IF(Number&lt;=COUNT(Entry_Number),INDEX(Lookup_Table,MATCH(Number,Calculations!C:C,0),11),"")</f>
        <v/>
      </c>
      <c r="H124" s="61" t="str">
        <f>IF(Number&lt;=COUNT(Entry_Number),INDEX(Lookup_Table,MATCH(Number,Calculations!C:C,0),12),"")</f>
        <v/>
      </c>
      <c r="I124" s="62" t="str">
        <f>IF(Number&lt;=COUNT(Entry_Number),INDEX(Lookup_Table,MATCH(Number,Calculations!C:C,0),13),"")</f>
        <v/>
      </c>
      <c r="J12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25" spans="4:10" x14ac:dyDescent="0.2">
      <c r="D125" s="54">
        <v>124</v>
      </c>
      <c r="E125" s="114" t="str">
        <f>IF(Number&lt;=COUNT(Entry_Number),INDEX(Lookup_Table,MATCH(Number,Calculations!C:C,0),3),"")</f>
        <v/>
      </c>
      <c r="F125" s="61" t="str">
        <f>IF(Number&lt;=COUNT(Entry_Number),INDEX(Lookup_Table,MATCH(Number,Calculations!C:C,0),4),"")</f>
        <v/>
      </c>
      <c r="G125" s="61" t="str">
        <f>IF(Number&lt;=COUNT(Entry_Number),INDEX(Lookup_Table,MATCH(Number,Calculations!C:C,0),11),"")</f>
        <v/>
      </c>
      <c r="H125" s="61" t="str">
        <f>IF(Number&lt;=COUNT(Entry_Number),INDEX(Lookup_Table,MATCH(Number,Calculations!C:C,0),12),"")</f>
        <v/>
      </c>
      <c r="I125" s="62" t="str">
        <f>IF(Number&lt;=COUNT(Entry_Number),INDEX(Lookup_Table,MATCH(Number,Calculations!C:C,0),13),"")</f>
        <v/>
      </c>
      <c r="J12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26" spans="4:10" x14ac:dyDescent="0.2">
      <c r="D126" s="54">
        <v>125</v>
      </c>
      <c r="E126" s="114" t="str">
        <f>IF(Number&lt;=COUNT(Entry_Number),INDEX(Lookup_Table,MATCH(Number,Calculations!C:C,0),3),"")</f>
        <v/>
      </c>
      <c r="F126" s="61" t="str">
        <f>IF(Number&lt;=COUNT(Entry_Number),INDEX(Lookup_Table,MATCH(Number,Calculations!C:C,0),4),"")</f>
        <v/>
      </c>
      <c r="G126" s="61" t="str">
        <f>IF(Number&lt;=COUNT(Entry_Number),INDEX(Lookup_Table,MATCH(Number,Calculations!C:C,0),11),"")</f>
        <v/>
      </c>
      <c r="H126" s="61" t="str">
        <f>IF(Number&lt;=COUNT(Entry_Number),INDEX(Lookup_Table,MATCH(Number,Calculations!C:C,0),12),"")</f>
        <v/>
      </c>
      <c r="I126" s="62" t="str">
        <f>IF(Number&lt;=COUNT(Entry_Number),INDEX(Lookup_Table,MATCH(Number,Calculations!C:C,0),13),"")</f>
        <v/>
      </c>
      <c r="J12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27" spans="4:10" x14ac:dyDescent="0.2">
      <c r="D127" s="54">
        <v>126</v>
      </c>
      <c r="E127" s="114" t="str">
        <f>IF(Number&lt;=COUNT(Entry_Number),INDEX(Lookup_Table,MATCH(Number,Calculations!C:C,0),3),"")</f>
        <v/>
      </c>
      <c r="F127" s="61" t="str">
        <f>IF(Number&lt;=COUNT(Entry_Number),INDEX(Lookup_Table,MATCH(Number,Calculations!C:C,0),4),"")</f>
        <v/>
      </c>
      <c r="G127" s="61" t="str">
        <f>IF(Number&lt;=COUNT(Entry_Number),INDEX(Lookup_Table,MATCH(Number,Calculations!C:C,0),11),"")</f>
        <v/>
      </c>
      <c r="H127" s="61" t="str">
        <f>IF(Number&lt;=COUNT(Entry_Number),INDEX(Lookup_Table,MATCH(Number,Calculations!C:C,0),12),"")</f>
        <v/>
      </c>
      <c r="I127" s="62" t="str">
        <f>IF(Number&lt;=COUNT(Entry_Number),INDEX(Lookup_Table,MATCH(Number,Calculations!C:C,0),13),"")</f>
        <v/>
      </c>
      <c r="J12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28" spans="4:10" x14ac:dyDescent="0.2">
      <c r="D128" s="54">
        <v>127</v>
      </c>
      <c r="E128" s="114" t="str">
        <f>IF(Number&lt;=COUNT(Entry_Number),INDEX(Lookup_Table,MATCH(Number,Calculations!C:C,0),3),"")</f>
        <v/>
      </c>
      <c r="F128" s="61" t="str">
        <f>IF(Number&lt;=COUNT(Entry_Number),INDEX(Lookup_Table,MATCH(Number,Calculations!C:C,0),4),"")</f>
        <v/>
      </c>
      <c r="G128" s="61" t="str">
        <f>IF(Number&lt;=COUNT(Entry_Number),INDEX(Lookup_Table,MATCH(Number,Calculations!C:C,0),11),"")</f>
        <v/>
      </c>
      <c r="H128" s="61" t="str">
        <f>IF(Number&lt;=COUNT(Entry_Number),INDEX(Lookup_Table,MATCH(Number,Calculations!C:C,0),12),"")</f>
        <v/>
      </c>
      <c r="I128" s="62" t="str">
        <f>IF(Number&lt;=COUNT(Entry_Number),INDEX(Lookup_Table,MATCH(Number,Calculations!C:C,0),13),"")</f>
        <v/>
      </c>
      <c r="J12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29" spans="4:10" x14ac:dyDescent="0.2">
      <c r="D129" s="54">
        <v>128</v>
      </c>
      <c r="E129" s="114" t="str">
        <f>IF(Number&lt;=COUNT(Entry_Number),INDEX(Lookup_Table,MATCH(Number,Calculations!C:C,0),3),"")</f>
        <v/>
      </c>
      <c r="F129" s="61" t="str">
        <f>IF(Number&lt;=COUNT(Entry_Number),INDEX(Lookup_Table,MATCH(Number,Calculations!C:C,0),4),"")</f>
        <v/>
      </c>
      <c r="G129" s="61" t="str">
        <f>IF(Number&lt;=COUNT(Entry_Number),INDEX(Lookup_Table,MATCH(Number,Calculations!C:C,0),11),"")</f>
        <v/>
      </c>
      <c r="H129" s="61" t="str">
        <f>IF(Number&lt;=COUNT(Entry_Number),INDEX(Lookup_Table,MATCH(Number,Calculations!C:C,0),12),"")</f>
        <v/>
      </c>
      <c r="I129" s="62" t="str">
        <f>IF(Number&lt;=COUNT(Entry_Number),INDEX(Lookup_Table,MATCH(Number,Calculations!C:C,0),13),"")</f>
        <v/>
      </c>
      <c r="J12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30" spans="4:10" x14ac:dyDescent="0.2">
      <c r="D130" s="54">
        <v>129</v>
      </c>
      <c r="E130" s="114" t="str">
        <f>IF(Number&lt;=COUNT(Entry_Number),INDEX(Lookup_Table,MATCH(Number,Calculations!C:C,0),3),"")</f>
        <v/>
      </c>
      <c r="F130" s="61" t="str">
        <f>IF(Number&lt;=COUNT(Entry_Number),INDEX(Lookup_Table,MATCH(Number,Calculations!C:C,0),4),"")</f>
        <v/>
      </c>
      <c r="G130" s="61" t="str">
        <f>IF(Number&lt;=COUNT(Entry_Number),INDEX(Lookup_Table,MATCH(Number,Calculations!C:C,0),11),"")</f>
        <v/>
      </c>
      <c r="H130" s="61" t="str">
        <f>IF(Number&lt;=COUNT(Entry_Number),INDEX(Lookup_Table,MATCH(Number,Calculations!C:C,0),12),"")</f>
        <v/>
      </c>
      <c r="I130" s="62" t="str">
        <f>IF(Number&lt;=COUNT(Entry_Number),INDEX(Lookup_Table,MATCH(Number,Calculations!C:C,0),13),"")</f>
        <v/>
      </c>
      <c r="J13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31" spans="4:10" x14ac:dyDescent="0.2">
      <c r="D131" s="54">
        <v>130</v>
      </c>
      <c r="E131" s="114" t="str">
        <f>IF(Number&lt;=COUNT(Entry_Number),INDEX(Lookup_Table,MATCH(Number,Calculations!C:C,0),3),"")</f>
        <v/>
      </c>
      <c r="F131" s="61" t="str">
        <f>IF(Number&lt;=COUNT(Entry_Number),INDEX(Lookup_Table,MATCH(Number,Calculations!C:C,0),4),"")</f>
        <v/>
      </c>
      <c r="G131" s="61" t="str">
        <f>IF(Number&lt;=COUNT(Entry_Number),INDEX(Lookup_Table,MATCH(Number,Calculations!C:C,0),11),"")</f>
        <v/>
      </c>
      <c r="H131" s="61" t="str">
        <f>IF(Number&lt;=COUNT(Entry_Number),INDEX(Lookup_Table,MATCH(Number,Calculations!C:C,0),12),"")</f>
        <v/>
      </c>
      <c r="I131" s="62" t="str">
        <f>IF(Number&lt;=COUNT(Entry_Number),INDEX(Lookup_Table,MATCH(Number,Calculations!C:C,0),13),"")</f>
        <v/>
      </c>
      <c r="J13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32" spans="4:10" x14ac:dyDescent="0.2">
      <c r="D132" s="54">
        <v>131</v>
      </c>
      <c r="E132" s="114" t="str">
        <f>IF(Number&lt;=COUNT(Entry_Number),INDEX(Lookup_Table,MATCH(Number,Calculations!C:C,0),3),"")</f>
        <v/>
      </c>
      <c r="F132" s="61" t="str">
        <f>IF(Number&lt;=COUNT(Entry_Number),INDEX(Lookup_Table,MATCH(Number,Calculations!C:C,0),4),"")</f>
        <v/>
      </c>
      <c r="G132" s="61" t="str">
        <f>IF(Number&lt;=COUNT(Entry_Number),INDEX(Lookup_Table,MATCH(Number,Calculations!C:C,0),11),"")</f>
        <v/>
      </c>
      <c r="H132" s="61" t="str">
        <f>IF(Number&lt;=COUNT(Entry_Number),INDEX(Lookup_Table,MATCH(Number,Calculations!C:C,0),12),"")</f>
        <v/>
      </c>
      <c r="I132" s="62" t="str">
        <f>IF(Number&lt;=COUNT(Entry_Number),INDEX(Lookup_Table,MATCH(Number,Calculations!C:C,0),13),"")</f>
        <v/>
      </c>
      <c r="J13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33" spans="4:10" x14ac:dyDescent="0.2">
      <c r="D133" s="54">
        <v>132</v>
      </c>
      <c r="E133" s="114" t="str">
        <f>IF(Number&lt;=COUNT(Entry_Number),INDEX(Lookup_Table,MATCH(Number,Calculations!C:C,0),3),"")</f>
        <v/>
      </c>
      <c r="F133" s="61" t="str">
        <f>IF(Number&lt;=COUNT(Entry_Number),INDEX(Lookup_Table,MATCH(Number,Calculations!C:C,0),4),"")</f>
        <v/>
      </c>
      <c r="G133" s="61" t="str">
        <f>IF(Number&lt;=COUNT(Entry_Number),INDEX(Lookup_Table,MATCH(Number,Calculations!C:C,0),11),"")</f>
        <v/>
      </c>
      <c r="H133" s="61" t="str">
        <f>IF(Number&lt;=COUNT(Entry_Number),INDEX(Lookup_Table,MATCH(Number,Calculations!C:C,0),12),"")</f>
        <v/>
      </c>
      <c r="I133" s="62" t="str">
        <f>IF(Number&lt;=COUNT(Entry_Number),INDEX(Lookup_Table,MATCH(Number,Calculations!C:C,0),13),"")</f>
        <v/>
      </c>
      <c r="J13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34" spans="4:10" x14ac:dyDescent="0.2">
      <c r="D134" s="54">
        <v>133</v>
      </c>
      <c r="E134" s="114" t="str">
        <f>IF(Number&lt;=COUNT(Entry_Number),INDEX(Lookup_Table,MATCH(Number,Calculations!C:C,0),3),"")</f>
        <v/>
      </c>
      <c r="F134" s="61" t="str">
        <f>IF(Number&lt;=COUNT(Entry_Number),INDEX(Lookup_Table,MATCH(Number,Calculations!C:C,0),4),"")</f>
        <v/>
      </c>
      <c r="G134" s="61" t="str">
        <f>IF(Number&lt;=COUNT(Entry_Number),INDEX(Lookup_Table,MATCH(Number,Calculations!C:C,0),11),"")</f>
        <v/>
      </c>
      <c r="H134" s="61" t="str">
        <f>IF(Number&lt;=COUNT(Entry_Number),INDEX(Lookup_Table,MATCH(Number,Calculations!C:C,0),12),"")</f>
        <v/>
      </c>
      <c r="I134" s="62" t="str">
        <f>IF(Number&lt;=COUNT(Entry_Number),INDEX(Lookup_Table,MATCH(Number,Calculations!C:C,0),13),"")</f>
        <v/>
      </c>
      <c r="J13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35" spans="4:10" x14ac:dyDescent="0.2">
      <c r="D135" s="54">
        <v>134</v>
      </c>
      <c r="E135" s="114" t="str">
        <f>IF(Number&lt;=COUNT(Entry_Number),INDEX(Lookup_Table,MATCH(Number,Calculations!C:C,0),3),"")</f>
        <v/>
      </c>
      <c r="F135" s="61" t="str">
        <f>IF(Number&lt;=COUNT(Entry_Number),INDEX(Lookup_Table,MATCH(Number,Calculations!C:C,0),4),"")</f>
        <v/>
      </c>
      <c r="G135" s="61" t="str">
        <f>IF(Number&lt;=COUNT(Entry_Number),INDEX(Lookup_Table,MATCH(Number,Calculations!C:C,0),11),"")</f>
        <v/>
      </c>
      <c r="H135" s="61" t="str">
        <f>IF(Number&lt;=COUNT(Entry_Number),INDEX(Lookup_Table,MATCH(Number,Calculations!C:C,0),12),"")</f>
        <v/>
      </c>
      <c r="I135" s="62" t="str">
        <f>IF(Number&lt;=COUNT(Entry_Number),INDEX(Lookup_Table,MATCH(Number,Calculations!C:C,0),13),"")</f>
        <v/>
      </c>
      <c r="J13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36" spans="4:10" x14ac:dyDescent="0.2">
      <c r="D136" s="54">
        <v>135</v>
      </c>
      <c r="E136" s="114" t="str">
        <f>IF(Number&lt;=COUNT(Entry_Number),INDEX(Lookup_Table,MATCH(Number,Calculations!C:C,0),3),"")</f>
        <v/>
      </c>
      <c r="F136" s="61" t="str">
        <f>IF(Number&lt;=COUNT(Entry_Number),INDEX(Lookup_Table,MATCH(Number,Calculations!C:C,0),4),"")</f>
        <v/>
      </c>
      <c r="G136" s="61" t="str">
        <f>IF(Number&lt;=COUNT(Entry_Number),INDEX(Lookup_Table,MATCH(Number,Calculations!C:C,0),11),"")</f>
        <v/>
      </c>
      <c r="H136" s="61" t="str">
        <f>IF(Number&lt;=COUNT(Entry_Number),INDEX(Lookup_Table,MATCH(Number,Calculations!C:C,0),12),"")</f>
        <v/>
      </c>
      <c r="I136" s="62" t="str">
        <f>IF(Number&lt;=COUNT(Entry_Number),INDEX(Lookup_Table,MATCH(Number,Calculations!C:C,0),13),"")</f>
        <v/>
      </c>
      <c r="J13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37" spans="4:10" x14ac:dyDescent="0.2">
      <c r="D137" s="54">
        <v>136</v>
      </c>
      <c r="E137" s="114" t="str">
        <f>IF(Number&lt;=COUNT(Entry_Number),INDEX(Lookup_Table,MATCH(Number,Calculations!C:C,0),3),"")</f>
        <v/>
      </c>
      <c r="F137" s="61" t="str">
        <f>IF(Number&lt;=COUNT(Entry_Number),INDEX(Lookup_Table,MATCH(Number,Calculations!C:C,0),4),"")</f>
        <v/>
      </c>
      <c r="G137" s="61" t="str">
        <f>IF(Number&lt;=COUNT(Entry_Number),INDEX(Lookup_Table,MATCH(Number,Calculations!C:C,0),11),"")</f>
        <v/>
      </c>
      <c r="H137" s="61" t="str">
        <f>IF(Number&lt;=COUNT(Entry_Number),INDEX(Lookup_Table,MATCH(Number,Calculations!C:C,0),12),"")</f>
        <v/>
      </c>
      <c r="I137" s="62" t="str">
        <f>IF(Number&lt;=COUNT(Entry_Number),INDEX(Lookup_Table,MATCH(Number,Calculations!C:C,0),13),"")</f>
        <v/>
      </c>
      <c r="J13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38" spans="4:10" x14ac:dyDescent="0.2">
      <c r="D138" s="54">
        <v>137</v>
      </c>
      <c r="E138" s="114" t="str">
        <f>IF(Number&lt;=COUNT(Entry_Number),INDEX(Lookup_Table,MATCH(Number,Calculations!C:C,0),3),"")</f>
        <v/>
      </c>
      <c r="F138" s="61" t="str">
        <f>IF(Number&lt;=COUNT(Entry_Number),INDEX(Lookup_Table,MATCH(Number,Calculations!C:C,0),4),"")</f>
        <v/>
      </c>
      <c r="G138" s="61" t="str">
        <f>IF(Number&lt;=COUNT(Entry_Number),INDEX(Lookup_Table,MATCH(Number,Calculations!C:C,0),11),"")</f>
        <v/>
      </c>
      <c r="H138" s="61" t="str">
        <f>IF(Number&lt;=COUNT(Entry_Number),INDEX(Lookup_Table,MATCH(Number,Calculations!C:C,0),12),"")</f>
        <v/>
      </c>
      <c r="I138" s="62" t="str">
        <f>IF(Number&lt;=COUNT(Entry_Number),INDEX(Lookup_Table,MATCH(Number,Calculations!C:C,0),13),"")</f>
        <v/>
      </c>
      <c r="J13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39" spans="4:10" x14ac:dyDescent="0.2">
      <c r="D139" s="54">
        <v>138</v>
      </c>
      <c r="E139" s="114" t="str">
        <f>IF(Number&lt;=COUNT(Entry_Number),INDEX(Lookup_Table,MATCH(Number,Calculations!C:C,0),3),"")</f>
        <v/>
      </c>
      <c r="F139" s="61" t="str">
        <f>IF(Number&lt;=COUNT(Entry_Number),INDEX(Lookup_Table,MATCH(Number,Calculations!C:C,0),4),"")</f>
        <v/>
      </c>
      <c r="G139" s="61" t="str">
        <f>IF(Number&lt;=COUNT(Entry_Number),INDEX(Lookup_Table,MATCH(Number,Calculations!C:C,0),11),"")</f>
        <v/>
      </c>
      <c r="H139" s="61" t="str">
        <f>IF(Number&lt;=COUNT(Entry_Number),INDEX(Lookup_Table,MATCH(Number,Calculations!C:C,0),12),"")</f>
        <v/>
      </c>
      <c r="I139" s="62" t="str">
        <f>IF(Number&lt;=COUNT(Entry_Number),INDEX(Lookup_Table,MATCH(Number,Calculations!C:C,0),13),"")</f>
        <v/>
      </c>
      <c r="J13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40" spans="4:10" x14ac:dyDescent="0.2">
      <c r="D140" s="54">
        <v>139</v>
      </c>
      <c r="E140" s="114" t="str">
        <f>IF(Number&lt;=COUNT(Entry_Number),INDEX(Lookup_Table,MATCH(Number,Calculations!C:C,0),3),"")</f>
        <v/>
      </c>
      <c r="F140" s="61" t="str">
        <f>IF(Number&lt;=COUNT(Entry_Number),INDEX(Lookup_Table,MATCH(Number,Calculations!C:C,0),4),"")</f>
        <v/>
      </c>
      <c r="G140" s="61" t="str">
        <f>IF(Number&lt;=COUNT(Entry_Number),INDEX(Lookup_Table,MATCH(Number,Calculations!C:C,0),11),"")</f>
        <v/>
      </c>
      <c r="H140" s="61" t="str">
        <f>IF(Number&lt;=COUNT(Entry_Number),INDEX(Lookup_Table,MATCH(Number,Calculations!C:C,0),12),"")</f>
        <v/>
      </c>
      <c r="I140" s="62" t="str">
        <f>IF(Number&lt;=COUNT(Entry_Number),INDEX(Lookup_Table,MATCH(Number,Calculations!C:C,0),13),"")</f>
        <v/>
      </c>
      <c r="J14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41" spans="4:10" x14ac:dyDescent="0.2">
      <c r="D141" s="54">
        <v>140</v>
      </c>
      <c r="E141" s="114" t="str">
        <f>IF(Number&lt;=COUNT(Entry_Number),INDEX(Lookup_Table,MATCH(Number,Calculations!C:C,0),3),"")</f>
        <v/>
      </c>
      <c r="F141" s="61" t="str">
        <f>IF(Number&lt;=COUNT(Entry_Number),INDEX(Lookup_Table,MATCH(Number,Calculations!C:C,0),4),"")</f>
        <v/>
      </c>
      <c r="G141" s="61" t="str">
        <f>IF(Number&lt;=COUNT(Entry_Number),INDEX(Lookup_Table,MATCH(Number,Calculations!C:C,0),11),"")</f>
        <v/>
      </c>
      <c r="H141" s="61" t="str">
        <f>IF(Number&lt;=COUNT(Entry_Number),INDEX(Lookup_Table,MATCH(Number,Calculations!C:C,0),12),"")</f>
        <v/>
      </c>
      <c r="I141" s="62" t="str">
        <f>IF(Number&lt;=COUNT(Entry_Number),INDEX(Lookup_Table,MATCH(Number,Calculations!C:C,0),13),"")</f>
        <v/>
      </c>
      <c r="J14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42" spans="4:10" x14ac:dyDescent="0.2">
      <c r="D142" s="54">
        <v>141</v>
      </c>
      <c r="E142" s="114" t="str">
        <f>IF(Number&lt;=COUNT(Entry_Number),INDEX(Lookup_Table,MATCH(Number,Calculations!C:C,0),3),"")</f>
        <v/>
      </c>
      <c r="F142" s="61" t="str">
        <f>IF(Number&lt;=COUNT(Entry_Number),INDEX(Lookup_Table,MATCH(Number,Calculations!C:C,0),4),"")</f>
        <v/>
      </c>
      <c r="G142" s="61" t="str">
        <f>IF(Number&lt;=COUNT(Entry_Number),INDEX(Lookup_Table,MATCH(Number,Calculations!C:C,0),11),"")</f>
        <v/>
      </c>
      <c r="H142" s="61" t="str">
        <f>IF(Number&lt;=COUNT(Entry_Number),INDEX(Lookup_Table,MATCH(Number,Calculations!C:C,0),12),"")</f>
        <v/>
      </c>
      <c r="I142" s="62" t="str">
        <f>IF(Number&lt;=COUNT(Entry_Number),INDEX(Lookup_Table,MATCH(Number,Calculations!C:C,0),13),"")</f>
        <v/>
      </c>
      <c r="J14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43" spans="4:10" x14ac:dyDescent="0.2">
      <c r="D143" s="54">
        <v>142</v>
      </c>
      <c r="E143" s="114" t="str">
        <f>IF(Number&lt;=COUNT(Entry_Number),INDEX(Lookup_Table,MATCH(Number,Calculations!C:C,0),3),"")</f>
        <v/>
      </c>
      <c r="F143" s="61" t="str">
        <f>IF(Number&lt;=COUNT(Entry_Number),INDEX(Lookup_Table,MATCH(Number,Calculations!C:C,0),4),"")</f>
        <v/>
      </c>
      <c r="G143" s="61" t="str">
        <f>IF(Number&lt;=COUNT(Entry_Number),INDEX(Lookup_Table,MATCH(Number,Calculations!C:C,0),11),"")</f>
        <v/>
      </c>
      <c r="H143" s="61" t="str">
        <f>IF(Number&lt;=COUNT(Entry_Number),INDEX(Lookup_Table,MATCH(Number,Calculations!C:C,0),12),"")</f>
        <v/>
      </c>
      <c r="I143" s="62" t="str">
        <f>IF(Number&lt;=COUNT(Entry_Number),INDEX(Lookup_Table,MATCH(Number,Calculations!C:C,0),13),"")</f>
        <v/>
      </c>
      <c r="J14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44" spans="4:10" x14ac:dyDescent="0.2">
      <c r="D144" s="54">
        <v>143</v>
      </c>
      <c r="E144" s="114" t="str">
        <f>IF(Number&lt;=COUNT(Entry_Number),INDEX(Lookup_Table,MATCH(Number,Calculations!C:C,0),3),"")</f>
        <v/>
      </c>
      <c r="F144" s="61" t="str">
        <f>IF(Number&lt;=COUNT(Entry_Number),INDEX(Lookup_Table,MATCH(Number,Calculations!C:C,0),4),"")</f>
        <v/>
      </c>
      <c r="G144" s="61" t="str">
        <f>IF(Number&lt;=COUNT(Entry_Number),INDEX(Lookup_Table,MATCH(Number,Calculations!C:C,0),11),"")</f>
        <v/>
      </c>
      <c r="H144" s="61" t="str">
        <f>IF(Number&lt;=COUNT(Entry_Number),INDEX(Lookup_Table,MATCH(Number,Calculations!C:C,0),12),"")</f>
        <v/>
      </c>
      <c r="I144" s="62" t="str">
        <f>IF(Number&lt;=COUNT(Entry_Number),INDEX(Lookup_Table,MATCH(Number,Calculations!C:C,0),13),"")</f>
        <v/>
      </c>
      <c r="J14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45" spans="4:10" x14ac:dyDescent="0.2">
      <c r="D145" s="54">
        <v>144</v>
      </c>
      <c r="E145" s="114" t="str">
        <f>IF(Number&lt;=COUNT(Entry_Number),INDEX(Lookup_Table,MATCH(Number,Calculations!C:C,0),3),"")</f>
        <v/>
      </c>
      <c r="F145" s="61" t="str">
        <f>IF(Number&lt;=COUNT(Entry_Number),INDEX(Lookup_Table,MATCH(Number,Calculations!C:C,0),4),"")</f>
        <v/>
      </c>
      <c r="G145" s="61" t="str">
        <f>IF(Number&lt;=COUNT(Entry_Number),INDEX(Lookup_Table,MATCH(Number,Calculations!C:C,0),11),"")</f>
        <v/>
      </c>
      <c r="H145" s="61" t="str">
        <f>IF(Number&lt;=COUNT(Entry_Number),INDEX(Lookup_Table,MATCH(Number,Calculations!C:C,0),12),"")</f>
        <v/>
      </c>
      <c r="I145" s="62" t="str">
        <f>IF(Number&lt;=COUNT(Entry_Number),INDEX(Lookup_Table,MATCH(Number,Calculations!C:C,0),13),"")</f>
        <v/>
      </c>
      <c r="J14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46" spans="4:10" x14ac:dyDescent="0.2">
      <c r="D146" s="54">
        <v>145</v>
      </c>
      <c r="E146" s="114" t="str">
        <f>IF(Number&lt;=COUNT(Entry_Number),INDEX(Lookup_Table,MATCH(Number,Calculations!C:C,0),3),"")</f>
        <v/>
      </c>
      <c r="F146" s="61" t="str">
        <f>IF(Number&lt;=COUNT(Entry_Number),INDEX(Lookup_Table,MATCH(Number,Calculations!C:C,0),4),"")</f>
        <v/>
      </c>
      <c r="G146" s="61" t="str">
        <f>IF(Number&lt;=COUNT(Entry_Number),INDEX(Lookup_Table,MATCH(Number,Calculations!C:C,0),11),"")</f>
        <v/>
      </c>
      <c r="H146" s="61" t="str">
        <f>IF(Number&lt;=COUNT(Entry_Number),INDEX(Lookup_Table,MATCH(Number,Calculations!C:C,0),12),"")</f>
        <v/>
      </c>
      <c r="I146" s="62" t="str">
        <f>IF(Number&lt;=COUNT(Entry_Number),INDEX(Lookup_Table,MATCH(Number,Calculations!C:C,0),13),"")</f>
        <v/>
      </c>
      <c r="J14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47" spans="4:10" x14ac:dyDescent="0.2">
      <c r="D147" s="54">
        <v>146</v>
      </c>
      <c r="E147" s="114" t="str">
        <f>IF(Number&lt;=COUNT(Entry_Number),INDEX(Lookup_Table,MATCH(Number,Calculations!C:C,0),3),"")</f>
        <v/>
      </c>
      <c r="F147" s="61" t="str">
        <f>IF(Number&lt;=COUNT(Entry_Number),INDEX(Lookup_Table,MATCH(Number,Calculations!C:C,0),4),"")</f>
        <v/>
      </c>
      <c r="G147" s="61" t="str">
        <f>IF(Number&lt;=COUNT(Entry_Number),INDEX(Lookup_Table,MATCH(Number,Calculations!C:C,0),11),"")</f>
        <v/>
      </c>
      <c r="H147" s="61" t="str">
        <f>IF(Number&lt;=COUNT(Entry_Number),INDEX(Lookup_Table,MATCH(Number,Calculations!C:C,0),12),"")</f>
        <v/>
      </c>
      <c r="I147" s="62" t="str">
        <f>IF(Number&lt;=COUNT(Entry_Number),INDEX(Lookup_Table,MATCH(Number,Calculations!C:C,0),13),"")</f>
        <v/>
      </c>
      <c r="J14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48" spans="4:10" x14ac:dyDescent="0.2">
      <c r="D148" s="54">
        <v>147</v>
      </c>
      <c r="E148" s="114" t="str">
        <f>IF(Number&lt;=COUNT(Entry_Number),INDEX(Lookup_Table,MATCH(Number,Calculations!C:C,0),3),"")</f>
        <v/>
      </c>
      <c r="F148" s="61" t="str">
        <f>IF(Number&lt;=COUNT(Entry_Number),INDEX(Lookup_Table,MATCH(Number,Calculations!C:C,0),4),"")</f>
        <v/>
      </c>
      <c r="G148" s="61" t="str">
        <f>IF(Number&lt;=COUNT(Entry_Number),INDEX(Lookup_Table,MATCH(Number,Calculations!C:C,0),11),"")</f>
        <v/>
      </c>
      <c r="H148" s="61" t="str">
        <f>IF(Number&lt;=COUNT(Entry_Number),INDEX(Lookup_Table,MATCH(Number,Calculations!C:C,0),12),"")</f>
        <v/>
      </c>
      <c r="I148" s="62" t="str">
        <f>IF(Number&lt;=COUNT(Entry_Number),INDEX(Lookup_Table,MATCH(Number,Calculations!C:C,0),13),"")</f>
        <v/>
      </c>
      <c r="J14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49" spans="4:10" x14ac:dyDescent="0.2">
      <c r="D149" s="54">
        <v>148</v>
      </c>
      <c r="E149" s="114" t="str">
        <f>IF(Number&lt;=COUNT(Entry_Number),INDEX(Lookup_Table,MATCH(Number,Calculations!C:C,0),3),"")</f>
        <v/>
      </c>
      <c r="F149" s="61" t="str">
        <f>IF(Number&lt;=COUNT(Entry_Number),INDEX(Lookup_Table,MATCH(Number,Calculations!C:C,0),4),"")</f>
        <v/>
      </c>
      <c r="G149" s="61" t="str">
        <f>IF(Number&lt;=COUNT(Entry_Number),INDEX(Lookup_Table,MATCH(Number,Calculations!C:C,0),11),"")</f>
        <v/>
      </c>
      <c r="H149" s="61" t="str">
        <f>IF(Number&lt;=COUNT(Entry_Number),INDEX(Lookup_Table,MATCH(Number,Calculations!C:C,0),12),"")</f>
        <v/>
      </c>
      <c r="I149" s="62" t="str">
        <f>IF(Number&lt;=COUNT(Entry_Number),INDEX(Lookup_Table,MATCH(Number,Calculations!C:C,0),13),"")</f>
        <v/>
      </c>
      <c r="J14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50" spans="4:10" x14ac:dyDescent="0.2">
      <c r="D150" s="54">
        <v>149</v>
      </c>
      <c r="E150" s="114" t="str">
        <f>IF(Number&lt;=COUNT(Entry_Number),INDEX(Lookup_Table,MATCH(Number,Calculations!C:C,0),3),"")</f>
        <v/>
      </c>
      <c r="F150" s="61" t="str">
        <f>IF(Number&lt;=COUNT(Entry_Number),INDEX(Lookup_Table,MATCH(Number,Calculations!C:C,0),4),"")</f>
        <v/>
      </c>
      <c r="G150" s="61" t="str">
        <f>IF(Number&lt;=COUNT(Entry_Number),INDEX(Lookup_Table,MATCH(Number,Calculations!C:C,0),11),"")</f>
        <v/>
      </c>
      <c r="H150" s="61" t="str">
        <f>IF(Number&lt;=COUNT(Entry_Number),INDEX(Lookup_Table,MATCH(Number,Calculations!C:C,0),12),"")</f>
        <v/>
      </c>
      <c r="I150" s="62" t="str">
        <f>IF(Number&lt;=COUNT(Entry_Number),INDEX(Lookup_Table,MATCH(Number,Calculations!C:C,0),13),"")</f>
        <v/>
      </c>
      <c r="J15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51" spans="4:10" x14ac:dyDescent="0.2">
      <c r="D151" s="54">
        <v>150</v>
      </c>
      <c r="E151" s="114" t="str">
        <f>IF(Number&lt;=COUNT(Entry_Number),INDEX(Lookup_Table,MATCH(Number,Calculations!C:C,0),3),"")</f>
        <v/>
      </c>
      <c r="F151" s="61" t="str">
        <f>IF(Number&lt;=COUNT(Entry_Number),INDEX(Lookup_Table,MATCH(Number,Calculations!C:C,0),4),"")</f>
        <v/>
      </c>
      <c r="G151" s="61" t="str">
        <f>IF(Number&lt;=COUNT(Entry_Number),INDEX(Lookup_Table,MATCH(Number,Calculations!C:C,0),11),"")</f>
        <v/>
      </c>
      <c r="H151" s="61" t="str">
        <f>IF(Number&lt;=COUNT(Entry_Number),INDEX(Lookup_Table,MATCH(Number,Calculations!C:C,0),12),"")</f>
        <v/>
      </c>
      <c r="I151" s="62" t="str">
        <f>IF(Number&lt;=COUNT(Entry_Number),INDEX(Lookup_Table,MATCH(Number,Calculations!C:C,0),13),"")</f>
        <v/>
      </c>
      <c r="J15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52" spans="4:10" x14ac:dyDescent="0.2">
      <c r="D152" s="54">
        <v>151</v>
      </c>
      <c r="E152" s="114" t="str">
        <f>IF(Number&lt;=COUNT(Entry_Number),INDEX(Lookup_Table,MATCH(Number,Calculations!C:C,0),3),"")</f>
        <v/>
      </c>
      <c r="F152" s="61" t="str">
        <f>IF(Number&lt;=COUNT(Entry_Number),INDEX(Lookup_Table,MATCH(Number,Calculations!C:C,0),4),"")</f>
        <v/>
      </c>
      <c r="G152" s="61" t="str">
        <f>IF(Number&lt;=COUNT(Entry_Number),INDEX(Lookup_Table,MATCH(Number,Calculations!C:C,0),11),"")</f>
        <v/>
      </c>
      <c r="H152" s="61" t="str">
        <f>IF(Number&lt;=COUNT(Entry_Number),INDEX(Lookup_Table,MATCH(Number,Calculations!C:C,0),12),"")</f>
        <v/>
      </c>
      <c r="I152" s="62" t="str">
        <f>IF(Number&lt;=COUNT(Entry_Number),INDEX(Lookup_Table,MATCH(Number,Calculations!C:C,0),13),"")</f>
        <v/>
      </c>
      <c r="J15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53" spans="4:10" x14ac:dyDescent="0.2">
      <c r="D153" s="54">
        <v>152</v>
      </c>
      <c r="E153" s="114" t="str">
        <f>IF(Number&lt;=COUNT(Entry_Number),INDEX(Lookup_Table,MATCH(Number,Calculations!C:C,0),3),"")</f>
        <v/>
      </c>
      <c r="F153" s="61" t="str">
        <f>IF(Number&lt;=COUNT(Entry_Number),INDEX(Lookup_Table,MATCH(Number,Calculations!C:C,0),4),"")</f>
        <v/>
      </c>
      <c r="G153" s="61" t="str">
        <f>IF(Number&lt;=COUNT(Entry_Number),INDEX(Lookup_Table,MATCH(Number,Calculations!C:C,0),11),"")</f>
        <v/>
      </c>
      <c r="H153" s="61" t="str">
        <f>IF(Number&lt;=COUNT(Entry_Number),INDEX(Lookup_Table,MATCH(Number,Calculations!C:C,0),12),"")</f>
        <v/>
      </c>
      <c r="I153" s="62" t="str">
        <f>IF(Number&lt;=COUNT(Entry_Number),INDEX(Lookup_Table,MATCH(Number,Calculations!C:C,0),13),"")</f>
        <v/>
      </c>
      <c r="J15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54" spans="4:10" x14ac:dyDescent="0.2">
      <c r="D154" s="54">
        <v>153</v>
      </c>
      <c r="E154" s="114" t="str">
        <f>IF(Number&lt;=COUNT(Entry_Number),INDEX(Lookup_Table,MATCH(Number,Calculations!C:C,0),3),"")</f>
        <v/>
      </c>
      <c r="F154" s="61" t="str">
        <f>IF(Number&lt;=COUNT(Entry_Number),INDEX(Lookup_Table,MATCH(Number,Calculations!C:C,0),4),"")</f>
        <v/>
      </c>
      <c r="G154" s="61" t="str">
        <f>IF(Number&lt;=COUNT(Entry_Number),INDEX(Lookup_Table,MATCH(Number,Calculations!C:C,0),11),"")</f>
        <v/>
      </c>
      <c r="H154" s="61" t="str">
        <f>IF(Number&lt;=COUNT(Entry_Number),INDEX(Lookup_Table,MATCH(Number,Calculations!C:C,0),12),"")</f>
        <v/>
      </c>
      <c r="I154" s="62" t="str">
        <f>IF(Number&lt;=COUNT(Entry_Number),INDEX(Lookup_Table,MATCH(Number,Calculations!C:C,0),13),"")</f>
        <v/>
      </c>
      <c r="J15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55" spans="4:10" x14ac:dyDescent="0.2">
      <c r="D155" s="54">
        <v>154</v>
      </c>
      <c r="E155" s="114" t="str">
        <f>IF(Number&lt;=COUNT(Entry_Number),INDEX(Lookup_Table,MATCH(Number,Calculations!C:C,0),3),"")</f>
        <v/>
      </c>
      <c r="F155" s="61" t="str">
        <f>IF(Number&lt;=COUNT(Entry_Number),INDEX(Lookup_Table,MATCH(Number,Calculations!C:C,0),4),"")</f>
        <v/>
      </c>
      <c r="G155" s="61" t="str">
        <f>IF(Number&lt;=COUNT(Entry_Number),INDEX(Lookup_Table,MATCH(Number,Calculations!C:C,0),11),"")</f>
        <v/>
      </c>
      <c r="H155" s="61" t="str">
        <f>IF(Number&lt;=COUNT(Entry_Number),INDEX(Lookup_Table,MATCH(Number,Calculations!C:C,0),12),"")</f>
        <v/>
      </c>
      <c r="I155" s="62" t="str">
        <f>IF(Number&lt;=COUNT(Entry_Number),INDEX(Lookup_Table,MATCH(Number,Calculations!C:C,0),13),"")</f>
        <v/>
      </c>
      <c r="J15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56" spans="4:10" x14ac:dyDescent="0.2">
      <c r="D156" s="54">
        <v>155</v>
      </c>
      <c r="E156" s="114" t="str">
        <f>IF(Number&lt;=COUNT(Entry_Number),INDEX(Lookup_Table,MATCH(Number,Calculations!C:C,0),3),"")</f>
        <v/>
      </c>
      <c r="F156" s="61" t="str">
        <f>IF(Number&lt;=COUNT(Entry_Number),INDEX(Lookup_Table,MATCH(Number,Calculations!C:C,0),4),"")</f>
        <v/>
      </c>
      <c r="G156" s="61" t="str">
        <f>IF(Number&lt;=COUNT(Entry_Number),INDEX(Lookup_Table,MATCH(Number,Calculations!C:C,0),11),"")</f>
        <v/>
      </c>
      <c r="H156" s="61" t="str">
        <f>IF(Number&lt;=COUNT(Entry_Number),INDEX(Lookup_Table,MATCH(Number,Calculations!C:C,0),12),"")</f>
        <v/>
      </c>
      <c r="I156" s="62" t="str">
        <f>IF(Number&lt;=COUNT(Entry_Number),INDEX(Lookup_Table,MATCH(Number,Calculations!C:C,0),13),"")</f>
        <v/>
      </c>
      <c r="J15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57" spans="4:10" x14ac:dyDescent="0.2">
      <c r="D157" s="54">
        <v>156</v>
      </c>
      <c r="E157" s="114" t="str">
        <f>IF(Number&lt;=COUNT(Entry_Number),INDEX(Lookup_Table,MATCH(Number,Calculations!C:C,0),3),"")</f>
        <v/>
      </c>
      <c r="F157" s="61" t="str">
        <f>IF(Number&lt;=COUNT(Entry_Number),INDEX(Lookup_Table,MATCH(Number,Calculations!C:C,0),4),"")</f>
        <v/>
      </c>
      <c r="G157" s="61" t="str">
        <f>IF(Number&lt;=COUNT(Entry_Number),INDEX(Lookup_Table,MATCH(Number,Calculations!C:C,0),11),"")</f>
        <v/>
      </c>
      <c r="H157" s="61" t="str">
        <f>IF(Number&lt;=COUNT(Entry_Number),INDEX(Lookup_Table,MATCH(Number,Calculations!C:C,0),12),"")</f>
        <v/>
      </c>
      <c r="I157" s="62" t="str">
        <f>IF(Number&lt;=COUNT(Entry_Number),INDEX(Lookup_Table,MATCH(Number,Calculations!C:C,0),13),"")</f>
        <v/>
      </c>
      <c r="J15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58" spans="4:10" x14ac:dyDescent="0.2">
      <c r="D158" s="54">
        <v>157</v>
      </c>
      <c r="E158" s="114" t="str">
        <f>IF(Number&lt;=COUNT(Entry_Number),INDEX(Lookup_Table,MATCH(Number,Calculations!C:C,0),3),"")</f>
        <v/>
      </c>
      <c r="F158" s="61" t="str">
        <f>IF(Number&lt;=COUNT(Entry_Number),INDEX(Lookup_Table,MATCH(Number,Calculations!C:C,0),4),"")</f>
        <v/>
      </c>
      <c r="G158" s="61" t="str">
        <f>IF(Number&lt;=COUNT(Entry_Number),INDEX(Lookup_Table,MATCH(Number,Calculations!C:C,0),11),"")</f>
        <v/>
      </c>
      <c r="H158" s="61" t="str">
        <f>IF(Number&lt;=COUNT(Entry_Number),INDEX(Lookup_Table,MATCH(Number,Calculations!C:C,0),12),"")</f>
        <v/>
      </c>
      <c r="I158" s="62" t="str">
        <f>IF(Number&lt;=COUNT(Entry_Number),INDEX(Lookup_Table,MATCH(Number,Calculations!C:C,0),13),"")</f>
        <v/>
      </c>
      <c r="J15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59" spans="4:10" x14ac:dyDescent="0.2">
      <c r="D159" s="54">
        <v>158</v>
      </c>
      <c r="E159" s="114" t="str">
        <f>IF(Number&lt;=COUNT(Entry_Number),INDEX(Lookup_Table,MATCH(Number,Calculations!C:C,0),3),"")</f>
        <v/>
      </c>
      <c r="F159" s="61" t="str">
        <f>IF(Number&lt;=COUNT(Entry_Number),INDEX(Lookup_Table,MATCH(Number,Calculations!C:C,0),4),"")</f>
        <v/>
      </c>
      <c r="G159" s="61" t="str">
        <f>IF(Number&lt;=COUNT(Entry_Number),INDEX(Lookup_Table,MATCH(Number,Calculations!C:C,0),11),"")</f>
        <v/>
      </c>
      <c r="H159" s="61" t="str">
        <f>IF(Number&lt;=COUNT(Entry_Number),INDEX(Lookup_Table,MATCH(Number,Calculations!C:C,0),12),"")</f>
        <v/>
      </c>
      <c r="I159" s="62" t="str">
        <f>IF(Number&lt;=COUNT(Entry_Number),INDEX(Lookup_Table,MATCH(Number,Calculations!C:C,0),13),"")</f>
        <v/>
      </c>
      <c r="J15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60" spans="4:10" x14ac:dyDescent="0.2">
      <c r="D160" s="54">
        <v>159</v>
      </c>
      <c r="E160" s="114" t="str">
        <f>IF(Number&lt;=COUNT(Entry_Number),INDEX(Lookup_Table,MATCH(Number,Calculations!C:C,0),3),"")</f>
        <v/>
      </c>
      <c r="F160" s="61" t="str">
        <f>IF(Number&lt;=COUNT(Entry_Number),INDEX(Lookup_Table,MATCH(Number,Calculations!C:C,0),4),"")</f>
        <v/>
      </c>
      <c r="G160" s="61" t="str">
        <f>IF(Number&lt;=COUNT(Entry_Number),INDEX(Lookup_Table,MATCH(Number,Calculations!C:C,0),11),"")</f>
        <v/>
      </c>
      <c r="H160" s="61" t="str">
        <f>IF(Number&lt;=COUNT(Entry_Number),INDEX(Lookup_Table,MATCH(Number,Calculations!C:C,0),12),"")</f>
        <v/>
      </c>
      <c r="I160" s="62" t="str">
        <f>IF(Number&lt;=COUNT(Entry_Number),INDEX(Lookup_Table,MATCH(Number,Calculations!C:C,0),13),"")</f>
        <v/>
      </c>
      <c r="J16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61" spans="4:10" x14ac:dyDescent="0.2">
      <c r="D161" s="54">
        <v>160</v>
      </c>
      <c r="E161" s="114" t="str">
        <f>IF(Number&lt;=COUNT(Entry_Number),INDEX(Lookup_Table,MATCH(Number,Calculations!C:C,0),3),"")</f>
        <v/>
      </c>
      <c r="F161" s="61" t="str">
        <f>IF(Number&lt;=COUNT(Entry_Number),INDEX(Lookup_Table,MATCH(Number,Calculations!C:C,0),4),"")</f>
        <v/>
      </c>
      <c r="G161" s="61" t="str">
        <f>IF(Number&lt;=COUNT(Entry_Number),INDEX(Lookup_Table,MATCH(Number,Calculations!C:C,0),11),"")</f>
        <v/>
      </c>
      <c r="H161" s="61" t="str">
        <f>IF(Number&lt;=COUNT(Entry_Number),INDEX(Lookup_Table,MATCH(Number,Calculations!C:C,0),12),"")</f>
        <v/>
      </c>
      <c r="I161" s="62" t="str">
        <f>IF(Number&lt;=COUNT(Entry_Number),INDEX(Lookup_Table,MATCH(Number,Calculations!C:C,0),13),"")</f>
        <v/>
      </c>
      <c r="J16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62" spans="4:10" x14ac:dyDescent="0.2">
      <c r="D162" s="54">
        <v>161</v>
      </c>
      <c r="E162" s="114" t="str">
        <f>IF(Number&lt;=COUNT(Entry_Number),INDEX(Lookup_Table,MATCH(Number,Calculations!C:C,0),3),"")</f>
        <v/>
      </c>
      <c r="F162" s="61" t="str">
        <f>IF(Number&lt;=COUNT(Entry_Number),INDEX(Lookup_Table,MATCH(Number,Calculations!C:C,0),4),"")</f>
        <v/>
      </c>
      <c r="G162" s="61" t="str">
        <f>IF(Number&lt;=COUNT(Entry_Number),INDEX(Lookup_Table,MATCH(Number,Calculations!C:C,0),11),"")</f>
        <v/>
      </c>
      <c r="H162" s="61" t="str">
        <f>IF(Number&lt;=COUNT(Entry_Number),INDEX(Lookup_Table,MATCH(Number,Calculations!C:C,0),12),"")</f>
        <v/>
      </c>
      <c r="I162" s="62" t="str">
        <f>IF(Number&lt;=COUNT(Entry_Number),INDEX(Lookup_Table,MATCH(Number,Calculations!C:C,0),13),"")</f>
        <v/>
      </c>
      <c r="J16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63" spans="4:10" x14ac:dyDescent="0.2">
      <c r="D163" s="54">
        <v>162</v>
      </c>
      <c r="E163" s="114" t="str">
        <f>IF(Number&lt;=COUNT(Entry_Number),INDEX(Lookup_Table,MATCH(Number,Calculations!C:C,0),3),"")</f>
        <v/>
      </c>
      <c r="F163" s="61" t="str">
        <f>IF(Number&lt;=COUNT(Entry_Number),INDEX(Lookup_Table,MATCH(Number,Calculations!C:C,0),4),"")</f>
        <v/>
      </c>
      <c r="G163" s="61" t="str">
        <f>IF(Number&lt;=COUNT(Entry_Number),INDEX(Lookup_Table,MATCH(Number,Calculations!C:C,0),11),"")</f>
        <v/>
      </c>
      <c r="H163" s="61" t="str">
        <f>IF(Number&lt;=COUNT(Entry_Number),INDEX(Lookup_Table,MATCH(Number,Calculations!C:C,0),12),"")</f>
        <v/>
      </c>
      <c r="I163" s="62" t="str">
        <f>IF(Number&lt;=COUNT(Entry_Number),INDEX(Lookup_Table,MATCH(Number,Calculations!C:C,0),13),"")</f>
        <v/>
      </c>
      <c r="J16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64" spans="4:10" x14ac:dyDescent="0.2">
      <c r="D164" s="54">
        <v>163</v>
      </c>
      <c r="E164" s="114" t="str">
        <f>IF(Number&lt;=COUNT(Entry_Number),INDEX(Lookup_Table,MATCH(Number,Calculations!C:C,0),3),"")</f>
        <v/>
      </c>
      <c r="F164" s="61" t="str">
        <f>IF(Number&lt;=COUNT(Entry_Number),INDEX(Lookup_Table,MATCH(Number,Calculations!C:C,0),4),"")</f>
        <v/>
      </c>
      <c r="G164" s="61" t="str">
        <f>IF(Number&lt;=COUNT(Entry_Number),INDEX(Lookup_Table,MATCH(Number,Calculations!C:C,0),11),"")</f>
        <v/>
      </c>
      <c r="H164" s="61" t="str">
        <f>IF(Number&lt;=COUNT(Entry_Number),INDEX(Lookup_Table,MATCH(Number,Calculations!C:C,0),12),"")</f>
        <v/>
      </c>
      <c r="I164" s="62" t="str">
        <f>IF(Number&lt;=COUNT(Entry_Number),INDEX(Lookup_Table,MATCH(Number,Calculations!C:C,0),13),"")</f>
        <v/>
      </c>
      <c r="J16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65" spans="4:10" x14ac:dyDescent="0.2">
      <c r="D165" s="54">
        <v>164</v>
      </c>
      <c r="E165" s="114" t="str">
        <f>IF(Number&lt;=COUNT(Entry_Number),INDEX(Lookup_Table,MATCH(Number,Calculations!C:C,0),3),"")</f>
        <v/>
      </c>
      <c r="F165" s="61" t="str">
        <f>IF(Number&lt;=COUNT(Entry_Number),INDEX(Lookup_Table,MATCH(Number,Calculations!C:C,0),4),"")</f>
        <v/>
      </c>
      <c r="G165" s="61" t="str">
        <f>IF(Number&lt;=COUNT(Entry_Number),INDEX(Lookup_Table,MATCH(Number,Calculations!C:C,0),11),"")</f>
        <v/>
      </c>
      <c r="H165" s="61" t="str">
        <f>IF(Number&lt;=COUNT(Entry_Number),INDEX(Lookup_Table,MATCH(Number,Calculations!C:C,0),12),"")</f>
        <v/>
      </c>
      <c r="I165" s="62" t="str">
        <f>IF(Number&lt;=COUNT(Entry_Number),INDEX(Lookup_Table,MATCH(Number,Calculations!C:C,0),13),"")</f>
        <v/>
      </c>
      <c r="J16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66" spans="4:10" x14ac:dyDescent="0.2">
      <c r="D166" s="54">
        <v>165</v>
      </c>
      <c r="E166" s="114" t="str">
        <f>IF(Number&lt;=COUNT(Entry_Number),INDEX(Lookup_Table,MATCH(Number,Calculations!C:C,0),3),"")</f>
        <v/>
      </c>
      <c r="F166" s="61" t="str">
        <f>IF(Number&lt;=COUNT(Entry_Number),INDEX(Lookup_Table,MATCH(Number,Calculations!C:C,0),4),"")</f>
        <v/>
      </c>
      <c r="G166" s="61" t="str">
        <f>IF(Number&lt;=COUNT(Entry_Number),INDEX(Lookup_Table,MATCH(Number,Calculations!C:C,0),11),"")</f>
        <v/>
      </c>
      <c r="H166" s="61" t="str">
        <f>IF(Number&lt;=COUNT(Entry_Number),INDEX(Lookup_Table,MATCH(Number,Calculations!C:C,0),12),"")</f>
        <v/>
      </c>
      <c r="I166" s="62" t="str">
        <f>IF(Number&lt;=COUNT(Entry_Number),INDEX(Lookup_Table,MATCH(Number,Calculations!C:C,0),13),"")</f>
        <v/>
      </c>
      <c r="J16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67" spans="4:10" x14ac:dyDescent="0.2">
      <c r="D167" s="54">
        <v>166</v>
      </c>
      <c r="E167" s="114" t="str">
        <f>IF(Number&lt;=COUNT(Entry_Number),INDEX(Lookup_Table,MATCH(Number,Calculations!C:C,0),3),"")</f>
        <v/>
      </c>
      <c r="F167" s="61" t="str">
        <f>IF(Number&lt;=COUNT(Entry_Number),INDEX(Lookup_Table,MATCH(Number,Calculations!C:C,0),4),"")</f>
        <v/>
      </c>
      <c r="G167" s="61" t="str">
        <f>IF(Number&lt;=COUNT(Entry_Number),INDEX(Lookup_Table,MATCH(Number,Calculations!C:C,0),11),"")</f>
        <v/>
      </c>
      <c r="H167" s="61" t="str">
        <f>IF(Number&lt;=COUNT(Entry_Number),INDEX(Lookup_Table,MATCH(Number,Calculations!C:C,0),12),"")</f>
        <v/>
      </c>
      <c r="I167" s="62" t="str">
        <f>IF(Number&lt;=COUNT(Entry_Number),INDEX(Lookup_Table,MATCH(Number,Calculations!C:C,0),13),"")</f>
        <v/>
      </c>
      <c r="J16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68" spans="4:10" x14ac:dyDescent="0.2">
      <c r="D168" s="54">
        <v>167</v>
      </c>
      <c r="E168" s="114" t="str">
        <f>IF(Number&lt;=COUNT(Entry_Number),INDEX(Lookup_Table,MATCH(Number,Calculations!C:C,0),3),"")</f>
        <v/>
      </c>
      <c r="F168" s="61" t="str">
        <f>IF(Number&lt;=COUNT(Entry_Number),INDEX(Lookup_Table,MATCH(Number,Calculations!C:C,0),4),"")</f>
        <v/>
      </c>
      <c r="G168" s="61" t="str">
        <f>IF(Number&lt;=COUNT(Entry_Number),INDEX(Lookup_Table,MATCH(Number,Calculations!C:C,0),11),"")</f>
        <v/>
      </c>
      <c r="H168" s="61" t="str">
        <f>IF(Number&lt;=COUNT(Entry_Number),INDEX(Lookup_Table,MATCH(Number,Calculations!C:C,0),12),"")</f>
        <v/>
      </c>
      <c r="I168" s="62" t="str">
        <f>IF(Number&lt;=COUNT(Entry_Number),INDEX(Lookup_Table,MATCH(Number,Calculations!C:C,0),13),"")</f>
        <v/>
      </c>
      <c r="J16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69" spans="4:10" x14ac:dyDescent="0.2">
      <c r="D169" s="54">
        <v>168</v>
      </c>
      <c r="E169" s="114" t="str">
        <f>IF(Number&lt;=COUNT(Entry_Number),INDEX(Lookup_Table,MATCH(Number,Calculations!C:C,0),3),"")</f>
        <v/>
      </c>
      <c r="F169" s="61" t="str">
        <f>IF(Number&lt;=COUNT(Entry_Number),INDEX(Lookup_Table,MATCH(Number,Calculations!C:C,0),4),"")</f>
        <v/>
      </c>
      <c r="G169" s="61" t="str">
        <f>IF(Number&lt;=COUNT(Entry_Number),INDEX(Lookup_Table,MATCH(Number,Calculations!C:C,0),11),"")</f>
        <v/>
      </c>
      <c r="H169" s="61" t="str">
        <f>IF(Number&lt;=COUNT(Entry_Number),INDEX(Lookup_Table,MATCH(Number,Calculations!C:C,0),12),"")</f>
        <v/>
      </c>
      <c r="I169" s="62" t="str">
        <f>IF(Number&lt;=COUNT(Entry_Number),INDEX(Lookup_Table,MATCH(Number,Calculations!C:C,0),13),"")</f>
        <v/>
      </c>
      <c r="J16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70" spans="4:10" x14ac:dyDescent="0.2">
      <c r="D170" s="54">
        <v>169</v>
      </c>
      <c r="E170" s="114" t="str">
        <f>IF(Number&lt;=COUNT(Entry_Number),INDEX(Lookup_Table,MATCH(Number,Calculations!C:C,0),3),"")</f>
        <v/>
      </c>
      <c r="F170" s="61" t="str">
        <f>IF(Number&lt;=COUNT(Entry_Number),INDEX(Lookup_Table,MATCH(Number,Calculations!C:C,0),4),"")</f>
        <v/>
      </c>
      <c r="G170" s="61" t="str">
        <f>IF(Number&lt;=COUNT(Entry_Number),INDEX(Lookup_Table,MATCH(Number,Calculations!C:C,0),11),"")</f>
        <v/>
      </c>
      <c r="H170" s="61" t="str">
        <f>IF(Number&lt;=COUNT(Entry_Number),INDEX(Lookup_Table,MATCH(Number,Calculations!C:C,0),12),"")</f>
        <v/>
      </c>
      <c r="I170" s="62" t="str">
        <f>IF(Number&lt;=COUNT(Entry_Number),INDEX(Lookup_Table,MATCH(Number,Calculations!C:C,0),13),"")</f>
        <v/>
      </c>
      <c r="J17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71" spans="4:10" x14ac:dyDescent="0.2">
      <c r="D171" s="54">
        <v>170</v>
      </c>
      <c r="E171" s="114" t="str">
        <f>IF(Number&lt;=COUNT(Entry_Number),INDEX(Lookup_Table,MATCH(Number,Calculations!C:C,0),3),"")</f>
        <v/>
      </c>
      <c r="F171" s="61" t="str">
        <f>IF(Number&lt;=COUNT(Entry_Number),INDEX(Lookup_Table,MATCH(Number,Calculations!C:C,0),4),"")</f>
        <v/>
      </c>
      <c r="G171" s="61" t="str">
        <f>IF(Number&lt;=COUNT(Entry_Number),INDEX(Lookup_Table,MATCH(Number,Calculations!C:C,0),11),"")</f>
        <v/>
      </c>
      <c r="H171" s="61" t="str">
        <f>IF(Number&lt;=COUNT(Entry_Number),INDEX(Lookup_Table,MATCH(Number,Calculations!C:C,0),12),"")</f>
        <v/>
      </c>
      <c r="I171" s="62" t="str">
        <f>IF(Number&lt;=COUNT(Entry_Number),INDEX(Lookup_Table,MATCH(Number,Calculations!C:C,0),13),"")</f>
        <v/>
      </c>
      <c r="J17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72" spans="4:10" x14ac:dyDescent="0.2">
      <c r="D172" s="54">
        <v>171</v>
      </c>
      <c r="E172" s="114" t="str">
        <f>IF(Number&lt;=COUNT(Entry_Number),INDEX(Lookup_Table,MATCH(Number,Calculations!C:C,0),3),"")</f>
        <v/>
      </c>
      <c r="F172" s="61" t="str">
        <f>IF(Number&lt;=COUNT(Entry_Number),INDEX(Lookup_Table,MATCH(Number,Calculations!C:C,0),4),"")</f>
        <v/>
      </c>
      <c r="G172" s="61" t="str">
        <f>IF(Number&lt;=COUNT(Entry_Number),INDEX(Lookup_Table,MATCH(Number,Calculations!C:C,0),11),"")</f>
        <v/>
      </c>
      <c r="H172" s="61" t="str">
        <f>IF(Number&lt;=COUNT(Entry_Number),INDEX(Lookup_Table,MATCH(Number,Calculations!C:C,0),12),"")</f>
        <v/>
      </c>
      <c r="I172" s="62" t="str">
        <f>IF(Number&lt;=COUNT(Entry_Number),INDEX(Lookup_Table,MATCH(Number,Calculations!C:C,0),13),"")</f>
        <v/>
      </c>
      <c r="J17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73" spans="4:10" x14ac:dyDescent="0.2">
      <c r="D173" s="54">
        <v>172</v>
      </c>
      <c r="E173" s="114" t="str">
        <f>IF(Number&lt;=COUNT(Entry_Number),INDEX(Lookup_Table,MATCH(Number,Calculations!C:C,0),3),"")</f>
        <v/>
      </c>
      <c r="F173" s="61" t="str">
        <f>IF(Number&lt;=COUNT(Entry_Number),INDEX(Lookup_Table,MATCH(Number,Calculations!C:C,0),4),"")</f>
        <v/>
      </c>
      <c r="G173" s="61" t="str">
        <f>IF(Number&lt;=COUNT(Entry_Number),INDEX(Lookup_Table,MATCH(Number,Calculations!C:C,0),11),"")</f>
        <v/>
      </c>
      <c r="H173" s="61" t="str">
        <f>IF(Number&lt;=COUNT(Entry_Number),INDEX(Lookup_Table,MATCH(Number,Calculations!C:C,0),12),"")</f>
        <v/>
      </c>
      <c r="I173" s="62" t="str">
        <f>IF(Number&lt;=COUNT(Entry_Number),INDEX(Lookup_Table,MATCH(Number,Calculations!C:C,0),13),"")</f>
        <v/>
      </c>
      <c r="J17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74" spans="4:10" x14ac:dyDescent="0.2">
      <c r="D174" s="54">
        <v>173</v>
      </c>
      <c r="E174" s="114" t="str">
        <f>IF(Number&lt;=COUNT(Entry_Number),INDEX(Lookup_Table,MATCH(Number,Calculations!C:C,0),3),"")</f>
        <v/>
      </c>
      <c r="F174" s="61" t="str">
        <f>IF(Number&lt;=COUNT(Entry_Number),INDEX(Lookup_Table,MATCH(Number,Calculations!C:C,0),4),"")</f>
        <v/>
      </c>
      <c r="G174" s="61" t="str">
        <f>IF(Number&lt;=COUNT(Entry_Number),INDEX(Lookup_Table,MATCH(Number,Calculations!C:C,0),11),"")</f>
        <v/>
      </c>
      <c r="H174" s="61" t="str">
        <f>IF(Number&lt;=COUNT(Entry_Number),INDEX(Lookup_Table,MATCH(Number,Calculations!C:C,0),12),"")</f>
        <v/>
      </c>
      <c r="I174" s="62" t="str">
        <f>IF(Number&lt;=COUNT(Entry_Number),INDEX(Lookup_Table,MATCH(Number,Calculations!C:C,0),13),"")</f>
        <v/>
      </c>
      <c r="J17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75" spans="4:10" x14ac:dyDescent="0.2">
      <c r="D175" s="54">
        <v>174</v>
      </c>
      <c r="E175" s="114" t="str">
        <f>IF(Number&lt;=COUNT(Entry_Number),INDEX(Lookup_Table,MATCH(Number,Calculations!C:C,0),3),"")</f>
        <v/>
      </c>
      <c r="F175" s="61" t="str">
        <f>IF(Number&lt;=COUNT(Entry_Number),INDEX(Lookup_Table,MATCH(Number,Calculations!C:C,0),4),"")</f>
        <v/>
      </c>
      <c r="G175" s="61" t="str">
        <f>IF(Number&lt;=COUNT(Entry_Number),INDEX(Lookup_Table,MATCH(Number,Calculations!C:C,0),11),"")</f>
        <v/>
      </c>
      <c r="H175" s="61" t="str">
        <f>IF(Number&lt;=COUNT(Entry_Number),INDEX(Lookup_Table,MATCH(Number,Calculations!C:C,0),12),"")</f>
        <v/>
      </c>
      <c r="I175" s="62" t="str">
        <f>IF(Number&lt;=COUNT(Entry_Number),INDEX(Lookup_Table,MATCH(Number,Calculations!C:C,0),13),"")</f>
        <v/>
      </c>
      <c r="J17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76" spans="4:10" x14ac:dyDescent="0.2">
      <c r="D176" s="54">
        <v>175</v>
      </c>
      <c r="E176" s="114" t="str">
        <f>IF(Number&lt;=COUNT(Entry_Number),INDEX(Lookup_Table,MATCH(Number,Calculations!C:C,0),3),"")</f>
        <v/>
      </c>
      <c r="F176" s="61" t="str">
        <f>IF(Number&lt;=COUNT(Entry_Number),INDEX(Lookup_Table,MATCH(Number,Calculations!C:C,0),4),"")</f>
        <v/>
      </c>
      <c r="G176" s="61" t="str">
        <f>IF(Number&lt;=COUNT(Entry_Number),INDEX(Lookup_Table,MATCH(Number,Calculations!C:C,0),11),"")</f>
        <v/>
      </c>
      <c r="H176" s="61" t="str">
        <f>IF(Number&lt;=COUNT(Entry_Number),INDEX(Lookup_Table,MATCH(Number,Calculations!C:C,0),12),"")</f>
        <v/>
      </c>
      <c r="I176" s="62" t="str">
        <f>IF(Number&lt;=COUNT(Entry_Number),INDEX(Lookup_Table,MATCH(Number,Calculations!C:C,0),13),"")</f>
        <v/>
      </c>
      <c r="J17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77" spans="4:10" x14ac:dyDescent="0.2">
      <c r="D177" s="54">
        <v>176</v>
      </c>
      <c r="E177" s="114" t="str">
        <f>IF(Number&lt;=COUNT(Entry_Number),INDEX(Lookup_Table,MATCH(Number,Calculations!C:C,0),3),"")</f>
        <v/>
      </c>
      <c r="F177" s="61" t="str">
        <f>IF(Number&lt;=COUNT(Entry_Number),INDEX(Lookup_Table,MATCH(Number,Calculations!C:C,0),4),"")</f>
        <v/>
      </c>
      <c r="G177" s="61" t="str">
        <f>IF(Number&lt;=COUNT(Entry_Number),INDEX(Lookup_Table,MATCH(Number,Calculations!C:C,0),11),"")</f>
        <v/>
      </c>
      <c r="H177" s="61" t="str">
        <f>IF(Number&lt;=COUNT(Entry_Number),INDEX(Lookup_Table,MATCH(Number,Calculations!C:C,0),12),"")</f>
        <v/>
      </c>
      <c r="I177" s="62" t="str">
        <f>IF(Number&lt;=COUNT(Entry_Number),INDEX(Lookup_Table,MATCH(Number,Calculations!C:C,0),13),"")</f>
        <v/>
      </c>
      <c r="J17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78" spans="4:10" x14ac:dyDescent="0.2">
      <c r="D178" s="54">
        <v>177</v>
      </c>
      <c r="E178" s="114" t="str">
        <f>IF(Number&lt;=COUNT(Entry_Number),INDEX(Lookup_Table,MATCH(Number,Calculations!C:C,0),3),"")</f>
        <v/>
      </c>
      <c r="F178" s="61" t="str">
        <f>IF(Number&lt;=COUNT(Entry_Number),INDEX(Lookup_Table,MATCH(Number,Calculations!C:C,0),4),"")</f>
        <v/>
      </c>
      <c r="G178" s="61" t="str">
        <f>IF(Number&lt;=COUNT(Entry_Number),INDEX(Lookup_Table,MATCH(Number,Calculations!C:C,0),11),"")</f>
        <v/>
      </c>
      <c r="H178" s="61" t="str">
        <f>IF(Number&lt;=COUNT(Entry_Number),INDEX(Lookup_Table,MATCH(Number,Calculations!C:C,0),12),"")</f>
        <v/>
      </c>
      <c r="I178" s="62" t="str">
        <f>IF(Number&lt;=COUNT(Entry_Number),INDEX(Lookup_Table,MATCH(Number,Calculations!C:C,0),13),"")</f>
        <v/>
      </c>
      <c r="J17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79" spans="4:10" x14ac:dyDescent="0.2">
      <c r="D179" s="54">
        <v>178</v>
      </c>
      <c r="E179" s="114" t="str">
        <f>IF(Number&lt;=COUNT(Entry_Number),INDEX(Lookup_Table,MATCH(Number,Calculations!C:C,0),3),"")</f>
        <v/>
      </c>
      <c r="F179" s="61" t="str">
        <f>IF(Number&lt;=COUNT(Entry_Number),INDEX(Lookup_Table,MATCH(Number,Calculations!C:C,0),4),"")</f>
        <v/>
      </c>
      <c r="G179" s="61" t="str">
        <f>IF(Number&lt;=COUNT(Entry_Number),INDEX(Lookup_Table,MATCH(Number,Calculations!C:C,0),11),"")</f>
        <v/>
      </c>
      <c r="H179" s="61" t="str">
        <f>IF(Number&lt;=COUNT(Entry_Number),INDEX(Lookup_Table,MATCH(Number,Calculations!C:C,0),12),"")</f>
        <v/>
      </c>
      <c r="I179" s="62" t="str">
        <f>IF(Number&lt;=COUNT(Entry_Number),INDEX(Lookup_Table,MATCH(Number,Calculations!C:C,0),13),"")</f>
        <v/>
      </c>
      <c r="J17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80" spans="4:10" x14ac:dyDescent="0.2">
      <c r="D180" s="54">
        <v>179</v>
      </c>
      <c r="E180" s="114" t="str">
        <f>IF(Number&lt;=COUNT(Entry_Number),INDEX(Lookup_Table,MATCH(Number,Calculations!C:C,0),3),"")</f>
        <v/>
      </c>
      <c r="F180" s="61" t="str">
        <f>IF(Number&lt;=COUNT(Entry_Number),INDEX(Lookup_Table,MATCH(Number,Calculations!C:C,0),4),"")</f>
        <v/>
      </c>
      <c r="G180" s="61" t="str">
        <f>IF(Number&lt;=COUNT(Entry_Number),INDEX(Lookup_Table,MATCH(Number,Calculations!C:C,0),11),"")</f>
        <v/>
      </c>
      <c r="H180" s="61" t="str">
        <f>IF(Number&lt;=COUNT(Entry_Number),INDEX(Lookup_Table,MATCH(Number,Calculations!C:C,0),12),"")</f>
        <v/>
      </c>
      <c r="I180" s="62" t="str">
        <f>IF(Number&lt;=COUNT(Entry_Number),INDEX(Lookup_Table,MATCH(Number,Calculations!C:C,0),13),"")</f>
        <v/>
      </c>
      <c r="J18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81" spans="4:10" x14ac:dyDescent="0.2">
      <c r="D181" s="54">
        <v>180</v>
      </c>
      <c r="E181" s="114" t="str">
        <f>IF(Number&lt;=COUNT(Entry_Number),INDEX(Lookup_Table,MATCH(Number,Calculations!C:C,0),3),"")</f>
        <v/>
      </c>
      <c r="F181" s="61" t="str">
        <f>IF(Number&lt;=COUNT(Entry_Number),INDEX(Lookup_Table,MATCH(Number,Calculations!C:C,0),4),"")</f>
        <v/>
      </c>
      <c r="G181" s="61" t="str">
        <f>IF(Number&lt;=COUNT(Entry_Number),INDEX(Lookup_Table,MATCH(Number,Calculations!C:C,0),11),"")</f>
        <v/>
      </c>
      <c r="H181" s="61" t="str">
        <f>IF(Number&lt;=COUNT(Entry_Number),INDEX(Lookup_Table,MATCH(Number,Calculations!C:C,0),12),"")</f>
        <v/>
      </c>
      <c r="I181" s="62" t="str">
        <f>IF(Number&lt;=COUNT(Entry_Number),INDEX(Lookup_Table,MATCH(Number,Calculations!C:C,0),13),"")</f>
        <v/>
      </c>
      <c r="J18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82" spans="4:10" x14ac:dyDescent="0.2">
      <c r="D182" s="54">
        <v>181</v>
      </c>
      <c r="E182" s="114" t="str">
        <f>IF(Number&lt;=COUNT(Entry_Number),INDEX(Lookup_Table,MATCH(Number,Calculations!C:C,0),3),"")</f>
        <v/>
      </c>
      <c r="F182" s="61" t="str">
        <f>IF(Number&lt;=COUNT(Entry_Number),INDEX(Lookup_Table,MATCH(Number,Calculations!C:C,0),4),"")</f>
        <v/>
      </c>
      <c r="G182" s="61" t="str">
        <f>IF(Number&lt;=COUNT(Entry_Number),INDEX(Lookup_Table,MATCH(Number,Calculations!C:C,0),11),"")</f>
        <v/>
      </c>
      <c r="H182" s="61" t="str">
        <f>IF(Number&lt;=COUNT(Entry_Number),INDEX(Lookup_Table,MATCH(Number,Calculations!C:C,0),12),"")</f>
        <v/>
      </c>
      <c r="I182" s="62" t="str">
        <f>IF(Number&lt;=COUNT(Entry_Number),INDEX(Lookup_Table,MATCH(Number,Calculations!C:C,0),13),"")</f>
        <v/>
      </c>
      <c r="J18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83" spans="4:10" x14ac:dyDescent="0.2">
      <c r="D183" s="54">
        <v>182</v>
      </c>
      <c r="E183" s="114" t="str">
        <f>IF(Number&lt;=COUNT(Entry_Number),INDEX(Lookup_Table,MATCH(Number,Calculations!C:C,0),3),"")</f>
        <v/>
      </c>
      <c r="F183" s="61" t="str">
        <f>IF(Number&lt;=COUNT(Entry_Number),INDEX(Lookup_Table,MATCH(Number,Calculations!C:C,0),4),"")</f>
        <v/>
      </c>
      <c r="G183" s="61" t="str">
        <f>IF(Number&lt;=COUNT(Entry_Number),INDEX(Lookup_Table,MATCH(Number,Calculations!C:C,0),11),"")</f>
        <v/>
      </c>
      <c r="H183" s="61" t="str">
        <f>IF(Number&lt;=COUNT(Entry_Number),INDEX(Lookup_Table,MATCH(Number,Calculations!C:C,0),12),"")</f>
        <v/>
      </c>
      <c r="I183" s="62" t="str">
        <f>IF(Number&lt;=COUNT(Entry_Number),INDEX(Lookup_Table,MATCH(Number,Calculations!C:C,0),13),"")</f>
        <v/>
      </c>
      <c r="J18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84" spans="4:10" x14ac:dyDescent="0.2">
      <c r="D184" s="54">
        <v>183</v>
      </c>
      <c r="E184" s="114" t="str">
        <f>IF(Number&lt;=COUNT(Entry_Number),INDEX(Lookup_Table,MATCH(Number,Calculations!C:C,0),3),"")</f>
        <v/>
      </c>
      <c r="F184" s="61" t="str">
        <f>IF(Number&lt;=COUNT(Entry_Number),INDEX(Lookup_Table,MATCH(Number,Calculations!C:C,0),4),"")</f>
        <v/>
      </c>
      <c r="G184" s="61" t="str">
        <f>IF(Number&lt;=COUNT(Entry_Number),INDEX(Lookup_Table,MATCH(Number,Calculations!C:C,0),11),"")</f>
        <v/>
      </c>
      <c r="H184" s="61" t="str">
        <f>IF(Number&lt;=COUNT(Entry_Number),INDEX(Lookup_Table,MATCH(Number,Calculations!C:C,0),12),"")</f>
        <v/>
      </c>
      <c r="I184" s="62" t="str">
        <f>IF(Number&lt;=COUNT(Entry_Number),INDEX(Lookup_Table,MATCH(Number,Calculations!C:C,0),13),"")</f>
        <v/>
      </c>
      <c r="J18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85" spans="4:10" x14ac:dyDescent="0.2">
      <c r="D185" s="54">
        <v>184</v>
      </c>
      <c r="E185" s="114" t="str">
        <f>IF(Number&lt;=COUNT(Entry_Number),INDEX(Lookup_Table,MATCH(Number,Calculations!C:C,0),3),"")</f>
        <v/>
      </c>
      <c r="F185" s="61" t="str">
        <f>IF(Number&lt;=COUNT(Entry_Number),INDEX(Lookup_Table,MATCH(Number,Calculations!C:C,0),4),"")</f>
        <v/>
      </c>
      <c r="G185" s="61" t="str">
        <f>IF(Number&lt;=COUNT(Entry_Number),INDEX(Lookup_Table,MATCH(Number,Calculations!C:C,0),11),"")</f>
        <v/>
      </c>
      <c r="H185" s="61" t="str">
        <f>IF(Number&lt;=COUNT(Entry_Number),INDEX(Lookup_Table,MATCH(Number,Calculations!C:C,0),12),"")</f>
        <v/>
      </c>
      <c r="I185" s="62" t="str">
        <f>IF(Number&lt;=COUNT(Entry_Number),INDEX(Lookup_Table,MATCH(Number,Calculations!C:C,0),13),"")</f>
        <v/>
      </c>
      <c r="J18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86" spans="4:10" x14ac:dyDescent="0.2">
      <c r="D186" s="54">
        <v>185</v>
      </c>
      <c r="E186" s="114" t="str">
        <f>IF(Number&lt;=COUNT(Entry_Number),INDEX(Lookup_Table,MATCH(Number,Calculations!C:C,0),3),"")</f>
        <v/>
      </c>
      <c r="F186" s="61" t="str">
        <f>IF(Number&lt;=COUNT(Entry_Number),INDEX(Lookup_Table,MATCH(Number,Calculations!C:C,0),4),"")</f>
        <v/>
      </c>
      <c r="G186" s="61" t="str">
        <f>IF(Number&lt;=COUNT(Entry_Number),INDEX(Lookup_Table,MATCH(Number,Calculations!C:C,0),11),"")</f>
        <v/>
      </c>
      <c r="H186" s="61" t="str">
        <f>IF(Number&lt;=COUNT(Entry_Number),INDEX(Lookup_Table,MATCH(Number,Calculations!C:C,0),12),"")</f>
        <v/>
      </c>
      <c r="I186" s="62" t="str">
        <f>IF(Number&lt;=COUNT(Entry_Number),INDEX(Lookup_Table,MATCH(Number,Calculations!C:C,0),13),"")</f>
        <v/>
      </c>
      <c r="J18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87" spans="4:10" x14ac:dyDescent="0.2">
      <c r="D187" s="54">
        <v>186</v>
      </c>
      <c r="E187" s="114" t="str">
        <f>IF(Number&lt;=COUNT(Entry_Number),INDEX(Lookup_Table,MATCH(Number,Calculations!C:C,0),3),"")</f>
        <v/>
      </c>
      <c r="F187" s="61" t="str">
        <f>IF(Number&lt;=COUNT(Entry_Number),INDEX(Lookup_Table,MATCH(Number,Calculations!C:C,0),4),"")</f>
        <v/>
      </c>
      <c r="G187" s="61" t="str">
        <f>IF(Number&lt;=COUNT(Entry_Number),INDEX(Lookup_Table,MATCH(Number,Calculations!C:C,0),11),"")</f>
        <v/>
      </c>
      <c r="H187" s="61" t="str">
        <f>IF(Number&lt;=COUNT(Entry_Number),INDEX(Lookup_Table,MATCH(Number,Calculations!C:C,0),12),"")</f>
        <v/>
      </c>
      <c r="I187" s="62" t="str">
        <f>IF(Number&lt;=COUNT(Entry_Number),INDEX(Lookup_Table,MATCH(Number,Calculations!C:C,0),13),"")</f>
        <v/>
      </c>
      <c r="J18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88" spans="4:10" x14ac:dyDescent="0.2">
      <c r="D188" s="54">
        <v>187</v>
      </c>
      <c r="E188" s="114" t="str">
        <f>IF(Number&lt;=COUNT(Entry_Number),INDEX(Lookup_Table,MATCH(Number,Calculations!C:C,0),3),"")</f>
        <v/>
      </c>
      <c r="F188" s="61" t="str">
        <f>IF(Number&lt;=COUNT(Entry_Number),INDEX(Lookup_Table,MATCH(Number,Calculations!C:C,0),4),"")</f>
        <v/>
      </c>
      <c r="G188" s="61" t="str">
        <f>IF(Number&lt;=COUNT(Entry_Number),INDEX(Lookup_Table,MATCH(Number,Calculations!C:C,0),11),"")</f>
        <v/>
      </c>
      <c r="H188" s="61" t="str">
        <f>IF(Number&lt;=COUNT(Entry_Number),INDEX(Lookup_Table,MATCH(Number,Calculations!C:C,0),12),"")</f>
        <v/>
      </c>
      <c r="I188" s="62" t="str">
        <f>IF(Number&lt;=COUNT(Entry_Number),INDEX(Lookup_Table,MATCH(Number,Calculations!C:C,0),13),"")</f>
        <v/>
      </c>
      <c r="J18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89" spans="4:10" x14ac:dyDescent="0.2">
      <c r="D189" s="54">
        <v>188</v>
      </c>
      <c r="E189" s="114" t="str">
        <f>IF(Number&lt;=COUNT(Entry_Number),INDEX(Lookup_Table,MATCH(Number,Calculations!C:C,0),3),"")</f>
        <v/>
      </c>
      <c r="F189" s="61" t="str">
        <f>IF(Number&lt;=COUNT(Entry_Number),INDEX(Lookup_Table,MATCH(Number,Calculations!C:C,0),4),"")</f>
        <v/>
      </c>
      <c r="G189" s="61" t="str">
        <f>IF(Number&lt;=COUNT(Entry_Number),INDEX(Lookup_Table,MATCH(Number,Calculations!C:C,0),11),"")</f>
        <v/>
      </c>
      <c r="H189" s="61" t="str">
        <f>IF(Number&lt;=COUNT(Entry_Number),INDEX(Lookup_Table,MATCH(Number,Calculations!C:C,0),12),"")</f>
        <v/>
      </c>
      <c r="I189" s="62" t="str">
        <f>IF(Number&lt;=COUNT(Entry_Number),INDEX(Lookup_Table,MATCH(Number,Calculations!C:C,0),13),"")</f>
        <v/>
      </c>
      <c r="J18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90" spans="4:10" x14ac:dyDescent="0.2">
      <c r="D190" s="54">
        <v>189</v>
      </c>
      <c r="E190" s="114" t="str">
        <f>IF(Number&lt;=COUNT(Entry_Number),INDEX(Lookup_Table,MATCH(Number,Calculations!C:C,0),3),"")</f>
        <v/>
      </c>
      <c r="F190" s="61" t="str">
        <f>IF(Number&lt;=COUNT(Entry_Number),INDEX(Lookup_Table,MATCH(Number,Calculations!C:C,0),4),"")</f>
        <v/>
      </c>
      <c r="G190" s="61" t="str">
        <f>IF(Number&lt;=COUNT(Entry_Number),INDEX(Lookup_Table,MATCH(Number,Calculations!C:C,0),11),"")</f>
        <v/>
      </c>
      <c r="H190" s="61" t="str">
        <f>IF(Number&lt;=COUNT(Entry_Number),INDEX(Lookup_Table,MATCH(Number,Calculations!C:C,0),12),"")</f>
        <v/>
      </c>
      <c r="I190" s="62" t="str">
        <f>IF(Number&lt;=COUNT(Entry_Number),INDEX(Lookup_Table,MATCH(Number,Calculations!C:C,0),13),"")</f>
        <v/>
      </c>
      <c r="J19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91" spans="4:10" x14ac:dyDescent="0.2">
      <c r="D191" s="54">
        <v>190</v>
      </c>
      <c r="E191" s="114" t="str">
        <f>IF(Number&lt;=COUNT(Entry_Number),INDEX(Lookup_Table,MATCH(Number,Calculations!C:C,0),3),"")</f>
        <v/>
      </c>
      <c r="F191" s="61" t="str">
        <f>IF(Number&lt;=COUNT(Entry_Number),INDEX(Lookup_Table,MATCH(Number,Calculations!C:C,0),4),"")</f>
        <v/>
      </c>
      <c r="G191" s="61" t="str">
        <f>IF(Number&lt;=COUNT(Entry_Number),INDEX(Lookup_Table,MATCH(Number,Calculations!C:C,0),11),"")</f>
        <v/>
      </c>
      <c r="H191" s="61" t="str">
        <f>IF(Number&lt;=COUNT(Entry_Number),INDEX(Lookup_Table,MATCH(Number,Calculations!C:C,0),12),"")</f>
        <v/>
      </c>
      <c r="I191" s="62" t="str">
        <f>IF(Number&lt;=COUNT(Entry_Number),INDEX(Lookup_Table,MATCH(Number,Calculations!C:C,0),13),"")</f>
        <v/>
      </c>
      <c r="J191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92" spans="4:10" x14ac:dyDescent="0.2">
      <c r="D192" s="54">
        <v>191</v>
      </c>
      <c r="E192" s="114" t="str">
        <f>IF(Number&lt;=COUNT(Entry_Number),INDEX(Lookup_Table,MATCH(Number,Calculations!C:C,0),3),"")</f>
        <v/>
      </c>
      <c r="F192" s="61" t="str">
        <f>IF(Number&lt;=COUNT(Entry_Number),INDEX(Lookup_Table,MATCH(Number,Calculations!C:C,0),4),"")</f>
        <v/>
      </c>
      <c r="G192" s="61" t="str">
        <f>IF(Number&lt;=COUNT(Entry_Number),INDEX(Lookup_Table,MATCH(Number,Calculations!C:C,0),11),"")</f>
        <v/>
      </c>
      <c r="H192" s="61" t="str">
        <f>IF(Number&lt;=COUNT(Entry_Number),INDEX(Lookup_Table,MATCH(Number,Calculations!C:C,0),12),"")</f>
        <v/>
      </c>
      <c r="I192" s="62" t="str">
        <f>IF(Number&lt;=COUNT(Entry_Number),INDEX(Lookup_Table,MATCH(Number,Calculations!C:C,0),13),"")</f>
        <v/>
      </c>
      <c r="J192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93" spans="4:10" x14ac:dyDescent="0.2">
      <c r="D193" s="54">
        <v>192</v>
      </c>
      <c r="E193" s="114" t="str">
        <f>IF(Number&lt;=COUNT(Entry_Number),INDEX(Lookup_Table,MATCH(Number,Calculations!C:C,0),3),"")</f>
        <v/>
      </c>
      <c r="F193" s="61" t="str">
        <f>IF(Number&lt;=COUNT(Entry_Number),INDEX(Lookup_Table,MATCH(Number,Calculations!C:C,0),4),"")</f>
        <v/>
      </c>
      <c r="G193" s="61" t="str">
        <f>IF(Number&lt;=COUNT(Entry_Number),INDEX(Lookup_Table,MATCH(Number,Calculations!C:C,0),11),"")</f>
        <v/>
      </c>
      <c r="H193" s="61" t="str">
        <f>IF(Number&lt;=COUNT(Entry_Number),INDEX(Lookup_Table,MATCH(Number,Calculations!C:C,0),12),"")</f>
        <v/>
      </c>
      <c r="I193" s="62" t="str">
        <f>IF(Number&lt;=COUNT(Entry_Number),INDEX(Lookup_Table,MATCH(Number,Calculations!C:C,0),13),"")</f>
        <v/>
      </c>
      <c r="J193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94" spans="4:10" x14ac:dyDescent="0.2">
      <c r="D194" s="54">
        <v>193</v>
      </c>
      <c r="E194" s="114" t="str">
        <f>IF(Number&lt;=COUNT(Entry_Number),INDEX(Lookup_Table,MATCH(Number,Calculations!C:C,0),3),"")</f>
        <v/>
      </c>
      <c r="F194" s="61" t="str">
        <f>IF(Number&lt;=COUNT(Entry_Number),INDEX(Lookup_Table,MATCH(Number,Calculations!C:C,0),4),"")</f>
        <v/>
      </c>
      <c r="G194" s="61" t="str">
        <f>IF(Number&lt;=COUNT(Entry_Number),INDEX(Lookup_Table,MATCH(Number,Calculations!C:C,0),11),"")</f>
        <v/>
      </c>
      <c r="H194" s="61" t="str">
        <f>IF(Number&lt;=COUNT(Entry_Number),INDEX(Lookup_Table,MATCH(Number,Calculations!C:C,0),12),"")</f>
        <v/>
      </c>
      <c r="I194" s="62" t="str">
        <f>IF(Number&lt;=COUNT(Entry_Number),INDEX(Lookup_Table,MATCH(Number,Calculations!C:C,0),13),"")</f>
        <v/>
      </c>
      <c r="J194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95" spans="4:10" x14ac:dyDescent="0.2">
      <c r="D195" s="54">
        <v>194</v>
      </c>
      <c r="E195" s="114" t="str">
        <f>IF(Number&lt;=COUNT(Entry_Number),INDEX(Lookup_Table,MATCH(Number,Calculations!C:C,0),3),"")</f>
        <v/>
      </c>
      <c r="F195" s="61" t="str">
        <f>IF(Number&lt;=COUNT(Entry_Number),INDEX(Lookup_Table,MATCH(Number,Calculations!C:C,0),4),"")</f>
        <v/>
      </c>
      <c r="G195" s="61" t="str">
        <f>IF(Number&lt;=COUNT(Entry_Number),INDEX(Lookup_Table,MATCH(Number,Calculations!C:C,0),11),"")</f>
        <v/>
      </c>
      <c r="H195" s="61" t="str">
        <f>IF(Number&lt;=COUNT(Entry_Number),INDEX(Lookup_Table,MATCH(Number,Calculations!C:C,0),12),"")</f>
        <v/>
      </c>
      <c r="I195" s="62" t="str">
        <f>IF(Number&lt;=COUNT(Entry_Number),INDEX(Lookup_Table,MATCH(Number,Calculations!C:C,0),13),"")</f>
        <v/>
      </c>
      <c r="J195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96" spans="4:10" x14ac:dyDescent="0.2">
      <c r="D196" s="54">
        <v>195</v>
      </c>
      <c r="E196" s="114" t="str">
        <f>IF(Number&lt;=COUNT(Entry_Number),INDEX(Lookup_Table,MATCH(Number,Calculations!C:C,0),3),"")</f>
        <v/>
      </c>
      <c r="F196" s="61" t="str">
        <f>IF(Number&lt;=COUNT(Entry_Number),INDEX(Lookup_Table,MATCH(Number,Calculations!C:C,0),4),"")</f>
        <v/>
      </c>
      <c r="G196" s="61" t="str">
        <f>IF(Number&lt;=COUNT(Entry_Number),INDEX(Lookup_Table,MATCH(Number,Calculations!C:C,0),11),"")</f>
        <v/>
      </c>
      <c r="H196" s="61" t="str">
        <f>IF(Number&lt;=COUNT(Entry_Number),INDEX(Lookup_Table,MATCH(Number,Calculations!C:C,0),12),"")</f>
        <v/>
      </c>
      <c r="I196" s="62" t="str">
        <f>IF(Number&lt;=COUNT(Entry_Number),INDEX(Lookup_Table,MATCH(Number,Calculations!C:C,0),13),"")</f>
        <v/>
      </c>
      <c r="J196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97" spans="4:10" x14ac:dyDescent="0.2">
      <c r="D197" s="54">
        <v>196</v>
      </c>
      <c r="E197" s="114" t="str">
        <f>IF(Number&lt;=COUNT(Entry_Number),INDEX(Lookup_Table,MATCH(Number,Calculations!C:C,0),3),"")</f>
        <v/>
      </c>
      <c r="F197" s="61" t="str">
        <f>IF(Number&lt;=COUNT(Entry_Number),INDEX(Lookup_Table,MATCH(Number,Calculations!C:C,0),4),"")</f>
        <v/>
      </c>
      <c r="G197" s="61" t="str">
        <f>IF(Number&lt;=COUNT(Entry_Number),INDEX(Lookup_Table,MATCH(Number,Calculations!C:C,0),11),"")</f>
        <v/>
      </c>
      <c r="H197" s="61" t="str">
        <f>IF(Number&lt;=COUNT(Entry_Number),INDEX(Lookup_Table,MATCH(Number,Calculations!C:C,0),12),"")</f>
        <v/>
      </c>
      <c r="I197" s="62" t="str">
        <f>IF(Number&lt;=COUNT(Entry_Number),INDEX(Lookup_Table,MATCH(Number,Calculations!C:C,0),13),"")</f>
        <v/>
      </c>
      <c r="J197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98" spans="4:10" x14ac:dyDescent="0.2">
      <c r="D198" s="54">
        <v>197</v>
      </c>
      <c r="E198" s="114" t="str">
        <f>IF(Number&lt;=COUNT(Entry_Number),INDEX(Lookup_Table,MATCH(Number,Calculations!C:C,0),3),"")</f>
        <v/>
      </c>
      <c r="F198" s="61" t="str">
        <f>IF(Number&lt;=COUNT(Entry_Number),INDEX(Lookup_Table,MATCH(Number,Calculations!C:C,0),4),"")</f>
        <v/>
      </c>
      <c r="G198" s="61" t="str">
        <f>IF(Number&lt;=COUNT(Entry_Number),INDEX(Lookup_Table,MATCH(Number,Calculations!C:C,0),11),"")</f>
        <v/>
      </c>
      <c r="H198" s="61" t="str">
        <f>IF(Number&lt;=COUNT(Entry_Number),INDEX(Lookup_Table,MATCH(Number,Calculations!C:C,0),12),"")</f>
        <v/>
      </c>
      <c r="I198" s="62" t="str">
        <f>IF(Number&lt;=COUNT(Entry_Number),INDEX(Lookup_Table,MATCH(Number,Calculations!C:C,0),13),"")</f>
        <v/>
      </c>
      <c r="J198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199" spans="4:10" x14ac:dyDescent="0.2">
      <c r="D199" s="54">
        <v>198</v>
      </c>
      <c r="E199" s="114" t="str">
        <f>IF(Number&lt;=COUNT(Entry_Number),INDEX(Lookup_Table,MATCH(Number,Calculations!C:C,0),3),"")</f>
        <v/>
      </c>
      <c r="F199" s="61" t="str">
        <f>IF(Number&lt;=COUNT(Entry_Number),INDEX(Lookup_Table,MATCH(Number,Calculations!C:C,0),4),"")</f>
        <v/>
      </c>
      <c r="G199" s="61" t="str">
        <f>IF(Number&lt;=COUNT(Entry_Number),INDEX(Lookup_Table,MATCH(Number,Calculations!C:C,0),11),"")</f>
        <v/>
      </c>
      <c r="H199" s="61" t="str">
        <f>IF(Number&lt;=COUNT(Entry_Number),INDEX(Lookup_Table,MATCH(Number,Calculations!C:C,0),12),"")</f>
        <v/>
      </c>
      <c r="I199" s="62" t="str">
        <f>IF(Number&lt;=COUNT(Entry_Number),INDEX(Lookup_Table,MATCH(Number,Calculations!C:C,0),13),"")</f>
        <v/>
      </c>
      <c r="J199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00" spans="4:10" x14ac:dyDescent="0.2">
      <c r="D200" s="54">
        <v>199</v>
      </c>
      <c r="E200" s="114" t="str">
        <f>IF(Number&lt;=COUNT(Entry_Number),INDEX(Lookup_Table,MATCH(Number,Calculations!C:C,0),3),"")</f>
        <v/>
      </c>
      <c r="F200" s="61" t="str">
        <f>IF(Number&lt;=COUNT(Entry_Number),INDEX(Lookup_Table,MATCH(Number,Calculations!C:C,0),4),"")</f>
        <v/>
      </c>
      <c r="G200" s="61" t="str">
        <f>IF(Number&lt;=COUNT(Entry_Number),INDEX(Lookup_Table,MATCH(Number,Calculations!C:C,0),11),"")</f>
        <v/>
      </c>
      <c r="H200" s="61" t="str">
        <f>IF(Number&lt;=COUNT(Entry_Number),INDEX(Lookup_Table,MATCH(Number,Calculations!C:C,0),12),"")</f>
        <v/>
      </c>
      <c r="I200" s="62" t="str">
        <f>IF(Number&lt;=COUNT(Entry_Number),INDEX(Lookup_Table,MATCH(Number,Calculations!C:C,0),13),"")</f>
        <v/>
      </c>
      <c r="J200" s="63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  <row r="201" spans="4:10" x14ac:dyDescent="0.2">
      <c r="D201" s="57">
        <v>200</v>
      </c>
      <c r="E201" s="115" t="str">
        <f>IF(Number&lt;=COUNT(Entry_Number),INDEX(Lookup_Table,MATCH(Number,Calculations!C:C,0),3),"")</f>
        <v/>
      </c>
      <c r="F201" s="64" t="str">
        <f>IF(Number&lt;=COUNT(Entry_Number),INDEX(Lookup_Table,MATCH(Number,Calculations!C:C,0),4),"")</f>
        <v/>
      </c>
      <c r="G201" s="64" t="str">
        <f>IF(Number&lt;=COUNT(Entry_Number),INDEX(Lookup_Table,MATCH(Number,Calculations!C:C,0),11),"")</f>
        <v/>
      </c>
      <c r="H201" s="64" t="str">
        <f>IF(Number&lt;=COUNT(Entry_Number),INDEX(Lookup_Table,MATCH(Number,Calculations!C:C,0),12),"")</f>
        <v/>
      </c>
      <c r="I201" s="65" t="str">
        <f>IF(Number&lt;=COUNT(Entry_Number),INDEX(Lookup_Table,MATCH(Number,Calculations!C:C,0),13),"")</f>
        <v/>
      </c>
      <c r="J201" s="66" t="str">
        <f>IF(Number&lt;=COUNT(Entry_Number),IF($J$1=K$5,INDEX(Lookup_Table,MATCH(Number,Calculations!C:C,0),5),IF($J$1=K$6,INDEX(Lookup_Table,MATCH(Number,Calculations!C:C,0),6),IF($J$1=K$7,INDEX(Lookup_Table,MATCH(Number,Calculations!C:C,0),7),IF($J$1=K$8,INDEX(Lookup_Table,MATCH(Number,Calculations!C:C,0),8),IF($J$1=K$9,INDEX(Lookup_Table,MATCH(Number,Calculations!C:C,0),9)/SUM(Weightf),IF($J$1=K$10,INDEX(Lookup_Table,MATCH(Number,Calculations!C:C,0),10)/SUM(Weightr),"")))))),"")</f>
        <v/>
      </c>
    </row>
  </sheetData>
  <mergeCells count="3">
    <mergeCell ref="A9:B9"/>
    <mergeCell ref="A1:B1"/>
    <mergeCell ref="A5:B5"/>
  </mergeCells>
  <conditionalFormatting sqref="J2:J201">
    <cfRule type="expression" dxfId="9" priority="1">
      <formula>AND(Sort_by="Weight (random)",Meta_analysis_model="Fixed effects model")</formula>
    </cfRule>
    <cfRule type="expression" dxfId="8" priority="2">
      <formula>Sort_by="Weight (fixed)"</formula>
    </cfRule>
    <cfRule type="expression" dxfId="7" priority="3">
      <formula>Sort_by="Number of predictors"</formula>
    </cfRule>
    <cfRule type="expression" dxfId="6" priority="4">
      <formula>Sort_by="Number of observations"</formula>
    </cfRule>
  </conditionalFormatting>
  <dataValidations count="3">
    <dataValidation type="list" allowBlank="1" showInputMessage="1" showErrorMessage="1" sqref="B7" xr:uid="{00000000-0002-0000-0100-000000000000}">
      <formula1>"Ascending,Descending"</formula1>
    </dataValidation>
    <dataValidation type="list" allowBlank="1" showInputMessage="1" showErrorMessage="1" sqref="B2" xr:uid="{00000000-0002-0000-0100-000001000000}">
      <formula1>"Fixed effect model,Random effects model"</formula1>
    </dataValidation>
    <dataValidation type="list" allowBlank="1" showInputMessage="1" showErrorMessage="1" sqref="B6" xr:uid="{00000000-0002-0000-0100-000002000000}">
      <formula1>$K$2:$K$10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1"/>
  <sheetViews>
    <sheetView showGridLines="0" workbookViewId="0">
      <pane ySplit="1" topLeftCell="A2" activePane="bottomLeft" state="frozen"/>
      <selection pane="bottomLeft" activeCell="B3" sqref="B3:D3"/>
    </sheetView>
  </sheetViews>
  <sheetFormatPr defaultColWidth="9.33203125" defaultRowHeight="12" outlineLevelCol="1" x14ac:dyDescent="0.2"/>
  <cols>
    <col min="1" max="1" width="28.33203125" style="2" bestFit="1" customWidth="1"/>
    <col min="2" max="2" width="18.33203125" style="2" bestFit="1" customWidth="1"/>
    <col min="3" max="4" width="11.6640625" style="35" customWidth="1"/>
    <col min="5" max="5" width="3.33203125" style="2" customWidth="1"/>
    <col min="6" max="6" width="4.1640625" style="28" customWidth="1" outlineLevel="1"/>
    <col min="7" max="7" width="26.33203125" style="112" customWidth="1" outlineLevel="1"/>
    <col min="8" max="8" width="21.1640625" style="2" bestFit="1" customWidth="1" outlineLevel="1"/>
    <col min="9" max="10" width="12.5" style="2" customWidth="1" outlineLevel="1"/>
    <col min="11" max="11" width="7.1640625" style="19" bestFit="1" customWidth="1" outlineLevel="1"/>
    <col min="12" max="13" width="5.6640625" style="2" bestFit="1" customWidth="1" outlineLevel="1"/>
    <col min="14" max="14" width="7.1640625" style="2" bestFit="1" customWidth="1" outlineLevel="1"/>
    <col min="15" max="15" width="4.6640625" style="2" bestFit="1" customWidth="1" outlineLevel="1"/>
    <col min="16" max="16" width="4.6640625" style="2" customWidth="1" outlineLevel="1"/>
    <col min="17" max="18" width="5.33203125" style="2" bestFit="1" customWidth="1" outlineLevel="1"/>
    <col min="19" max="19" width="5.5" style="2" bestFit="1" customWidth="1"/>
    <col min="20" max="20" width="119.5" style="2" customWidth="1" outlineLevel="1"/>
    <col min="21" max="21" width="5.5" style="2" bestFit="1" customWidth="1"/>
    <col min="22" max="22" width="111.1640625" style="2" hidden="1" customWidth="1" outlineLevel="1"/>
    <col min="23" max="23" width="5.5" style="2" bestFit="1" customWidth="1" collapsed="1"/>
    <col min="24" max="16384" width="9.33203125" style="2"/>
  </cols>
  <sheetData>
    <row r="1" spans="1:23" ht="36" customHeight="1" x14ac:dyDescent="0.2">
      <c r="A1" s="154" t="s">
        <v>170</v>
      </c>
      <c r="B1" s="154"/>
      <c r="C1" s="154"/>
      <c r="D1" s="154"/>
      <c r="F1" s="25" t="s">
        <v>0</v>
      </c>
      <c r="G1" s="108" t="s">
        <v>91</v>
      </c>
      <c r="H1" s="9" t="s">
        <v>26</v>
      </c>
      <c r="I1" s="9" t="s">
        <v>11</v>
      </c>
      <c r="J1" s="9" t="s">
        <v>12</v>
      </c>
      <c r="K1" s="26" t="s">
        <v>8</v>
      </c>
      <c r="L1" s="9" t="s">
        <v>3</v>
      </c>
      <c r="M1" s="9" t="s">
        <v>62</v>
      </c>
      <c r="N1" s="9" t="s">
        <v>63</v>
      </c>
      <c r="O1" s="9" t="s">
        <v>65</v>
      </c>
      <c r="P1" s="9" t="s">
        <v>5</v>
      </c>
      <c r="Q1" s="9" t="s">
        <v>72</v>
      </c>
      <c r="R1" s="9" t="s">
        <v>73</v>
      </c>
      <c r="S1" s="127"/>
      <c r="U1" s="127"/>
      <c r="W1" s="127"/>
    </row>
    <row r="2" spans="1:23" ht="11.25" customHeight="1" x14ac:dyDescent="0.2">
      <c r="A2" s="7" t="s">
        <v>176</v>
      </c>
      <c r="B2" s="159" t="s">
        <v>213</v>
      </c>
      <c r="C2" s="159"/>
      <c r="D2" s="159"/>
      <c r="F2" s="50">
        <v>1</v>
      </c>
      <c r="G2" s="113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aaaa</v>
      </c>
      <c r="H2" s="59">
        <f>IF(Number&lt;=MAX(Calculations!AP:AP),IF(COUNTIF(Calculations!Z:Z,"="&amp;'Subgroup Analysis'!F2)=1,INDEX(Lookup_Table_subgroup,MATCH(Subgroup_number,Calculations!Z:Z,0),4),INDEX(Calculations!AP:BP,MATCH(Subgroup_number,Calculations!AP:AP,0),11)),IF(Subgroup_number=Calculations!BT$17,Calculations!BT$2,""))</f>
        <v>0.4</v>
      </c>
      <c r="I2" s="59">
        <f>IF(Number&lt;=MAX(Calculations!AP:AP),IF(COUNTIF(Calculations!Z:Z,"="&amp;'Subgroup Analysis'!F2)=1,INDEX(Lookup_Table_subgroup,MATCH(Subgroup_number,Calculations!Z:Z,0),9),INDEX(Calculations!AP:BP,MATCH(Subgroup_number,Calculations!AP:AP,0),14)),IF(Subgroup_number=Calculations!BT$17,Calculations!BT$4,""))</f>
        <v>0.20157830484135836</v>
      </c>
      <c r="J2" s="59">
        <f>IF(Number&lt;=MAX(Calculations!AP:AP),IF(COUNTIF(Calculations!Z:Z,"="&amp;'Subgroup Analysis'!F2)=1,INDEX(Lookup_Table_subgroup,MATCH(Subgroup_number,Calculations!Z:Z,0),10),INDEX(Calculations!AP:BP,MATCH(Subgroup_number,Calculations!AP:AP,0),15)),IF(Subgroup_number=Calculations!BT$17,Calculations!BT$5,""))</f>
        <v>0.59842169515864163</v>
      </c>
      <c r="K2" s="67">
        <f>IF(Number&lt;=MAX(Calculations!AP:AP),IF(COUNTIF(Calculations!Z:Z,"="&amp;'Subgroup Analysis'!F2)=1,INDEX(Lookup_Table_subgroup,MATCH(Subgroup_number,Calculations!Z:Z,0),8),INDEX(Calculations!AP:BP,MATCH(Subgroup_number,Calculations!AP:AP,0),24)),IF(Subgroup_number=Calculations!BT$17,"",""))</f>
        <v>0.14072824563752703</v>
      </c>
      <c r="L2" s="59" t="str">
        <f>IF(COUNTIF(Calculations!$AP:$AP,"="&amp;$F2)=1,INDEX(Calculations!AP:BP,MATCH(Subgroup_number,Calculations!AP:AP,0),5),IF(Subgroup_number=Calculations!BT$17,Calculations!BT$10,""))</f>
        <v/>
      </c>
      <c r="M2" s="59" t="str">
        <f>IF(COUNTIF(Calculations!$AP:$AP,"="&amp;$F2)=1,INDEX(Calculations!AP:BP,MATCH(Subgroup_number,Calculations!AP:AP,0),6),IF(Subgroup_number=Calculations!BT$17,Calculations!BT$11,""))</f>
        <v/>
      </c>
      <c r="N2" s="59" t="str">
        <f>IF(COUNTIF(Calculations!$AP:$AP,"="&amp;$F2)=1,INDEX(Calculations!AP:BP,MATCH(Subgroup_number,Calculations!AP:AP,0),7),IF(Subgroup_number=Calculations!BT$17,Calculations!BT$12,""))</f>
        <v/>
      </c>
      <c r="O2" s="59" t="str">
        <f>IF(COUNTIF(Calculations!$AP:$AP,"="&amp;$F2)=1,INDEX(Calculations!AP:BP,MATCH(Subgroup_number,Calculations!AP:AP,0),9),IF(Subgroup_number=Calculations!BT$17,Calculations!BT$13,""))</f>
        <v/>
      </c>
      <c r="P2" s="59" t="str">
        <f>IF(COUNTIF(Calculations!$AP:$AP,"="&amp;$F2)=1,INDEX(Calculations!AP:BP,MATCH(Subgroup_number,Calculations!AP:AP,0),10),IF(Subgroup_number=Calculations!BT$17,Calculations!BT$14,""))</f>
        <v/>
      </c>
      <c r="Q2" s="59" t="str">
        <f>IF(COUNTIF(Calculations!$AP:$AP,"="&amp;$F2)=1,INDEX(Calculations!AP:BP,MATCH(Subgroup_number,Calculations!AP:AP,0),18),IF(Subgroup_number=Calculations!BT$17,Calculations!BT$6,""))</f>
        <v/>
      </c>
      <c r="R2" s="60" t="str">
        <f>IF(COUNTIF(Calculations!$AP:$AP,"="&amp;$F2)=1,INDEX(Calculations!AP:BP,MATCH(Subgroup_number,Calculations!AP:AP,0),19),IF(Subgroup_number=Calculations!BT$17,Calculations!BT$7,""))</f>
        <v/>
      </c>
      <c r="S2" s="155" t="s">
        <v>187</v>
      </c>
      <c r="U2" s="155" t="s">
        <v>188</v>
      </c>
      <c r="W2" s="155" t="s">
        <v>189</v>
      </c>
    </row>
    <row r="3" spans="1:23" x14ac:dyDescent="0.2">
      <c r="A3" s="7" t="s">
        <v>177</v>
      </c>
      <c r="B3" s="160" t="s">
        <v>184</v>
      </c>
      <c r="C3" s="160"/>
      <c r="D3" s="160"/>
      <c r="F3" s="54">
        <v>2</v>
      </c>
      <c r="G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bbbb</v>
      </c>
      <c r="H3" s="61">
        <f>IF(Number&lt;=MAX(Calculations!AP:AP),IF(COUNTIF(Calculations!Z:Z,"="&amp;'Subgroup Analysis'!F3)=1,INDEX(Lookup_Table_subgroup,MATCH(Subgroup_number,Calculations!Z:Z,0),4),INDEX(Calculations!AP:BP,MATCH(Subgroup_number,Calculations!AP:AP,0),11)),IF(Subgroup_number=Calculations!BT$17,Calculations!BT$2,""))</f>
        <v>0.3</v>
      </c>
      <c r="I3" s="61">
        <f>IF(Number&lt;=MAX(Calculations!AP:AP),IF(COUNTIF(Calculations!Z:Z,"="&amp;'Subgroup Analysis'!F3)=1,INDEX(Lookup_Table_subgroup,MATCH(Subgroup_number,Calculations!Z:Z,0),9),INDEX(Calculations!AP:BP,MATCH(Subgroup_number,Calculations!AP:AP,0),14)),IF(Subgroup_number=Calculations!BT$17,Calculations!BT$4,""))</f>
        <v>0.14171804068165916</v>
      </c>
      <c r="J3" s="61">
        <f>IF(Number&lt;=MAX(Calculations!AP:AP),IF(COUNTIF(Calculations!Z:Z,"="&amp;'Subgroup Analysis'!F3)=1,INDEX(Lookup_Table_subgroup,MATCH(Subgroup_number,Calculations!Z:Z,0),10),INDEX(Calculations!AP:BP,MATCH(Subgroup_number,Calculations!AP:AP,0),15)),IF(Subgroup_number=Calculations!BT$17,Calculations!BT$5,""))</f>
        <v>0.45828195931834081</v>
      </c>
      <c r="K3" s="68">
        <f>IF(Number&lt;=MAX(Calculations!AP:AP),IF(COUNTIF(Calculations!Z:Z,"="&amp;'Subgroup Analysis'!F3)=1,INDEX(Lookup_Table_subgroup,MATCH(Subgroup_number,Calculations!Z:Z,0),8),INDEX(Calculations!AP:BP,MATCH(Subgroup_number,Calculations!AP:AP,0),24)),IF(Subgroup_number=Calculations!BT$17,"",""))</f>
        <v>0.14854503691499282</v>
      </c>
      <c r="L3" s="61" t="str">
        <f>IF(COUNTIF(Calculations!$AP:$AP,"="&amp;$F3)=1,INDEX(Calculations!AP:BP,MATCH(Subgroup_number,Calculations!AP:AP,0),5),IF(Subgroup_number=Calculations!BT$17,Calculations!BT$10,""))</f>
        <v/>
      </c>
      <c r="M3" s="61" t="str">
        <f>IF(COUNTIF(Calculations!$AP:$AP,"="&amp;$F3)=1,INDEX(Calculations!AP:BP,MATCH(Subgroup_number,Calculations!AP:AP,0),6),IF(Subgroup_number=Calculations!BT$17,Calculations!BT$11,""))</f>
        <v/>
      </c>
      <c r="N3" s="61" t="str">
        <f>IF(COUNTIF(Calculations!$AP:$AP,"="&amp;$F3)=1,INDEX(Calculations!AP:BP,MATCH(Subgroup_number,Calculations!AP:AP,0),7),IF(Subgroup_number=Calculations!BT$17,Calculations!BT$12,""))</f>
        <v/>
      </c>
      <c r="O3" s="61" t="str">
        <f>IF(COUNTIF(Calculations!$AP:$AP,"="&amp;$F3)=1,INDEX(Calculations!AP:BP,MATCH(Subgroup_number,Calculations!AP:AP,0),9),IF(Subgroup_number=Calculations!BT$17,Calculations!BT$13,""))</f>
        <v/>
      </c>
      <c r="P3" s="61" t="str">
        <f>IF(COUNTIF(Calculations!$AP:$AP,"="&amp;$F3)=1,INDEX(Calculations!AP:BP,MATCH(Subgroup_number,Calculations!AP:AP,0),10),IF(Subgroup_number=Calculations!BT$17,Calculations!BT$14,""))</f>
        <v/>
      </c>
      <c r="Q3" s="61" t="str">
        <f>IF(COUNTIF(Calculations!$AP:$AP,"="&amp;$F3)=1,INDEX(Calculations!AP:BP,MATCH(Subgroup_number,Calculations!AP:AP,0),18),IF(Subgroup_number=Calculations!BT$17,Calculations!BT$6,""))</f>
        <v/>
      </c>
      <c r="R3" s="63" t="str">
        <f>IF(COUNTIF(Calculations!$AP:$AP,"="&amp;$F3)=1,INDEX(Calculations!AP:BP,MATCH(Subgroup_number,Calculations!AP:AP,0),19),IF(Subgroup_number=Calculations!BT$17,Calculations!BT$7,""))</f>
        <v/>
      </c>
      <c r="S3" s="155"/>
      <c r="U3" s="155"/>
      <c r="W3" s="155"/>
    </row>
    <row r="4" spans="1:23" ht="12" customHeight="1" x14ac:dyDescent="0.2">
      <c r="A4" s="7" t="s">
        <v>18</v>
      </c>
      <c r="B4" s="161">
        <v>0.95</v>
      </c>
      <c r="C4" s="161"/>
      <c r="D4" s="161"/>
      <c r="F4" s="54">
        <v>3</v>
      </c>
      <c r="G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cccc</v>
      </c>
      <c r="H4" s="61">
        <f>IF(Number&lt;=MAX(Calculations!AP:AP),IF(COUNTIF(Calculations!Z:Z,"="&amp;'Subgroup Analysis'!F4)=1,INDEX(Lookup_Table_subgroup,MATCH(Subgroup_number,Calculations!Z:Z,0),4),INDEX(Calculations!AP:BP,MATCH(Subgroup_number,Calculations!AP:AP,0),11)),IF(Subgroup_number=Calculations!BT$17,Calculations!BT$2,""))</f>
        <v>1.4999999999999999E-2</v>
      </c>
      <c r="I4" s="61">
        <f>IF(Number&lt;=MAX(Calculations!AP:AP),IF(COUNTIF(Calculations!Z:Z,"="&amp;'Subgroup Analysis'!F4)=1,INDEX(Lookup_Table_subgroup,MATCH(Subgroup_number,Calculations!Z:Z,0),9),INDEX(Calculations!AP:BP,MATCH(Subgroup_number,Calculations!AP:AP,0),14)),IF(Subgroup_number=Calculations!BT$17,Calculations!BT$4,""))</f>
        <v>-0.38309004204602576</v>
      </c>
      <c r="J4" s="61">
        <f>IF(Number&lt;=MAX(Calculations!AP:AP),IF(COUNTIF(Calculations!Z:Z,"="&amp;'Subgroup Analysis'!F4)=1,INDEX(Lookup_Table_subgroup,MATCH(Subgroup_number,Calculations!Z:Z,0),10),INDEX(Calculations!AP:BP,MATCH(Subgroup_number,Calculations!AP:AP,0),15)),IF(Subgroup_number=Calculations!BT$17,Calculations!BT$5,""))</f>
        <v>0.41309004204602578</v>
      </c>
      <c r="K4" s="68">
        <f>IF(Number&lt;=MAX(Calculations!AP:AP),IF(COUNTIF(Calculations!Z:Z,"="&amp;'Subgroup Analysis'!F4)=1,INDEX(Lookup_Table_subgroup,MATCH(Subgroup_number,Calculations!Z:Z,0),8),INDEX(Calculations!AP:BP,MATCH(Subgroup_number,Calculations!AP:AP,0),24)),IF(Subgroup_number=Calculations!BT$17,"",""))</f>
        <v>9.7828513666414249E-2</v>
      </c>
      <c r="L4" s="61" t="str">
        <f>IF(COUNTIF(Calculations!$AP:$AP,"="&amp;$F4)=1,INDEX(Calculations!AP:BP,MATCH(Subgroup_number,Calculations!AP:AP,0),5),IF(Subgroup_number=Calculations!BT$17,Calculations!BT$10,""))</f>
        <v/>
      </c>
      <c r="M4" s="61" t="str">
        <f>IF(COUNTIF(Calculations!$AP:$AP,"="&amp;$F4)=1,INDEX(Calculations!AP:BP,MATCH(Subgroup_number,Calculations!AP:AP,0),6),IF(Subgroup_number=Calculations!BT$17,Calculations!BT$11,""))</f>
        <v/>
      </c>
      <c r="N4" s="61" t="str">
        <f>IF(COUNTIF(Calculations!$AP:$AP,"="&amp;$F4)=1,INDEX(Calculations!AP:BP,MATCH(Subgroup_number,Calculations!AP:AP,0),7),IF(Subgroup_number=Calculations!BT$17,Calculations!BT$12,""))</f>
        <v/>
      </c>
      <c r="O4" s="61" t="str">
        <f>IF(COUNTIF(Calculations!$AP:$AP,"="&amp;$F4)=1,INDEX(Calculations!AP:BP,MATCH(Subgroup_number,Calculations!AP:AP,0),9),IF(Subgroup_number=Calculations!BT$17,Calculations!BT$13,""))</f>
        <v/>
      </c>
      <c r="P4" s="61" t="str">
        <f>IF(COUNTIF(Calculations!$AP:$AP,"="&amp;$F4)=1,INDEX(Calculations!AP:BP,MATCH(Subgroup_number,Calculations!AP:AP,0),10),IF(Subgroup_number=Calculations!BT$17,Calculations!BT$14,""))</f>
        <v/>
      </c>
      <c r="Q4" s="61" t="str">
        <f>IF(COUNTIF(Calculations!$AP:$AP,"="&amp;$F4)=1,INDEX(Calculations!AP:BP,MATCH(Subgroup_number,Calculations!AP:AP,0),18),IF(Subgroup_number=Calculations!BT$17,Calculations!BT$6,""))</f>
        <v/>
      </c>
      <c r="R4" s="63" t="str">
        <f>IF(COUNTIF(Calculations!$AP:$AP,"="&amp;$F4)=1,INDEX(Calculations!AP:BP,MATCH(Subgroup_number,Calculations!AP:AP,0),19),IF(Subgroup_number=Calculations!BT$17,Calculations!BT$7,""))</f>
        <v/>
      </c>
      <c r="S4" s="155"/>
      <c r="U4" s="155"/>
      <c r="W4" s="155"/>
    </row>
    <row r="5" spans="1:23" x14ac:dyDescent="0.2">
      <c r="F5" s="54">
        <v>4</v>
      </c>
      <c r="G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dddd</v>
      </c>
      <c r="H5" s="61">
        <f>IF(Number&lt;=MAX(Calculations!AP:AP),IF(COUNTIF(Calculations!Z:Z,"="&amp;'Subgroup Analysis'!F5)=1,INDEX(Lookup_Table_subgroup,MATCH(Subgroup_number,Calculations!Z:Z,0),4),INDEX(Calculations!AP:BP,MATCH(Subgroup_number,Calculations!AP:AP,0),11)),IF(Subgroup_number=Calculations!BT$17,Calculations!BT$2,""))</f>
        <v>0.11831149953196311</v>
      </c>
      <c r="I5" s="61">
        <f>IF(Number&lt;=MAX(Calculations!AP:AP),IF(COUNTIF(Calculations!Z:Z,"="&amp;'Subgroup Analysis'!F5)=1,INDEX(Lookup_Table_subgroup,MATCH(Subgroup_number,Calculations!Z:Z,0),9),INDEX(Calculations!AP:BP,MATCH(Subgroup_number,Calculations!AP:AP,0),14)),IF(Subgroup_number=Calculations!BT$17,Calculations!BT$4,""))</f>
        <v>9.4648771511159357E-3</v>
      </c>
      <c r="J5" s="61">
        <f>IF(Number&lt;=MAX(Calculations!AP:AP),IF(COUNTIF(Calculations!Z:Z,"="&amp;'Subgroup Analysis'!F5)=1,INDEX(Lookup_Table_subgroup,MATCH(Subgroup_number,Calculations!Z:Z,0),10),INDEX(Calculations!AP:BP,MATCH(Subgroup_number,Calculations!AP:AP,0),15)),IF(Subgroup_number=Calculations!BT$17,Calculations!BT$5,""))</f>
        <v>0.22715812191281029</v>
      </c>
      <c r="K5" s="68">
        <f>IF(Number&lt;=MAX(Calculations!AP:AP),IF(COUNTIF(Calculations!Z:Z,"="&amp;'Subgroup Analysis'!F5)=1,INDEX(Lookup_Table_subgroup,MATCH(Subgroup_number,Calculations!Z:Z,0),8),INDEX(Calculations!AP:BP,MATCH(Subgroup_number,Calculations!AP:AP,0),24)),IF(Subgroup_number=Calculations!BT$17,"",""))</f>
        <v>0.15661802494530772</v>
      </c>
      <c r="L5" s="61" t="str">
        <f>IF(COUNTIF(Calculations!$AP:$AP,"="&amp;$F5)=1,INDEX(Calculations!AP:BP,MATCH(Subgroup_number,Calculations!AP:AP,0),5),IF(Subgroup_number=Calculations!BT$17,Calculations!BT$10,""))</f>
        <v/>
      </c>
      <c r="M5" s="61" t="str">
        <f>IF(COUNTIF(Calculations!$AP:$AP,"="&amp;$F5)=1,INDEX(Calculations!AP:BP,MATCH(Subgroup_number,Calculations!AP:AP,0),6),IF(Subgroup_number=Calculations!BT$17,Calculations!BT$11,""))</f>
        <v/>
      </c>
      <c r="N5" s="61" t="str">
        <f>IF(COUNTIF(Calculations!$AP:$AP,"="&amp;$F5)=1,INDEX(Calculations!AP:BP,MATCH(Subgroup_number,Calculations!AP:AP,0),7),IF(Subgroup_number=Calculations!BT$17,Calculations!BT$12,""))</f>
        <v/>
      </c>
      <c r="O5" s="61" t="str">
        <f>IF(COUNTIF(Calculations!$AP:$AP,"="&amp;$F5)=1,INDEX(Calculations!AP:BP,MATCH(Subgroup_number,Calculations!AP:AP,0),9),IF(Subgroup_number=Calculations!BT$17,Calculations!BT$13,""))</f>
        <v/>
      </c>
      <c r="P5" s="61" t="str">
        <f>IF(COUNTIF(Calculations!$AP:$AP,"="&amp;$F5)=1,INDEX(Calculations!AP:BP,MATCH(Subgroup_number,Calculations!AP:AP,0),10),IF(Subgroup_number=Calculations!BT$17,Calculations!BT$14,""))</f>
        <v/>
      </c>
      <c r="Q5" s="61" t="str">
        <f>IF(COUNTIF(Calculations!$AP:$AP,"="&amp;$F5)=1,INDEX(Calculations!AP:BP,MATCH(Subgroup_number,Calculations!AP:AP,0),18),IF(Subgroup_number=Calculations!BT$17,Calculations!BT$6,""))</f>
        <v/>
      </c>
      <c r="R5" s="63" t="str">
        <f>IF(COUNTIF(Calculations!$AP:$AP,"="&amp;$F5)=1,INDEX(Calculations!AP:BP,MATCH(Subgroup_number,Calculations!AP:AP,0),19),IF(Subgroup_number=Calculations!BT$17,Calculations!BT$7,""))</f>
        <v/>
      </c>
      <c r="S5" s="155"/>
      <c r="U5" s="155"/>
      <c r="W5" s="155"/>
    </row>
    <row r="6" spans="1:23" x14ac:dyDescent="0.2">
      <c r="A6" s="154" t="s">
        <v>6</v>
      </c>
      <c r="B6" s="154"/>
      <c r="C6" s="154"/>
      <c r="D6" s="154"/>
      <c r="F6" s="54">
        <v>5</v>
      </c>
      <c r="G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gggg</v>
      </c>
      <c r="H6" s="61">
        <f>IF(Number&lt;=MAX(Calculations!AP:AP),IF(COUNTIF(Calculations!Z:Z,"="&amp;'Subgroup Analysis'!F6)=1,INDEX(Lookup_Table_subgroup,MATCH(Subgroup_number,Calculations!Z:Z,0),4),INDEX(Calculations!AP:BP,MATCH(Subgroup_number,Calculations!AP:AP,0),11)),IF(Subgroup_number=Calculations!BT$17,Calculations!BT$2,""))</f>
        <v>0.36742346141747667</v>
      </c>
      <c r="I6" s="61">
        <f>IF(Number&lt;=MAX(Calculations!AP:AP),IF(COUNTIF(Calculations!Z:Z,"="&amp;'Subgroup Analysis'!F6)=1,INDEX(Lookup_Table_subgroup,MATCH(Subgroup_number,Calculations!Z:Z,0),9),INDEX(Calculations!AP:BP,MATCH(Subgroup_number,Calculations!AP:AP,0),14)),IF(Subgroup_number=Calculations!BT$17,Calculations!BT$4,""))</f>
        <v>0.20508093035735536</v>
      </c>
      <c r="J6" s="61">
        <f>IF(Number&lt;=MAX(Calculations!AP:AP),IF(COUNTIF(Calculations!Z:Z,"="&amp;'Subgroup Analysis'!F6)=1,INDEX(Lookup_Table_subgroup,MATCH(Subgroup_number,Calculations!Z:Z,0),10),INDEX(Calculations!AP:BP,MATCH(Subgroup_number,Calculations!AP:AP,0),15)),IF(Subgroup_number=Calculations!BT$17,Calculations!BT$5,""))</f>
        <v>0.52976599247759792</v>
      </c>
      <c r="K6" s="68">
        <f>IF(Number&lt;=MAX(Calculations!AP:AP),IF(COUNTIF(Calculations!Z:Z,"="&amp;'Subgroup Analysis'!F6)=1,INDEX(Lookup_Table_subgroup,MATCH(Subgroup_number,Calculations!Z:Z,0),8),INDEX(Calculations!AP:BP,MATCH(Subgroup_number,Calculations!AP:AP,0),24)),IF(Subgroup_number=Calculations!BT$17,"",""))</f>
        <v>0.14781096494728346</v>
      </c>
      <c r="L6" s="61" t="str">
        <f>IF(COUNTIF(Calculations!$AP:$AP,"="&amp;$F6)=1,INDEX(Calculations!AP:BP,MATCH(Subgroup_number,Calculations!AP:AP,0),5),IF(Subgroup_number=Calculations!BT$17,Calculations!BT$10,""))</f>
        <v/>
      </c>
      <c r="M6" s="61" t="str">
        <f>IF(COUNTIF(Calculations!$AP:$AP,"="&amp;$F6)=1,INDEX(Calculations!AP:BP,MATCH(Subgroup_number,Calculations!AP:AP,0),6),IF(Subgroup_number=Calculations!BT$17,Calculations!BT$11,""))</f>
        <v/>
      </c>
      <c r="N6" s="61" t="str">
        <f>IF(COUNTIF(Calculations!$AP:$AP,"="&amp;$F6)=1,INDEX(Calculations!AP:BP,MATCH(Subgroup_number,Calculations!AP:AP,0),7),IF(Subgroup_number=Calculations!BT$17,Calculations!BT$12,""))</f>
        <v/>
      </c>
      <c r="O6" s="61" t="str">
        <f>IF(COUNTIF(Calculations!$AP:$AP,"="&amp;$F6)=1,INDEX(Calculations!AP:BP,MATCH(Subgroup_number,Calculations!AP:AP,0),9),IF(Subgroup_number=Calculations!BT$17,Calculations!BT$13,""))</f>
        <v/>
      </c>
      <c r="P6" s="61" t="str">
        <f>IF(COUNTIF(Calculations!$AP:$AP,"="&amp;$F6)=1,INDEX(Calculations!AP:BP,MATCH(Subgroup_number,Calculations!AP:AP,0),10),IF(Subgroup_number=Calculations!BT$17,Calculations!BT$14,""))</f>
        <v/>
      </c>
      <c r="Q6" s="61" t="str">
        <f>IF(COUNTIF(Calculations!$AP:$AP,"="&amp;$F6)=1,INDEX(Calculations!AP:BP,MATCH(Subgroup_number,Calculations!AP:AP,0),18),IF(Subgroup_number=Calculations!BT$17,Calculations!BT$6,""))</f>
        <v/>
      </c>
      <c r="R6" s="63" t="str">
        <f>IF(COUNTIF(Calculations!$AP:$AP,"="&amp;$F6)=1,INDEX(Calculations!AP:BP,MATCH(Subgroup_number,Calculations!AP:AP,0),19),IF(Subgroup_number=Calculations!BT$17,Calculations!BT$7,""))</f>
        <v/>
      </c>
      <c r="S6" s="155"/>
      <c r="U6" s="155"/>
      <c r="W6" s="155"/>
    </row>
    <row r="7" spans="1:23" x14ac:dyDescent="0.2">
      <c r="A7" s="7" t="s">
        <v>26</v>
      </c>
      <c r="B7" s="157">
        <f>Calculations!BT2</f>
        <v>7.9659974890702631E-2</v>
      </c>
      <c r="C7" s="157"/>
      <c r="D7" s="157"/>
      <c r="F7" s="54">
        <v>6</v>
      </c>
      <c r="G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hhhh</v>
      </c>
      <c r="H7" s="61">
        <f>IF(Number&lt;=MAX(Calculations!AP:AP),IF(COUNTIF(Calculations!Z:Z,"="&amp;'Subgroup Analysis'!F7)=1,INDEX(Lookup_Table_subgroup,MATCH(Subgroup_number,Calculations!Z:Z,0),4),INDEX(Calculations!AP:BP,MATCH(Subgroup_number,Calculations!AP:AP,0),11)),IF(Subgroup_number=Calculations!BT$17,Calculations!BT$2,""))</f>
        <v>0.47958315233127197</v>
      </c>
      <c r="I7" s="61">
        <f>IF(Number&lt;=MAX(Calculations!AP:AP),IF(COUNTIF(Calculations!Z:Z,"="&amp;'Subgroup Analysis'!F7)=1,INDEX(Lookup_Table_subgroup,MATCH(Subgroup_number,Calculations!Z:Z,0),9),INDEX(Calculations!AP:BP,MATCH(Subgroup_number,Calculations!AP:AP,0),14)),IF(Subgroup_number=Calculations!BT$17,Calculations!BT$4,""))</f>
        <v>0.33713150276866577</v>
      </c>
      <c r="J7" s="61">
        <f>IF(Number&lt;=MAX(Calculations!AP:AP),IF(COUNTIF(Calculations!Z:Z,"="&amp;'Subgroup Analysis'!F7)=1,INDEX(Lookup_Table_subgroup,MATCH(Subgroup_number,Calculations!Z:Z,0),10),INDEX(Calculations!AP:BP,MATCH(Subgroup_number,Calculations!AP:AP,0),15)),IF(Subgroup_number=Calculations!BT$17,Calculations!BT$5,""))</f>
        <v>0.62203480189387816</v>
      </c>
      <c r="K7" s="68">
        <f>IF(Number&lt;=MAX(Calculations!AP:AP),IF(COUNTIF(Calculations!Z:Z,"="&amp;'Subgroup Analysis'!F7)=1,INDEX(Lookup_Table_subgroup,MATCH(Subgroup_number,Calculations!Z:Z,0),8),INDEX(Calculations!AP:BP,MATCH(Subgroup_number,Calculations!AP:AP,0),24)),IF(Subgroup_number=Calculations!BT$17,"",""))</f>
        <v>0.15138568923213463</v>
      </c>
      <c r="L7" s="61" t="str">
        <f>IF(COUNTIF(Calculations!$AP:$AP,"="&amp;$F7)=1,INDEX(Calculations!AP:BP,MATCH(Subgroup_number,Calculations!AP:AP,0),5),IF(Subgroup_number=Calculations!BT$17,Calculations!BT$10,""))</f>
        <v/>
      </c>
      <c r="M7" s="61" t="str">
        <f>IF(COUNTIF(Calculations!$AP:$AP,"="&amp;$F7)=1,INDEX(Calculations!AP:BP,MATCH(Subgroup_number,Calculations!AP:AP,0),6),IF(Subgroup_number=Calculations!BT$17,Calculations!BT$11,""))</f>
        <v/>
      </c>
      <c r="N7" s="61" t="str">
        <f>IF(COUNTIF(Calculations!$AP:$AP,"="&amp;$F7)=1,INDEX(Calculations!AP:BP,MATCH(Subgroup_number,Calculations!AP:AP,0),7),IF(Subgroup_number=Calculations!BT$17,Calculations!BT$12,""))</f>
        <v/>
      </c>
      <c r="O7" s="61" t="str">
        <f>IF(COUNTIF(Calculations!$AP:$AP,"="&amp;$F7)=1,INDEX(Calculations!AP:BP,MATCH(Subgroup_number,Calculations!AP:AP,0),9),IF(Subgroup_number=Calculations!BT$17,Calculations!BT$13,""))</f>
        <v/>
      </c>
      <c r="P7" s="61" t="str">
        <f>IF(COUNTIF(Calculations!$AP:$AP,"="&amp;$F7)=1,INDEX(Calculations!AP:BP,MATCH(Subgroup_number,Calculations!AP:AP,0),10),IF(Subgroup_number=Calculations!BT$17,Calculations!BT$14,""))</f>
        <v/>
      </c>
      <c r="Q7" s="61" t="str">
        <f>IF(COUNTIF(Calculations!$AP:$AP,"="&amp;$F7)=1,INDEX(Calculations!AP:BP,MATCH(Subgroup_number,Calculations!AP:AP,0),18),IF(Subgroup_number=Calculations!BT$17,Calculations!BT$6,""))</f>
        <v/>
      </c>
      <c r="R7" s="63" t="str">
        <f>IF(COUNTIF(Calculations!$AP:$AP,"="&amp;$F7)=1,INDEX(Calculations!AP:BP,MATCH(Subgroup_number,Calculations!AP:AP,0),19),IF(Subgroup_number=Calculations!BT$17,Calculations!BT$7,""))</f>
        <v/>
      </c>
      <c r="S7" s="155"/>
      <c r="U7" s="155"/>
      <c r="W7" s="155"/>
    </row>
    <row r="8" spans="1:23" x14ac:dyDescent="0.2">
      <c r="A8" s="7" t="s">
        <v>34</v>
      </c>
      <c r="B8" s="158">
        <f>Calculations!BT3</f>
        <v>0.13292386494715952</v>
      </c>
      <c r="C8" s="158"/>
      <c r="D8" s="158"/>
      <c r="F8" s="54">
        <v>7</v>
      </c>
      <c r="G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jjjj</v>
      </c>
      <c r="H8" s="61">
        <f>IF(Number&lt;=MAX(Calculations!AP:AP),IF(COUNTIF(Calculations!Z:Z,"="&amp;'Subgroup Analysis'!F8)=1,INDEX(Lookup_Table_subgroup,MATCH(Subgroup_number,Calculations!Z:Z,0),4),INDEX(Calculations!AP:BP,MATCH(Subgroup_number,Calculations!AP:AP,0),11)),IF(Subgroup_number=Calculations!BT$17,Calculations!BT$2,""))</f>
        <v>-0.15</v>
      </c>
      <c r="I8" s="61">
        <f>IF(Number&lt;=MAX(Calculations!AP:AP),IF(COUNTIF(Calculations!Z:Z,"="&amp;'Subgroup Analysis'!F8)=1,INDEX(Lookup_Table_subgroup,MATCH(Subgroup_number,Calculations!Z:Z,0),9),INDEX(Calculations!AP:BP,MATCH(Subgroup_number,Calculations!AP:AP,0),14)),IF(Subgroup_number=Calculations!BT$17,Calculations!BT$4,""))</f>
        <v>-0.25566401839395358</v>
      </c>
      <c r="J8" s="61">
        <f>IF(Number&lt;=MAX(Calculations!AP:AP),IF(COUNTIF(Calculations!Z:Z,"="&amp;'Subgroup Analysis'!F8)=1,INDEX(Lookup_Table_subgroup,MATCH(Subgroup_number,Calculations!Z:Z,0),10),INDEX(Calculations!AP:BP,MATCH(Subgroup_number,Calculations!AP:AP,0),15)),IF(Subgroup_number=Calculations!BT$17,Calculations!BT$5,""))</f>
        <v>-4.4335981606046432E-2</v>
      </c>
      <c r="K8" s="68">
        <f>IF(Number&lt;=MAX(Calculations!AP:AP),IF(COUNTIF(Calculations!Z:Z,"="&amp;'Subgroup Analysis'!F8)=1,INDEX(Lookup_Table_subgroup,MATCH(Subgroup_number,Calculations!Z:Z,0),8),INDEX(Calculations!AP:BP,MATCH(Subgroup_number,Calculations!AP:AP,0),24)),IF(Subgroup_number=Calculations!BT$17,"",""))</f>
        <v>0.15708352465634007</v>
      </c>
      <c r="L8" s="61" t="str">
        <f>IF(COUNTIF(Calculations!$AP:$AP,"="&amp;$F8)=1,INDEX(Calculations!AP:BP,MATCH(Subgroup_number,Calculations!AP:AP,0),5),IF(Subgroup_number=Calculations!BT$17,Calculations!BT$10,""))</f>
        <v/>
      </c>
      <c r="M8" s="61" t="str">
        <f>IF(COUNTIF(Calculations!$AP:$AP,"="&amp;$F8)=1,INDEX(Calculations!AP:BP,MATCH(Subgroup_number,Calculations!AP:AP,0),6),IF(Subgroup_number=Calculations!BT$17,Calculations!BT$11,""))</f>
        <v/>
      </c>
      <c r="N8" s="61" t="str">
        <f>IF(COUNTIF(Calculations!$AP:$AP,"="&amp;$F8)=1,INDEX(Calculations!AP:BP,MATCH(Subgroup_number,Calculations!AP:AP,0),7),IF(Subgroup_number=Calculations!BT$17,Calculations!BT$12,""))</f>
        <v/>
      </c>
      <c r="O8" s="61" t="str">
        <f>IF(COUNTIF(Calculations!$AP:$AP,"="&amp;$F8)=1,INDEX(Calculations!AP:BP,MATCH(Subgroup_number,Calculations!AP:AP,0),9),IF(Subgroup_number=Calculations!BT$17,Calculations!BT$13,""))</f>
        <v/>
      </c>
      <c r="P8" s="61" t="str">
        <f>IF(COUNTIF(Calculations!$AP:$AP,"="&amp;$F8)=1,INDEX(Calculations!AP:BP,MATCH(Subgroup_number,Calculations!AP:AP,0),10),IF(Subgroup_number=Calculations!BT$17,Calculations!BT$14,""))</f>
        <v/>
      </c>
      <c r="Q8" s="61" t="str">
        <f>IF(COUNTIF(Calculations!$AP:$AP,"="&amp;$F8)=1,INDEX(Calculations!AP:BP,MATCH(Subgroup_number,Calculations!AP:AP,0),18),IF(Subgroup_number=Calculations!BT$17,Calculations!BT$6,""))</f>
        <v/>
      </c>
      <c r="R8" s="63" t="str">
        <f>IF(COUNTIF(Calculations!$AP:$AP,"="&amp;$F8)=1,INDEX(Calculations!AP:BP,MATCH(Subgroup_number,Calculations!AP:AP,0),19),IF(Subgroup_number=Calculations!BT$17,Calculations!BT$7,""))</f>
        <v/>
      </c>
      <c r="S8" s="155"/>
      <c r="U8" s="155"/>
      <c r="W8" s="155"/>
    </row>
    <row r="9" spans="1:23" x14ac:dyDescent="0.2">
      <c r="A9" s="7" t="s">
        <v>11</v>
      </c>
      <c r="B9" s="158">
        <f>Calculations!BT4</f>
        <v>-0.21290347928002057</v>
      </c>
      <c r="C9" s="158"/>
      <c r="D9" s="158"/>
      <c r="F9" s="54">
        <v>8</v>
      </c>
      <c r="G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AA</v>
      </c>
      <c r="H9" s="61">
        <f>IF(Number&lt;=MAX(Calculations!AP:AP),IF(COUNTIF(Calculations!Z:Z,"="&amp;'Subgroup Analysis'!F9)=1,INDEX(Lookup_Table_subgroup,MATCH(Subgroup_number,Calculations!Z:Z,0),4),INDEX(Calculations!AP:BP,MATCH(Subgroup_number,Calculations!AP:AP,0),11)),IF(Subgroup_number=Calculations!BT$17,Calculations!BT$2,""))</f>
        <v>0.22420066415724524</v>
      </c>
      <c r="I9" s="61">
        <f>IF(Number&lt;=MAX(Calculations!AP:AP),IF(COUNTIF(Calculations!Z:Z,"="&amp;'Subgroup Analysis'!F9)=1,INDEX(Lookup_Table_subgroup,MATCH(Subgroup_number,Calculations!Z:Z,0),9),INDEX(Calculations!AP:BP,MATCH(Subgroup_number,Calculations!AP:AP,0),14)),IF(Subgroup_number=Calculations!BT$17,Calculations!BT$4,""))</f>
        <v>9.6210212178334809E-3</v>
      </c>
      <c r="J9" s="61">
        <f>IF(Number&lt;=MAX(Calculations!AP:AP),IF(COUNTIF(Calculations!Z:Z,"="&amp;'Subgroup Analysis'!F9)=1,INDEX(Lookup_Table_subgroup,MATCH(Subgroup_number,Calculations!Z:Z,0),10),INDEX(Calculations!AP:BP,MATCH(Subgroup_number,Calculations!AP:AP,0),15)),IF(Subgroup_number=Calculations!BT$17,Calculations!BT$5,""))</f>
        <v>0.438780307096657</v>
      </c>
      <c r="K9" s="68">
        <f>IF(Number&lt;=MAX(Calculations!AP:AP),IF(COUNTIF(Calculations!Z:Z,"="&amp;'Subgroup Analysis'!F9)=1,INDEX(Lookup_Table_subgroup,MATCH(Subgroup_number,Calculations!Z:Z,0),8),INDEX(Calculations!AP:BP,MATCH(Subgroup_number,Calculations!AP:AP,0),24)),IF(Subgroup_number=Calculations!BT$17,"",""))</f>
        <v>0.45820548420073637</v>
      </c>
      <c r="L9" s="61">
        <f>IF(COUNTIF(Calculations!$AP:$AP,"="&amp;$F9)=1,INDEX(Calculations!AP:BP,MATCH(Subgroup_number,Calculations!AP:AP,0),5),IF(Subgroup_number=Calculations!BT$17,Calculations!BT$10,""))</f>
        <v>69.283293650851476</v>
      </c>
      <c r="M9" s="61">
        <f>IF(COUNTIF(Calculations!$AP:$AP,"="&amp;$F9)=1,INDEX(Calculations!AP:BP,MATCH(Subgroup_number,Calculations!AP:AP,0),6),IF(Subgroup_number=Calculations!BT$17,Calculations!BT$11,""))</f>
        <v>5.7352349051738469E-13</v>
      </c>
      <c r="N9" s="149">
        <f>IF(COUNTIF(Calculations!$AP:$AP,"="&amp;$F9)=1,INDEX(Calculations!AP:BP,MATCH(Subgroup_number,Calculations!AP:AP,0),7),IF(Subgroup_number=Calculations!BT$17,Calculations!BT$12,""))</f>
        <v>0.91339903627797203</v>
      </c>
      <c r="O9" s="61">
        <f>IF(COUNTIF(Calculations!$AP:$AP,"="&amp;$F9)=1,INDEX(Calculations!AP:BP,MATCH(Subgroup_number,Calculations!AP:AP,0),9),IF(Subgroup_number=Calculations!BT$17,Calculations!BT$13,""))</f>
        <v>5.8411975440048419E-2</v>
      </c>
      <c r="P9" s="61">
        <f>IF(COUNTIF(Calculations!$AP:$AP,"="&amp;$F9)=1,INDEX(Calculations!AP:BP,MATCH(Subgroup_number,Calculations!AP:AP,0),10),IF(Subgroup_number=Calculations!BT$17,Calculations!BT$14,""))</f>
        <v>0.24168569556357369</v>
      </c>
      <c r="Q9" s="61">
        <f>IF(COUNTIF(Calculations!$AP:$AP,"="&amp;$F9)=1,INDEX(Calculations!AP:BP,MATCH(Subgroup_number,Calculations!AP:AP,0),18),IF(Subgroup_number=Calculations!BT$17,Calculations!BT$6,""))</f>
        <v>-0.40490900586092604</v>
      </c>
      <c r="R9" s="63">
        <f>IF(COUNTIF(Calculations!$AP:$AP,"="&amp;$F9)=1,INDEX(Calculations!AP:BP,MATCH(Subgroup_number,Calculations!AP:AP,0),19),IF(Subgroup_number=Calculations!BT$17,Calculations!BT$7,""))</f>
        <v>0.85331033417541657</v>
      </c>
      <c r="S9" s="155"/>
      <c r="U9" s="155"/>
      <c r="W9" s="155"/>
    </row>
    <row r="10" spans="1:23" x14ac:dyDescent="0.2">
      <c r="A10" s="7" t="s">
        <v>12</v>
      </c>
      <c r="B10" s="158">
        <f>Calculations!BT5</f>
        <v>0.37222342906142586</v>
      </c>
      <c r="C10" s="158"/>
      <c r="D10" s="158"/>
      <c r="F10" s="54">
        <v>9</v>
      </c>
      <c r="G1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eeee</v>
      </c>
      <c r="H10" s="61">
        <f>IF(Number&lt;=MAX(Calculations!AP:AP),IF(COUNTIF(Calculations!Z:Z,"="&amp;'Subgroup Analysis'!F10)=1,INDEX(Lookup_Table_subgroup,MATCH(Subgroup_number,Calculations!Z:Z,0),4),INDEX(Calculations!AP:BP,MATCH(Subgroup_number,Calculations!AP:AP,0),11)),IF(Subgroup_number=Calculations!BT$17,Calculations!BT$2,""))</f>
        <v>-0.18101983818958026</v>
      </c>
      <c r="I10" s="61">
        <f>IF(Number&lt;=MAX(Calculations!AP:AP),IF(COUNTIF(Calculations!Z:Z,"="&amp;'Subgroup Analysis'!F10)=1,INDEX(Lookup_Table_subgroup,MATCH(Subgroup_number,Calculations!Z:Z,0),9),INDEX(Calculations!AP:BP,MATCH(Subgroup_number,Calculations!AP:AP,0),14)),IF(Subgroup_number=Calculations!BT$17,Calculations!BT$4,""))</f>
        <v>-0.37030255239587795</v>
      </c>
      <c r="J10" s="61">
        <f>IF(Number&lt;=MAX(Calculations!AP:AP),IF(COUNTIF(Calculations!Z:Z,"="&amp;'Subgroup Analysis'!F10)=1,INDEX(Lookup_Table_subgroup,MATCH(Subgroup_number,Calculations!Z:Z,0),10),INDEX(Calculations!AP:BP,MATCH(Subgroup_number,Calculations!AP:AP,0),15)),IF(Subgroup_number=Calculations!BT$17,Calculations!BT$5,""))</f>
        <v>8.2628760167174631E-3</v>
      </c>
      <c r="K10" s="68">
        <f>IF(Number&lt;=MAX(Calculations!AP:AP),IF(COUNTIF(Calculations!Z:Z,"="&amp;'Subgroup Analysis'!F10)=1,INDEX(Lookup_Table_subgroup,MATCH(Subgroup_number,Calculations!Z:Z,0),8),INDEX(Calculations!AP:BP,MATCH(Subgroup_number,Calculations!AP:AP,0),24)),IF(Subgroup_number=Calculations!BT$17,"",""))</f>
        <v>0.2175795218522126</v>
      </c>
      <c r="L10" s="61" t="str">
        <f>IF(COUNTIF(Calculations!$AP:$AP,"="&amp;$F10)=1,INDEX(Calculations!AP:BP,MATCH(Subgroup_number,Calculations!AP:AP,0),5),IF(Subgroup_number=Calculations!BT$17,Calculations!BT$10,""))</f>
        <v/>
      </c>
      <c r="M10" s="61" t="str">
        <f>IF(COUNTIF(Calculations!$AP:$AP,"="&amp;$F10)=1,INDEX(Calculations!AP:BP,MATCH(Subgroup_number,Calculations!AP:AP,0),6),IF(Subgroup_number=Calculations!BT$17,Calculations!BT$11,""))</f>
        <v/>
      </c>
      <c r="N10" s="61" t="str">
        <f>IF(COUNTIF(Calculations!$AP:$AP,"="&amp;$F10)=1,INDEX(Calculations!AP:BP,MATCH(Subgroup_number,Calculations!AP:AP,0),7),IF(Subgroup_number=Calculations!BT$17,Calculations!BT$12,""))</f>
        <v/>
      </c>
      <c r="O10" s="61" t="str">
        <f>IF(COUNTIF(Calculations!$AP:$AP,"="&amp;$F10)=1,INDEX(Calculations!AP:BP,MATCH(Subgroup_number,Calculations!AP:AP,0),9),IF(Subgroup_number=Calculations!BT$17,Calculations!BT$13,""))</f>
        <v/>
      </c>
      <c r="P10" s="61" t="str">
        <f>IF(COUNTIF(Calculations!$AP:$AP,"="&amp;$F10)=1,INDEX(Calculations!AP:BP,MATCH(Subgroup_number,Calculations!AP:AP,0),10),IF(Subgroup_number=Calculations!BT$17,Calculations!BT$14,""))</f>
        <v/>
      </c>
      <c r="Q10" s="61" t="str">
        <f>IF(COUNTIF(Calculations!$AP:$AP,"="&amp;$F10)=1,INDEX(Calculations!AP:BP,MATCH(Subgroup_number,Calculations!AP:AP,0),18),IF(Subgroup_number=Calculations!BT$17,Calculations!BT$6,""))</f>
        <v/>
      </c>
      <c r="R10" s="63" t="str">
        <f>IF(COUNTIF(Calculations!$AP:$AP,"="&amp;$F10)=1,INDEX(Calculations!AP:BP,MATCH(Subgroup_number,Calculations!AP:AP,0),19),IF(Subgroup_number=Calculations!BT$17,Calculations!BT$7,""))</f>
        <v/>
      </c>
      <c r="S10" s="155"/>
      <c r="U10" s="155"/>
      <c r="W10" s="155"/>
    </row>
    <row r="11" spans="1:23" x14ac:dyDescent="0.2">
      <c r="A11" s="7" t="s">
        <v>13</v>
      </c>
      <c r="B11" s="158">
        <f>Calculations!BT6</f>
        <v>-0.40525292095790089</v>
      </c>
      <c r="C11" s="158"/>
      <c r="D11" s="158"/>
      <c r="F11" s="54">
        <v>10</v>
      </c>
      <c r="G1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ffff</v>
      </c>
      <c r="H11" s="61">
        <f>IF(Number&lt;=MAX(Calculations!AP:AP),IF(COUNTIF(Calculations!Z:Z,"="&amp;'Subgroup Analysis'!F11)=1,INDEX(Lookup_Table_subgroup,MATCH(Subgroup_number,Calculations!Z:Z,0),4),INDEX(Calculations!AP:BP,MATCH(Subgroup_number,Calculations!AP:AP,0),11)),IF(Subgroup_number=Calculations!BT$17,Calculations!BT$2,""))</f>
        <v>-4.882336459352795E-2</v>
      </c>
      <c r="I11" s="61">
        <f>IF(Number&lt;=MAX(Calculations!AP:AP),IF(COUNTIF(Calculations!Z:Z,"="&amp;'Subgroup Analysis'!F11)=1,INDEX(Lookup_Table_subgroup,MATCH(Subgroup_number,Calculations!Z:Z,0),9),INDEX(Calculations!AP:BP,MATCH(Subgroup_number,Calculations!AP:AP,0),14)),IF(Subgroup_number=Calculations!BT$17,Calculations!BT$4,""))</f>
        <v>-0.23830756538121531</v>
      </c>
      <c r="J11" s="61">
        <f>IF(Number&lt;=MAX(Calculations!AP:AP),IF(COUNTIF(Calculations!Z:Z,"="&amp;'Subgroup Analysis'!F11)=1,INDEX(Lookup_Table_subgroup,MATCH(Subgroup_number,Calculations!Z:Z,0),10),INDEX(Calculations!AP:BP,MATCH(Subgroup_number,Calculations!AP:AP,0),15)),IF(Subgroup_number=Calculations!BT$17,Calculations!BT$5,""))</f>
        <v>0.14066083619415939</v>
      </c>
      <c r="K11" s="68">
        <f>IF(Number&lt;=MAX(Calculations!AP:AP),IF(COUNTIF(Calculations!Z:Z,"="&amp;'Subgroup Analysis'!F11)=1,INDEX(Lookup_Table_subgroup,MATCH(Subgroup_number,Calculations!Z:Z,0),8),INDEX(Calculations!AP:BP,MATCH(Subgroup_number,Calculations!AP:AP,0),24)),IF(Subgroup_number=Calculations!BT$17,"",""))</f>
        <v>0.21743542637684471</v>
      </c>
      <c r="L11" s="61" t="str">
        <f>IF(COUNTIF(Calculations!$AP:$AP,"="&amp;$F11)=1,INDEX(Calculations!AP:BP,MATCH(Subgroup_number,Calculations!AP:AP,0),5),IF(Subgroup_number=Calculations!BT$17,Calculations!BT$10,""))</f>
        <v/>
      </c>
      <c r="M11" s="61" t="str">
        <f>IF(COUNTIF(Calculations!$AP:$AP,"="&amp;$F11)=1,INDEX(Calculations!AP:BP,MATCH(Subgroup_number,Calculations!AP:AP,0),6),IF(Subgroup_number=Calculations!BT$17,Calculations!BT$11,""))</f>
        <v/>
      </c>
      <c r="N11" s="61" t="str">
        <f>IF(COUNTIF(Calculations!$AP:$AP,"="&amp;$F11)=1,INDEX(Calculations!AP:BP,MATCH(Subgroup_number,Calculations!AP:AP,0),7),IF(Subgroup_number=Calculations!BT$17,Calculations!BT$12,""))</f>
        <v/>
      </c>
      <c r="O11" s="61" t="str">
        <f>IF(COUNTIF(Calculations!$AP:$AP,"="&amp;$F11)=1,INDEX(Calculations!AP:BP,MATCH(Subgroup_number,Calculations!AP:AP,0),9),IF(Subgroup_number=Calculations!BT$17,Calculations!BT$13,""))</f>
        <v/>
      </c>
      <c r="P11" s="61" t="str">
        <f>IF(COUNTIF(Calculations!$AP:$AP,"="&amp;$F11)=1,INDEX(Calculations!AP:BP,MATCH(Subgroup_number,Calculations!AP:AP,0),10),IF(Subgroup_number=Calculations!BT$17,Calculations!BT$14,""))</f>
        <v/>
      </c>
      <c r="Q11" s="61" t="str">
        <f>IF(COUNTIF(Calculations!$AP:$AP,"="&amp;$F11)=1,INDEX(Calculations!AP:BP,MATCH(Subgroup_number,Calculations!AP:AP,0),18),IF(Subgroup_number=Calculations!BT$17,Calculations!BT$6,""))</f>
        <v/>
      </c>
      <c r="R11" s="63" t="str">
        <f>IF(COUNTIF(Calculations!$AP:$AP,"="&amp;$F11)=1,INDEX(Calculations!AP:BP,MATCH(Subgroup_number,Calculations!AP:AP,0),19),IF(Subgroup_number=Calculations!BT$17,Calculations!BT$7,""))</f>
        <v/>
      </c>
      <c r="S11" s="155"/>
      <c r="U11" s="155"/>
      <c r="W11" s="155"/>
    </row>
    <row r="12" spans="1:23" x14ac:dyDescent="0.2">
      <c r="A12" s="7" t="s">
        <v>14</v>
      </c>
      <c r="B12" s="158">
        <f>Calculations!BT7</f>
        <v>0.56457287073930618</v>
      </c>
      <c r="C12" s="158"/>
      <c r="D12" s="158"/>
      <c r="F12" s="54">
        <v>11</v>
      </c>
      <c r="G1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iiii</v>
      </c>
      <c r="H12" s="61">
        <f>IF(Number&lt;=MAX(Calculations!AP:AP),IF(COUNTIF(Calculations!Z:Z,"="&amp;'Subgroup Analysis'!F12)=1,INDEX(Lookup_Table_subgroup,MATCH(Subgroup_number,Calculations!Z:Z,0),4),INDEX(Calculations!AP:BP,MATCH(Subgroup_number,Calculations!AP:AP,0),11)),IF(Subgroup_number=Calculations!BT$17,Calculations!BT$2,""))</f>
        <v>-5.0616039662091106E-2</v>
      </c>
      <c r="I12" s="61">
        <f>IF(Number&lt;=MAX(Calculations!AP:AP),IF(COUNTIF(Calculations!Z:Z,"="&amp;'Subgroup Analysis'!F12)=1,INDEX(Lookup_Table_subgroup,MATCH(Subgroup_number,Calculations!Z:Z,0),9),INDEX(Calculations!AP:BP,MATCH(Subgroup_number,Calculations!AP:AP,0),14)),IF(Subgroup_number=Calculations!BT$17,Calculations!BT$4,""))</f>
        <v>-0.26496984567246384</v>
      </c>
      <c r="J12" s="61">
        <f>IF(Number&lt;=MAX(Calculations!AP:AP),IF(COUNTIF(Calculations!Z:Z,"="&amp;'Subgroup Analysis'!F12)=1,INDEX(Lookup_Table_subgroup,MATCH(Subgroup_number,Calculations!Z:Z,0),10),INDEX(Calculations!AP:BP,MATCH(Subgroup_number,Calculations!AP:AP,0),15)),IF(Subgroup_number=Calculations!BT$17,Calculations!BT$5,""))</f>
        <v>0.16373776634828163</v>
      </c>
      <c r="K12" s="68">
        <f>IF(Number&lt;=MAX(Calculations!AP:AP),IF(COUNTIF(Calculations!Z:Z,"="&amp;'Subgroup Analysis'!F12)=1,INDEX(Lookup_Table_subgroup,MATCH(Subgroup_number,Calculations!Z:Z,0),8),INDEX(Calculations!AP:BP,MATCH(Subgroup_number,Calculations!AP:AP,0),24)),IF(Subgroup_number=Calculations!BT$17,"",""))</f>
        <v>0.17050225558142573</v>
      </c>
      <c r="L12" s="61" t="str">
        <f>IF(COUNTIF(Calculations!$AP:$AP,"="&amp;$F12)=1,INDEX(Calculations!AP:BP,MATCH(Subgroup_number,Calculations!AP:AP,0),5),IF(Subgroup_number=Calculations!BT$17,Calculations!BT$10,""))</f>
        <v/>
      </c>
      <c r="M12" s="61" t="str">
        <f>IF(COUNTIF(Calculations!$AP:$AP,"="&amp;$F12)=1,INDEX(Calculations!AP:BP,MATCH(Subgroup_number,Calculations!AP:AP,0),6),IF(Subgroup_number=Calculations!BT$17,Calculations!BT$11,""))</f>
        <v/>
      </c>
      <c r="N12" s="61" t="str">
        <f>IF(COUNTIF(Calculations!$AP:$AP,"="&amp;$F12)=1,INDEX(Calculations!AP:BP,MATCH(Subgroup_number,Calculations!AP:AP,0),7),IF(Subgroup_number=Calculations!BT$17,Calculations!BT$12,""))</f>
        <v/>
      </c>
      <c r="O12" s="61" t="str">
        <f>IF(COUNTIF(Calculations!$AP:$AP,"="&amp;$F12)=1,INDEX(Calculations!AP:BP,MATCH(Subgroup_number,Calculations!AP:AP,0),9),IF(Subgroup_number=Calculations!BT$17,Calculations!BT$13,""))</f>
        <v/>
      </c>
      <c r="P12" s="61" t="str">
        <f>IF(COUNTIF(Calculations!$AP:$AP,"="&amp;$F12)=1,INDEX(Calculations!AP:BP,MATCH(Subgroup_number,Calculations!AP:AP,0),10),IF(Subgroup_number=Calculations!BT$17,Calculations!BT$14,""))</f>
        <v/>
      </c>
      <c r="Q12" s="61" t="str">
        <f>IF(COUNTIF(Calculations!$AP:$AP,"="&amp;$F12)=1,INDEX(Calculations!AP:BP,MATCH(Subgroup_number,Calculations!AP:AP,0),18),IF(Subgroup_number=Calculations!BT$17,Calculations!BT$6,""))</f>
        <v/>
      </c>
      <c r="R12" s="63" t="str">
        <f>IF(COUNTIF(Calculations!$AP:$AP,"="&amp;$F12)=1,INDEX(Calculations!AP:BP,MATCH(Subgroup_number,Calculations!AP:AP,0),19),IF(Subgroup_number=Calculations!BT$17,Calculations!BT$7,""))</f>
        <v/>
      </c>
      <c r="S12" s="155"/>
      <c r="U12" s="155"/>
      <c r="W12" s="155"/>
    </row>
    <row r="13" spans="1:23" x14ac:dyDescent="0.2">
      <c r="F13" s="54">
        <v>12</v>
      </c>
      <c r="G1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kkkk</v>
      </c>
      <c r="H13" s="61">
        <f>IF(Number&lt;=MAX(Calculations!AP:AP),IF(COUNTIF(Calculations!Z:Z,"="&amp;'Subgroup Analysis'!F13)=1,INDEX(Lookup_Table_subgroup,MATCH(Subgroup_number,Calculations!Z:Z,0),4),INDEX(Calculations!AP:BP,MATCH(Subgroup_number,Calculations!AP:AP,0),11)),IF(Subgroup_number=Calculations!BT$17,Calculations!BT$2,""))</f>
        <v>0.03</v>
      </c>
      <c r="I13" s="61">
        <f>IF(Number&lt;=MAX(Calculations!AP:AP),IF(COUNTIF(Calculations!Z:Z,"="&amp;'Subgroup Analysis'!F13)=1,INDEX(Lookup_Table_subgroup,MATCH(Subgroup_number,Calculations!Z:Z,0),9),INDEX(Calculations!AP:BP,MATCH(Subgroup_number,Calculations!AP:AP,0),14)),IF(Subgroup_number=Calculations!BT$17,Calculations!BT$4,""))</f>
        <v>-0.17619027200925508</v>
      </c>
      <c r="J13" s="61">
        <f>IF(Number&lt;=MAX(Calculations!AP:AP),IF(COUNTIF(Calculations!Z:Z,"="&amp;'Subgroup Analysis'!F13)=1,INDEX(Lookup_Table_subgroup,MATCH(Subgroup_number,Calculations!Z:Z,0),10),INDEX(Calculations!AP:BP,MATCH(Subgroup_number,Calculations!AP:AP,0),15)),IF(Subgroup_number=Calculations!BT$17,Calculations!BT$5,""))</f>
        <v>0.23619027200925508</v>
      </c>
      <c r="K13" s="68">
        <f>IF(Number&lt;=MAX(Calculations!AP:AP),IF(COUNTIF(Calculations!Z:Z,"="&amp;'Subgroup Analysis'!F13)=1,INDEX(Lookup_Table_subgroup,MATCH(Subgroup_number,Calculations!Z:Z,0),8),INDEX(Calculations!AP:BP,MATCH(Subgroup_number,Calculations!AP:AP,0),24)),IF(Subgroup_number=Calculations!BT$17,"",""))</f>
        <v>0.18362845061931579</v>
      </c>
      <c r="L13" s="61" t="str">
        <f>IF(COUNTIF(Calculations!$AP:$AP,"="&amp;$F13)=1,INDEX(Calculations!AP:BP,MATCH(Subgroup_number,Calculations!AP:AP,0),5),IF(Subgroup_number=Calculations!BT$17,Calculations!BT$10,""))</f>
        <v/>
      </c>
      <c r="M13" s="61" t="str">
        <f>IF(COUNTIF(Calculations!$AP:$AP,"="&amp;$F13)=1,INDEX(Calculations!AP:BP,MATCH(Subgroup_number,Calculations!AP:AP,0),6),IF(Subgroup_number=Calculations!BT$17,Calculations!BT$11,""))</f>
        <v/>
      </c>
      <c r="N13" s="61" t="str">
        <f>IF(COUNTIF(Calculations!$AP:$AP,"="&amp;$F13)=1,INDEX(Calculations!AP:BP,MATCH(Subgroup_number,Calculations!AP:AP,0),7),IF(Subgroup_number=Calculations!BT$17,Calculations!BT$12,""))</f>
        <v/>
      </c>
      <c r="O13" s="61" t="str">
        <f>IF(COUNTIF(Calculations!$AP:$AP,"="&amp;$F13)=1,INDEX(Calculations!AP:BP,MATCH(Subgroup_number,Calculations!AP:AP,0),9),IF(Subgroup_number=Calculations!BT$17,Calculations!BT$13,""))</f>
        <v/>
      </c>
      <c r="P13" s="61" t="str">
        <f>IF(COUNTIF(Calculations!$AP:$AP,"="&amp;$F13)=1,INDEX(Calculations!AP:BP,MATCH(Subgroup_number,Calculations!AP:AP,0),10),IF(Subgroup_number=Calculations!BT$17,Calculations!BT$14,""))</f>
        <v/>
      </c>
      <c r="Q13" s="61" t="str">
        <f>IF(COUNTIF(Calculations!$AP:$AP,"="&amp;$F13)=1,INDEX(Calculations!AP:BP,MATCH(Subgroup_number,Calculations!AP:AP,0),18),IF(Subgroup_number=Calculations!BT$17,Calculations!BT$6,""))</f>
        <v/>
      </c>
      <c r="R13" s="63" t="str">
        <f>IF(COUNTIF(Calculations!$AP:$AP,"="&amp;$F13)=1,INDEX(Calculations!AP:BP,MATCH(Subgroup_number,Calculations!AP:AP,0),19),IF(Subgroup_number=Calculations!BT$17,Calculations!BT$7,""))</f>
        <v/>
      </c>
      <c r="S13" s="155"/>
      <c r="U13" s="155"/>
      <c r="W13" s="155"/>
    </row>
    <row r="14" spans="1:23" x14ac:dyDescent="0.2">
      <c r="A14" s="7" t="s">
        <v>92</v>
      </c>
      <c r="B14" s="156">
        <f>SUMIFS(Number_of_subjects,Sufficient_data,"Yes",Include_study?,"Yes",Subgroup,"&lt;&gt;"&amp;"")</f>
        <v>1555</v>
      </c>
      <c r="C14" s="156"/>
      <c r="D14" s="156"/>
      <c r="F14" s="54">
        <v>13</v>
      </c>
      <c r="G1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llll</v>
      </c>
      <c r="H14" s="61">
        <f>IF(Number&lt;=MAX(Calculations!AP:AP),IF(COUNTIF(Calculations!Z:Z,"="&amp;'Subgroup Analysis'!F14)=1,INDEX(Lookup_Table_subgroup,MATCH(Subgroup_number,Calculations!Z:Z,0),4),INDEX(Calculations!AP:BP,MATCH(Subgroup_number,Calculations!AP:AP,0),11)),IF(Subgroup_number=Calculations!BT$17,Calculations!BT$2,""))</f>
        <v>0.05</v>
      </c>
      <c r="I14" s="61">
        <f>IF(Number&lt;=MAX(Calculations!AP:AP),IF(COUNTIF(Calculations!Z:Z,"="&amp;'Subgroup Analysis'!F14)=1,INDEX(Lookup_Table_subgroup,MATCH(Subgroup_number,Calculations!Z:Z,0),9),INDEX(Calculations!AP:BP,MATCH(Subgroup_number,Calculations!AP:AP,0),14)),IF(Subgroup_number=Calculations!BT$17,Calculations!BT$4,""))</f>
        <v>-0.14215107681510158</v>
      </c>
      <c r="J14" s="61">
        <f>IF(Number&lt;=MAX(Calculations!AP:AP),IF(COUNTIF(Calculations!Z:Z,"="&amp;'Subgroup Analysis'!F14)=1,INDEX(Lookup_Table_subgroup,MATCH(Subgroup_number,Calculations!Z:Z,0),10),INDEX(Calculations!AP:BP,MATCH(Subgroup_number,Calculations!AP:AP,0),15)),IF(Subgroup_number=Calculations!BT$17,Calculations!BT$5,""))</f>
        <v>0.24215107681510156</v>
      </c>
      <c r="K14" s="68">
        <f>IF(Number&lt;=MAX(Calculations!AP:AP),IF(COUNTIF(Calculations!Z:Z,"="&amp;'Subgroup Analysis'!F14)=1,INDEX(Lookup_Table_subgroup,MATCH(Subgroup_number,Calculations!Z:Z,0),8),INDEX(Calculations!AP:BP,MATCH(Subgroup_number,Calculations!AP:AP,0),24)),IF(Subgroup_number=Calculations!BT$17,"",""))</f>
        <v>0.21085434557020119</v>
      </c>
      <c r="L14" s="61" t="str">
        <f>IF(COUNTIF(Calculations!$AP:$AP,"="&amp;$F14)=1,INDEX(Calculations!AP:BP,MATCH(Subgroup_number,Calculations!AP:AP,0),5),IF(Subgroup_number=Calculations!BT$17,Calculations!BT$10,""))</f>
        <v/>
      </c>
      <c r="M14" s="61" t="str">
        <f>IF(COUNTIF(Calculations!$AP:$AP,"="&amp;$F14)=1,INDEX(Calculations!AP:BP,MATCH(Subgroup_number,Calculations!AP:AP,0),6),IF(Subgroup_number=Calculations!BT$17,Calculations!BT$11,""))</f>
        <v/>
      </c>
      <c r="N14" s="61" t="str">
        <f>IF(COUNTIF(Calculations!$AP:$AP,"="&amp;$F14)=1,INDEX(Calculations!AP:BP,MATCH(Subgroup_number,Calculations!AP:AP,0),7),IF(Subgroup_number=Calculations!BT$17,Calculations!BT$12,""))</f>
        <v/>
      </c>
      <c r="O14" s="61" t="str">
        <f>IF(COUNTIF(Calculations!$AP:$AP,"="&amp;$F14)=1,INDEX(Calculations!AP:BP,MATCH(Subgroup_number,Calculations!AP:AP,0),9),IF(Subgroup_number=Calculations!BT$17,Calculations!BT$13,""))</f>
        <v/>
      </c>
      <c r="P14" s="61" t="str">
        <f>IF(COUNTIF(Calculations!$AP:$AP,"="&amp;$F14)=1,INDEX(Calculations!AP:BP,MATCH(Subgroup_number,Calculations!AP:AP,0),10),IF(Subgroup_number=Calculations!BT$17,Calculations!BT$14,""))</f>
        <v/>
      </c>
      <c r="Q14" s="61" t="str">
        <f>IF(COUNTIF(Calculations!$AP:$AP,"="&amp;$F14)=1,INDEX(Calculations!AP:BP,MATCH(Subgroup_number,Calculations!AP:AP,0),18),IF(Subgroup_number=Calculations!BT$17,Calculations!BT$6,""))</f>
        <v/>
      </c>
      <c r="R14" s="63" t="str">
        <f>IF(COUNTIF(Calculations!$AP:$AP,"="&amp;$F14)=1,INDEX(Calculations!AP:BP,MATCH(Subgroup_number,Calculations!AP:AP,0),19),IF(Subgroup_number=Calculations!BT$17,Calculations!BT$7,""))</f>
        <v/>
      </c>
      <c r="S14" s="155"/>
      <c r="U14" s="155"/>
      <c r="W14" s="155"/>
    </row>
    <row r="15" spans="1:23" x14ac:dyDescent="0.2">
      <c r="A15" s="7" t="s">
        <v>22</v>
      </c>
      <c r="B15" s="156">
        <f>COUNT(Calculations!AE:AE)</f>
        <v>12</v>
      </c>
      <c r="C15" s="156"/>
      <c r="D15" s="156"/>
      <c r="F15" s="54">
        <v>14</v>
      </c>
      <c r="G1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BB</v>
      </c>
      <c r="H15" s="61">
        <f>IF(Number&lt;=MAX(Calculations!AP:AP),IF(COUNTIF(Calculations!Z:Z,"="&amp;'Subgroup Analysis'!F15)=1,INDEX(Lookup_Table_subgroup,MATCH(Subgroup_number,Calculations!Z:Z,0),4),INDEX(Calculations!AP:BP,MATCH(Subgroup_number,Calculations!AP:AP,0),11)),IF(Subgroup_number=Calculations!BT$17,Calculations!BT$2,""))</f>
        <v>-4.2580717070495572E-2</v>
      </c>
      <c r="I15" s="61">
        <f>IF(Number&lt;=MAX(Calculations!AP:AP),IF(COUNTIF(Calculations!Z:Z,"="&amp;'Subgroup Analysis'!F15)=1,INDEX(Lookup_Table_subgroup,MATCH(Subgroup_number,Calculations!Z:Z,0),9),INDEX(Calculations!AP:BP,MATCH(Subgroup_number,Calculations!AP:AP,0),14)),IF(Subgroup_number=Calculations!BT$17,Calculations!BT$4,""))</f>
        <v>-0.15842952077653555</v>
      </c>
      <c r="J15" s="61">
        <f>IF(Number&lt;=MAX(Calculations!AP:AP),IF(COUNTIF(Calculations!Z:Z,"="&amp;'Subgroup Analysis'!F15)=1,INDEX(Lookup_Table_subgroup,MATCH(Subgroup_number,Calculations!Z:Z,0),10),INDEX(Calculations!AP:BP,MATCH(Subgroup_number,Calculations!AP:AP,0),15)),IF(Subgroup_number=Calculations!BT$17,Calculations!BT$5,""))</f>
        <v>7.3268086635544391E-2</v>
      </c>
      <c r="K15" s="68">
        <f>IF(Number&lt;=MAX(Calculations!AP:AP),IF(COUNTIF(Calculations!Z:Z,"="&amp;'Subgroup Analysis'!F15)=1,INDEX(Lookup_Table_subgroup,MATCH(Subgroup_number,Calculations!Z:Z,0),8),INDEX(Calculations!AP:BP,MATCH(Subgroup_number,Calculations!AP:AP,0),24)),IF(Subgroup_number=Calculations!BT$17,"",""))</f>
        <v>0.54179451579926363</v>
      </c>
      <c r="L15" s="61">
        <f>IF(COUNTIF(Calculations!$AP:$AP,"="&amp;$F15)=1,INDEX(Calculations!AP:BP,MATCH(Subgroup_number,Calculations!AP:AP,0),5),IF(Subgroup_number=Calculations!BT$17,Calculations!BT$10,""))</f>
        <v>3.52188382455136</v>
      </c>
      <c r="M15" s="61">
        <f>IF(COUNTIF(Calculations!$AP:$AP,"="&amp;$F15)=1,INDEX(Calculations!AP:BP,MATCH(Subgroup_number,Calculations!AP:AP,0),6),IF(Subgroup_number=Calculations!BT$17,Calculations!BT$11,""))</f>
        <v>0.47455867210200109</v>
      </c>
      <c r="N15" s="61">
        <f>IF(COUNTIF(Calculations!$AP:$AP,"="&amp;$F15)=1,INDEX(Calculations!AP:BP,MATCH(Subgroup_number,Calculations!AP:AP,0),7),IF(Subgroup_number=Calculations!BT$17,Calculations!BT$12,""))</f>
        <v>0</v>
      </c>
      <c r="O15" s="61">
        <f>IF(COUNTIF(Calculations!$AP:$AP,"="&amp;$F15)=1,INDEX(Calculations!AP:BP,MATCH(Subgroup_number,Calculations!AP:AP,0),9),IF(Subgroup_number=Calculations!BT$17,Calculations!BT$13,""))</f>
        <v>0</v>
      </c>
      <c r="P15" s="61">
        <f>IF(COUNTIF(Calculations!$AP:$AP,"="&amp;$F15)=1,INDEX(Calculations!AP:BP,MATCH(Subgroup_number,Calculations!AP:AP,0),10),IF(Subgroup_number=Calculations!BT$17,Calculations!BT$14,""))</f>
        <v>0</v>
      </c>
      <c r="Q15" s="61">
        <f>IF(COUNTIF(Calculations!$AP:$AP,"="&amp;$F15)=1,INDEX(Calculations!AP:BP,MATCH(Subgroup_number,Calculations!AP:AP,0),18),IF(Subgroup_number=Calculations!BT$17,Calculations!BT$6,""))</f>
        <v>-0.15842952077653555</v>
      </c>
      <c r="R15" s="63">
        <f>IF(COUNTIF(Calculations!$AP:$AP,"="&amp;$F15)=1,INDEX(Calculations!AP:BP,MATCH(Subgroup_number,Calculations!AP:AP,0),19),IF(Subgroup_number=Calculations!BT$17,Calculations!BT$7,""))</f>
        <v>7.3268086635544391E-2</v>
      </c>
      <c r="S15" s="155"/>
      <c r="U15" s="155"/>
      <c r="W15" s="155"/>
    </row>
    <row r="16" spans="1:23" x14ac:dyDescent="0.2">
      <c r="A16" s="148" t="s">
        <v>260</v>
      </c>
      <c r="B16" s="156">
        <f>COUNT(Calculations!AT:AT)</f>
        <v>2</v>
      </c>
      <c r="C16" s="156"/>
      <c r="D16" s="156"/>
      <c r="F16" s="54">
        <v>15</v>
      </c>
      <c r="G1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>Combined effect size</v>
      </c>
      <c r="H16" s="61">
        <f>IF(Number&lt;=MAX(Calculations!AP:AP),IF(COUNTIF(Calculations!Z:Z,"="&amp;'Subgroup Analysis'!F16)=1,INDEX(Lookup_Table_subgroup,MATCH(Subgroup_number,Calculations!Z:Z,0),4),INDEX(Calculations!AP:BP,MATCH(Subgroup_number,Calculations!AP:AP,0),11)),IF(Subgroup_number=Calculations!BT$17,Calculations!BT$2,""))</f>
        <v>7.9659974890702631E-2</v>
      </c>
      <c r="I16" s="61">
        <f>IF(Number&lt;=MAX(Calculations!AP:AP),IF(COUNTIF(Calculations!Z:Z,"="&amp;'Subgroup Analysis'!F16)=1,INDEX(Lookup_Table_subgroup,MATCH(Subgroup_number,Calculations!Z:Z,0),9),INDEX(Calculations!AP:BP,MATCH(Subgroup_number,Calculations!AP:AP,0),14)),IF(Subgroup_number=Calculations!BT$17,Calculations!BT$4,""))</f>
        <v>-0.21290347928002057</v>
      </c>
      <c r="J16" s="61">
        <f>IF(Number&lt;=MAX(Calculations!AP:AP),IF(COUNTIF(Calculations!Z:Z,"="&amp;'Subgroup Analysis'!F16)=1,INDEX(Lookup_Table_subgroup,MATCH(Subgroup_number,Calculations!Z:Z,0),10),INDEX(Calculations!AP:BP,MATCH(Subgroup_number,Calculations!AP:AP,0),15)),IF(Subgroup_number=Calculations!BT$17,Calculations!BT$5,""))</f>
        <v>0.37222342906142586</v>
      </c>
      <c r="K16" s="68" t="str">
        <f>IF(Number&lt;=MAX(Calculations!AP:AP),IF(COUNTIF(Calculations!Z:Z,"="&amp;'Subgroup Analysis'!F16)=1,INDEX(Lookup_Table_subgroup,MATCH(Subgroup_number,Calculations!Z:Z,0),8),INDEX(Calculations!AP:BP,MATCH(Subgroup_number,Calculations!AP:AP,0),24)),IF(Subgroup_number=Calculations!BT$17,"",""))</f>
        <v/>
      </c>
      <c r="L16" s="61">
        <f>IF(COUNTIF(Calculations!$AP:$AP,"="&amp;$F16)=1,INDEX(Calculations!AP:BP,MATCH(Subgroup_number,Calculations!AP:AP,0),5),IF(Subgroup_number=Calculations!BT$17,Calculations!BT$10,""))</f>
        <v>89.2977695151543</v>
      </c>
      <c r="M16" s="61">
        <f>IF(COUNTIF(Calculations!$AP:$AP,"="&amp;$F16)=1,INDEX(Calculations!AP:BP,MATCH(Subgroup_number,Calculations!AP:AP,0),6),IF(Subgroup_number=Calculations!BT$17,Calculations!BT$11,""))</f>
        <v>2.288309755762067E-14</v>
      </c>
      <c r="N16" s="61">
        <f>IF(COUNTIF(Calculations!$AP:$AP,"="&amp;$F16)=1,INDEX(Calculations!AP:BP,MATCH(Subgroup_number,Calculations!AP:AP,0),7),IF(Subgroup_number=Calculations!BT$17,Calculations!BT$12,""))</f>
        <v>0.87681663204215599</v>
      </c>
      <c r="O16" s="61">
        <f>IF(COUNTIF(Calculations!$AP:$AP,"="&amp;$F16)=1,INDEX(Calculations!AP:BP,MATCH(Subgroup_number,Calculations!AP:AP,0),9),IF(Subgroup_number=Calculations!BT$17,Calculations!BT$13,""))</f>
        <v>4.9062940171276825E-2</v>
      </c>
      <c r="P16" s="61">
        <f>IF(COUNTIF(Calculations!$AP:$AP,"="&amp;$F16)=1,INDEX(Calculations!AP:BP,MATCH(Subgroup_number,Calculations!AP:AP,0),10),IF(Subgroup_number=Calculations!BT$17,Calculations!BT$14,""))</f>
        <v>0.22150155794322718</v>
      </c>
      <c r="Q16" s="61">
        <f>IF(COUNTIF(Calculations!$AP:$AP,"="&amp;$F16)=1,INDEX(Calculations!AP:BP,MATCH(Subgroup_number,Calculations!AP:AP,0),18),IF(Subgroup_number=Calculations!BT$17,Calculations!BT$6,""))</f>
        <v>-0.40525292095790089</v>
      </c>
      <c r="R16" s="63">
        <f>IF(COUNTIF(Calculations!$AP:$AP,"="&amp;$F16)=1,INDEX(Calculations!AP:BP,MATCH(Subgroup_number,Calculations!AP:AP,0),19),IF(Subgroup_number=Calculations!BT$17,Calculations!BT$7,""))</f>
        <v>0.56457287073930618</v>
      </c>
      <c r="S16" s="155"/>
      <c r="U16" s="155"/>
      <c r="W16" s="155"/>
    </row>
    <row r="17" spans="1:23" x14ac:dyDescent="0.2">
      <c r="F17" s="54">
        <v>16</v>
      </c>
      <c r="G1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7" s="61" t="str">
        <f>IF(Number&lt;=MAX(Calculations!AP:AP),IF(COUNTIF(Calculations!Z:Z,"="&amp;'Subgroup Analysis'!F17)=1,INDEX(Lookup_Table_subgroup,MATCH(Subgroup_number,Calculations!Z:Z,0),4),INDEX(Calculations!AP:BP,MATCH(Subgroup_number,Calculations!AP:AP,0),11)),IF(Subgroup_number=Calculations!BT$17,Calculations!BT$2,""))</f>
        <v/>
      </c>
      <c r="I17" s="61" t="str">
        <f>IF(Number&lt;=MAX(Calculations!AP:AP),IF(COUNTIF(Calculations!Z:Z,"="&amp;'Subgroup Analysis'!F17)=1,INDEX(Lookup_Table_subgroup,MATCH(Subgroup_number,Calculations!Z:Z,0),9),INDEX(Calculations!AP:BP,MATCH(Subgroup_number,Calculations!AP:AP,0),14)),IF(Subgroup_number=Calculations!BT$17,Calculations!BT$4,""))</f>
        <v/>
      </c>
      <c r="J17" s="61" t="str">
        <f>IF(Number&lt;=MAX(Calculations!AP:AP),IF(COUNTIF(Calculations!Z:Z,"="&amp;'Subgroup Analysis'!F17)=1,INDEX(Lookup_Table_subgroup,MATCH(Subgroup_number,Calculations!Z:Z,0),10),INDEX(Calculations!AP:BP,MATCH(Subgroup_number,Calculations!AP:AP,0),15)),IF(Subgroup_number=Calculations!BT$17,Calculations!BT$5,""))</f>
        <v/>
      </c>
      <c r="K17" s="68" t="str">
        <f>IF(Number&lt;=MAX(Calculations!AP:AP),IF(COUNTIF(Calculations!Z:Z,"="&amp;'Subgroup Analysis'!F17)=1,INDEX(Lookup_Table_subgroup,MATCH(Subgroup_number,Calculations!Z:Z,0),8),INDEX(Calculations!AP:BP,MATCH(Subgroup_number,Calculations!AP:AP,0),24)),IF(Subgroup_number=Calculations!BT$17,"",""))</f>
        <v/>
      </c>
      <c r="L17" s="61" t="str">
        <f>IF(COUNTIF(Calculations!$AP:$AP,"="&amp;$F17)=1,INDEX(Calculations!AP:BP,MATCH(Subgroup_number,Calculations!AP:AP,0),5),IF(Subgroup_number=Calculations!BT$17,Calculations!BT$10,""))</f>
        <v/>
      </c>
      <c r="M17" s="61" t="str">
        <f>IF(COUNTIF(Calculations!$AP:$AP,"="&amp;$F17)=1,INDEX(Calculations!AP:BP,MATCH(Subgroup_number,Calculations!AP:AP,0),6),IF(Subgroup_number=Calculations!BT$17,Calculations!BT$11,""))</f>
        <v/>
      </c>
      <c r="N17" s="61" t="str">
        <f>IF(COUNTIF(Calculations!$AP:$AP,"="&amp;$F17)=1,INDEX(Calculations!AP:BP,MATCH(Subgroup_number,Calculations!AP:AP,0),7),IF(Subgroup_number=Calculations!BT$17,Calculations!BT$12,""))</f>
        <v/>
      </c>
      <c r="O17" s="61" t="str">
        <f>IF(COUNTIF(Calculations!$AP:$AP,"="&amp;$F17)=1,INDEX(Calculations!AP:BP,MATCH(Subgroup_number,Calculations!AP:AP,0),9),IF(Subgroup_number=Calculations!BT$17,Calculations!BT$13,""))</f>
        <v/>
      </c>
      <c r="P17" s="61" t="str">
        <f>IF(COUNTIF(Calculations!$AP:$AP,"="&amp;$F17)=1,INDEX(Calculations!AP:BP,MATCH(Subgroup_number,Calculations!AP:AP,0),10),IF(Subgroup_number=Calculations!BT$17,Calculations!BT$14,""))</f>
        <v/>
      </c>
      <c r="Q17" s="61" t="str">
        <f>IF(COUNTIF(Calculations!$AP:$AP,"="&amp;$F17)=1,INDEX(Calculations!AP:BP,MATCH(Subgroup_number,Calculations!AP:AP,0),18),IF(Subgroup_number=Calculations!BT$17,Calculations!BT$6,""))</f>
        <v/>
      </c>
      <c r="R17" s="63" t="str">
        <f>IF(COUNTIF(Calculations!$AP:$AP,"="&amp;$F17)=1,INDEX(Calculations!AP:BP,MATCH(Subgroup_number,Calculations!AP:AP,0),19),IF(Subgroup_number=Calculations!BT$17,Calculations!BT$7,""))</f>
        <v/>
      </c>
      <c r="S17" s="155"/>
      <c r="U17" s="155"/>
      <c r="W17" s="155"/>
    </row>
    <row r="18" spans="1:23" x14ac:dyDescent="0.2">
      <c r="A18" s="9" t="s">
        <v>261</v>
      </c>
      <c r="B18" s="9" t="str">
        <f>IF(Within_subgroup_weighting=Calculations!BS37,"Sum of squares (Q)","Sum of squares (Q*)")</f>
        <v>Sum of squares (Q*)</v>
      </c>
      <c r="C18" s="9" t="s">
        <v>132</v>
      </c>
      <c r="D18" s="9" t="s">
        <v>262</v>
      </c>
      <c r="F18" s="54">
        <v>17</v>
      </c>
      <c r="G1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8" s="61" t="str">
        <f>IF(Number&lt;=MAX(Calculations!AP:AP),IF(COUNTIF(Calculations!Z:Z,"="&amp;'Subgroup Analysis'!F18)=1,INDEX(Lookup_Table_subgroup,MATCH(Subgroup_number,Calculations!Z:Z,0),4),INDEX(Calculations!AP:BP,MATCH(Subgroup_number,Calculations!AP:AP,0),11)),IF(Subgroup_number=Calculations!BT$17,Calculations!BT$2,""))</f>
        <v/>
      </c>
      <c r="I18" s="61" t="str">
        <f>IF(Number&lt;=MAX(Calculations!AP:AP),IF(COUNTIF(Calculations!Z:Z,"="&amp;'Subgroup Analysis'!F18)=1,INDEX(Lookup_Table_subgroup,MATCH(Subgroup_number,Calculations!Z:Z,0),9),INDEX(Calculations!AP:BP,MATCH(Subgroup_number,Calculations!AP:AP,0),14)),IF(Subgroup_number=Calculations!BT$17,Calculations!BT$4,""))</f>
        <v/>
      </c>
      <c r="J18" s="61" t="str">
        <f>IF(Number&lt;=MAX(Calculations!AP:AP),IF(COUNTIF(Calculations!Z:Z,"="&amp;'Subgroup Analysis'!F18)=1,INDEX(Lookup_Table_subgroup,MATCH(Subgroup_number,Calculations!Z:Z,0),10),INDEX(Calculations!AP:BP,MATCH(Subgroup_number,Calculations!AP:AP,0),15)),IF(Subgroup_number=Calculations!BT$17,Calculations!BT$5,""))</f>
        <v/>
      </c>
      <c r="K18" s="68" t="str">
        <f>IF(Number&lt;=MAX(Calculations!AP:AP),IF(COUNTIF(Calculations!Z:Z,"="&amp;'Subgroup Analysis'!F18)=1,INDEX(Lookup_Table_subgroup,MATCH(Subgroup_number,Calculations!Z:Z,0),8),INDEX(Calculations!AP:BP,MATCH(Subgroup_number,Calculations!AP:AP,0),24)),IF(Subgroup_number=Calculations!BT$17,"",""))</f>
        <v/>
      </c>
      <c r="L18" s="61" t="str">
        <f>IF(COUNTIF(Calculations!$AP:$AP,"="&amp;$F18)=1,INDEX(Calculations!AP:BP,MATCH(Subgroup_number,Calculations!AP:AP,0),5),IF(Subgroup_number=Calculations!BT$17,Calculations!BT$10,""))</f>
        <v/>
      </c>
      <c r="M18" s="61" t="str">
        <f>IF(COUNTIF(Calculations!$AP:$AP,"="&amp;$F18)=1,INDEX(Calculations!AP:BP,MATCH(Subgroup_number,Calculations!AP:AP,0),6),IF(Subgroup_number=Calculations!BT$17,Calculations!BT$11,""))</f>
        <v/>
      </c>
      <c r="N18" s="61" t="str">
        <f>IF(COUNTIF(Calculations!$AP:$AP,"="&amp;$F18)=1,INDEX(Calculations!AP:BP,MATCH(Subgroup_number,Calculations!AP:AP,0),7),IF(Subgroup_number=Calculations!BT$17,Calculations!BT$12,""))</f>
        <v/>
      </c>
      <c r="O18" s="61" t="str">
        <f>IF(COUNTIF(Calculations!$AP:$AP,"="&amp;$F18)=1,INDEX(Calculations!AP:BP,MATCH(Subgroup_number,Calculations!AP:AP,0),9),IF(Subgroup_number=Calculations!BT$17,Calculations!BT$13,""))</f>
        <v/>
      </c>
      <c r="P18" s="61" t="str">
        <f>IF(COUNTIF(Calculations!$AP:$AP,"="&amp;$F18)=1,INDEX(Calculations!AP:BP,MATCH(Subgroup_number,Calculations!AP:AP,0),10),IF(Subgroup_number=Calculations!BT$17,Calculations!BT$14,""))</f>
        <v/>
      </c>
      <c r="Q18" s="61" t="str">
        <f>IF(COUNTIF(Calculations!$AP:$AP,"="&amp;$F18)=1,INDEX(Calculations!AP:BP,MATCH(Subgroup_number,Calculations!AP:AP,0),18),IF(Subgroup_number=Calculations!BT$17,Calculations!BT$6,""))</f>
        <v/>
      </c>
      <c r="R18" s="63" t="str">
        <f>IF(COUNTIF(Calculations!$AP:$AP,"="&amp;$F18)=1,INDEX(Calculations!AP:BP,MATCH(Subgroup_number,Calculations!AP:AP,0),19),IF(Subgroup_number=Calculations!BT$17,Calculations!BT$7,""))</f>
        <v/>
      </c>
      <c r="S18" s="155"/>
      <c r="U18" s="155"/>
      <c r="W18" s="155"/>
    </row>
    <row r="19" spans="1:23" x14ac:dyDescent="0.2">
      <c r="A19" s="148" t="s">
        <v>263</v>
      </c>
      <c r="B19" s="27">
        <f>B21-B20</f>
        <v>6.1329655221537855</v>
      </c>
      <c r="C19" s="10">
        <f>Number_of_subgroups-1</f>
        <v>1</v>
      </c>
      <c r="D19" s="33">
        <f>CHIDIST(B19,C19)</f>
        <v>1.3268413331163954E-2</v>
      </c>
      <c r="F19" s="54">
        <v>18</v>
      </c>
      <c r="G1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9" s="61" t="str">
        <f>IF(Number&lt;=MAX(Calculations!AP:AP),IF(COUNTIF(Calculations!Z:Z,"="&amp;'Subgroup Analysis'!F19)=1,INDEX(Lookup_Table_subgroup,MATCH(Subgroup_number,Calculations!Z:Z,0),4),INDEX(Calculations!AP:BP,MATCH(Subgroup_number,Calculations!AP:AP,0),11)),IF(Subgroup_number=Calculations!BT$17,Calculations!BT$2,""))</f>
        <v/>
      </c>
      <c r="I19" s="61" t="str">
        <f>IF(Number&lt;=MAX(Calculations!AP:AP),IF(COUNTIF(Calculations!Z:Z,"="&amp;'Subgroup Analysis'!F19)=1,INDEX(Lookup_Table_subgroup,MATCH(Subgroup_number,Calculations!Z:Z,0),9),INDEX(Calculations!AP:BP,MATCH(Subgroup_number,Calculations!AP:AP,0),14)),IF(Subgroup_number=Calculations!BT$17,Calculations!BT$4,""))</f>
        <v/>
      </c>
      <c r="J19" s="61" t="str">
        <f>IF(Number&lt;=MAX(Calculations!AP:AP),IF(COUNTIF(Calculations!Z:Z,"="&amp;'Subgroup Analysis'!F19)=1,INDEX(Lookup_Table_subgroup,MATCH(Subgroup_number,Calculations!Z:Z,0),10),INDEX(Calculations!AP:BP,MATCH(Subgroup_number,Calculations!AP:AP,0),15)),IF(Subgroup_number=Calculations!BT$17,Calculations!BT$5,""))</f>
        <v/>
      </c>
      <c r="K19" s="68" t="str">
        <f>IF(Number&lt;=MAX(Calculations!AP:AP),IF(COUNTIF(Calculations!Z:Z,"="&amp;'Subgroup Analysis'!F19)=1,INDEX(Lookup_Table_subgroup,MATCH(Subgroup_number,Calculations!Z:Z,0),8),INDEX(Calculations!AP:BP,MATCH(Subgroup_number,Calculations!AP:AP,0),24)),IF(Subgroup_number=Calculations!BT$17,"",""))</f>
        <v/>
      </c>
      <c r="L19" s="61" t="str">
        <f>IF(COUNTIF(Calculations!$AP:$AP,"="&amp;$F19)=1,INDEX(Calculations!AP:BP,MATCH(Subgroup_number,Calculations!AP:AP,0),5),IF(Subgroup_number=Calculations!BT$17,Calculations!BT$10,""))</f>
        <v/>
      </c>
      <c r="M19" s="61" t="str">
        <f>IF(COUNTIF(Calculations!$AP:$AP,"="&amp;$F19)=1,INDEX(Calculations!AP:BP,MATCH(Subgroup_number,Calculations!AP:AP,0),6),IF(Subgroup_number=Calculations!BT$17,Calculations!BT$11,""))</f>
        <v/>
      </c>
      <c r="N19" s="61" t="str">
        <f>IF(COUNTIF(Calculations!$AP:$AP,"="&amp;$F19)=1,INDEX(Calculations!AP:BP,MATCH(Subgroup_number,Calculations!AP:AP,0),7),IF(Subgroup_number=Calculations!BT$17,Calculations!BT$12,""))</f>
        <v/>
      </c>
      <c r="O19" s="61" t="str">
        <f>IF(COUNTIF(Calculations!$AP:$AP,"="&amp;$F19)=1,INDEX(Calculations!AP:BP,MATCH(Subgroup_number,Calculations!AP:AP,0),9),IF(Subgroup_number=Calculations!BT$17,Calculations!BT$13,""))</f>
        <v/>
      </c>
      <c r="P19" s="61" t="str">
        <f>IF(COUNTIF(Calculations!$AP:$AP,"="&amp;$F19)=1,INDEX(Calculations!AP:BP,MATCH(Subgroup_number,Calculations!AP:AP,0),10),IF(Subgroup_number=Calculations!BT$17,Calculations!BT$14,""))</f>
        <v/>
      </c>
      <c r="Q19" s="61" t="str">
        <f>IF(COUNTIF(Calculations!$AP:$AP,"="&amp;$F19)=1,INDEX(Calculations!AP:BP,MATCH(Subgroup_number,Calculations!AP:AP,0),18),IF(Subgroup_number=Calculations!BT$17,Calculations!BT$6,""))</f>
        <v/>
      </c>
      <c r="R19" s="63" t="str">
        <f>IF(COUNTIF(Calculations!$AP:$AP,"="&amp;$F19)=1,INDEX(Calculations!AP:BP,MATCH(Subgroup_number,Calculations!AP:AP,0),19),IF(Subgroup_number=Calculations!BT$17,Calculations!BT$7,""))</f>
        <v/>
      </c>
      <c r="S19" s="155"/>
      <c r="U19" s="155"/>
      <c r="W19" s="155"/>
    </row>
    <row r="20" spans="1:23" x14ac:dyDescent="0.2">
      <c r="A20" s="148" t="s">
        <v>264</v>
      </c>
      <c r="B20" s="8">
        <f>SUM(Calculations!BK:BK)</f>
        <v>8.3145616245504392</v>
      </c>
      <c r="C20" s="10">
        <f>Subgroup_k-Number_of_subgroups</f>
        <v>10</v>
      </c>
      <c r="D20" s="33">
        <f>CHIDIST(B20,C20)</f>
        <v>0.59814051875141239</v>
      </c>
      <c r="F20" s="54">
        <v>19</v>
      </c>
      <c r="G2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0" s="61" t="str">
        <f>IF(Number&lt;=MAX(Calculations!AP:AP),IF(COUNTIF(Calculations!Z:Z,"="&amp;'Subgroup Analysis'!F20)=1,INDEX(Lookup_Table_subgroup,MATCH(Subgroup_number,Calculations!Z:Z,0),4),INDEX(Calculations!AP:BP,MATCH(Subgroup_number,Calculations!AP:AP,0),11)),IF(Subgroup_number=Calculations!BT$17,Calculations!BT$2,""))</f>
        <v/>
      </c>
      <c r="I20" s="61" t="str">
        <f>IF(Number&lt;=MAX(Calculations!AP:AP),IF(COUNTIF(Calculations!Z:Z,"="&amp;'Subgroup Analysis'!F20)=1,INDEX(Lookup_Table_subgroup,MATCH(Subgroup_number,Calculations!Z:Z,0),9),INDEX(Calculations!AP:BP,MATCH(Subgroup_number,Calculations!AP:AP,0),14)),IF(Subgroup_number=Calculations!BT$17,Calculations!BT$4,""))</f>
        <v/>
      </c>
      <c r="J20" s="61" t="str">
        <f>IF(Number&lt;=MAX(Calculations!AP:AP),IF(COUNTIF(Calculations!Z:Z,"="&amp;'Subgroup Analysis'!F20)=1,INDEX(Lookup_Table_subgroup,MATCH(Subgroup_number,Calculations!Z:Z,0),10),INDEX(Calculations!AP:BP,MATCH(Subgroup_number,Calculations!AP:AP,0),15)),IF(Subgroup_number=Calculations!BT$17,Calculations!BT$5,""))</f>
        <v/>
      </c>
      <c r="K20" s="68" t="str">
        <f>IF(Number&lt;=MAX(Calculations!AP:AP),IF(COUNTIF(Calculations!Z:Z,"="&amp;'Subgroup Analysis'!F20)=1,INDEX(Lookup_Table_subgroup,MATCH(Subgroup_number,Calculations!Z:Z,0),8),INDEX(Calculations!AP:BP,MATCH(Subgroup_number,Calculations!AP:AP,0),24)),IF(Subgroup_number=Calculations!BT$17,"",""))</f>
        <v/>
      </c>
      <c r="L20" s="61" t="str">
        <f>IF(COUNTIF(Calculations!$AP:$AP,"="&amp;$F20)=1,INDEX(Calculations!AP:BP,MATCH(Subgroup_number,Calculations!AP:AP,0),5),IF(Subgroup_number=Calculations!BT$17,Calculations!BT$10,""))</f>
        <v/>
      </c>
      <c r="M20" s="61" t="str">
        <f>IF(COUNTIF(Calculations!$AP:$AP,"="&amp;$F20)=1,INDEX(Calculations!AP:BP,MATCH(Subgroup_number,Calculations!AP:AP,0),6),IF(Subgroup_number=Calculations!BT$17,Calculations!BT$11,""))</f>
        <v/>
      </c>
      <c r="N20" s="61" t="str">
        <f>IF(COUNTIF(Calculations!$AP:$AP,"="&amp;$F20)=1,INDEX(Calculations!AP:BP,MATCH(Subgroup_number,Calculations!AP:AP,0),7),IF(Subgroup_number=Calculations!BT$17,Calculations!BT$12,""))</f>
        <v/>
      </c>
      <c r="O20" s="61" t="str">
        <f>IF(COUNTIF(Calculations!$AP:$AP,"="&amp;$F20)=1,INDEX(Calculations!AP:BP,MATCH(Subgroup_number,Calculations!AP:AP,0),9),IF(Subgroup_number=Calculations!BT$17,Calculations!BT$13,""))</f>
        <v/>
      </c>
      <c r="P20" s="61" t="str">
        <f>IF(COUNTIF(Calculations!$AP:$AP,"="&amp;$F20)=1,INDEX(Calculations!AP:BP,MATCH(Subgroup_number,Calculations!AP:AP,0),10),IF(Subgroup_number=Calculations!BT$17,Calculations!BT$14,""))</f>
        <v/>
      </c>
      <c r="Q20" s="61" t="str">
        <f>IF(COUNTIF(Calculations!$AP:$AP,"="&amp;$F20)=1,INDEX(Calculations!AP:BP,MATCH(Subgroup_number,Calculations!AP:AP,0),18),IF(Subgroup_number=Calculations!BT$17,Calculations!BT$6,""))</f>
        <v/>
      </c>
      <c r="R20" s="63" t="str">
        <f>IF(COUNTIF(Calculations!$AP:$AP,"="&amp;$F20)=1,INDEX(Calculations!AP:BP,MATCH(Subgroup_number,Calculations!AP:AP,0),19),IF(Subgroup_number=Calculations!BT$17,Calculations!BT$7,""))</f>
        <v/>
      </c>
      <c r="S20" s="155"/>
      <c r="U20" s="155"/>
      <c r="W20" s="155"/>
    </row>
    <row r="21" spans="1:23" x14ac:dyDescent="0.2">
      <c r="A21" s="148" t="s">
        <v>137</v>
      </c>
      <c r="B21" s="8">
        <f>SUMPRODUCT(Calculations!AF:AF,Calculations!AC:AC,Calculations!AC:AC)-SUMPRODUCT(Calculations!AF:AF,Calculations!AC:AC)^2/SUM(Calculations!AF:AF)</f>
        <v>14.447527146704225</v>
      </c>
      <c r="C21" s="10">
        <f>Subgroup_k-1</f>
        <v>11</v>
      </c>
      <c r="D21" s="33">
        <f>CHIDIST(B21,C21)</f>
        <v>0.20921119482697925</v>
      </c>
      <c r="F21" s="54">
        <v>20</v>
      </c>
      <c r="G2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1" s="61" t="str">
        <f>IF(Number&lt;=MAX(Calculations!AP:AP),IF(COUNTIF(Calculations!Z:Z,"="&amp;'Subgroup Analysis'!F21)=1,INDEX(Lookup_Table_subgroup,MATCH(Subgroup_number,Calculations!Z:Z,0),4),INDEX(Calculations!AP:BP,MATCH(Subgroup_number,Calculations!AP:AP,0),11)),IF(Subgroup_number=Calculations!BT$17,Calculations!BT$2,""))</f>
        <v/>
      </c>
      <c r="I21" s="61" t="str">
        <f>IF(Number&lt;=MAX(Calculations!AP:AP),IF(COUNTIF(Calculations!Z:Z,"="&amp;'Subgroup Analysis'!F21)=1,INDEX(Lookup_Table_subgroup,MATCH(Subgroup_number,Calculations!Z:Z,0),9),INDEX(Calculations!AP:BP,MATCH(Subgroup_number,Calculations!AP:AP,0),14)),IF(Subgroup_number=Calculations!BT$17,Calculations!BT$4,""))</f>
        <v/>
      </c>
      <c r="J21" s="61" t="str">
        <f>IF(Number&lt;=MAX(Calculations!AP:AP),IF(COUNTIF(Calculations!Z:Z,"="&amp;'Subgroup Analysis'!F21)=1,INDEX(Lookup_Table_subgroup,MATCH(Subgroup_number,Calculations!Z:Z,0),10),INDEX(Calculations!AP:BP,MATCH(Subgroup_number,Calculations!AP:AP,0),15)),IF(Subgroup_number=Calculations!BT$17,Calculations!BT$5,""))</f>
        <v/>
      </c>
      <c r="K21" s="68" t="str">
        <f>IF(Number&lt;=MAX(Calculations!AP:AP),IF(COUNTIF(Calculations!Z:Z,"="&amp;'Subgroup Analysis'!F21)=1,INDEX(Lookup_Table_subgroup,MATCH(Subgroup_number,Calculations!Z:Z,0),8),INDEX(Calculations!AP:BP,MATCH(Subgroup_number,Calculations!AP:AP,0),24)),IF(Subgroup_number=Calculations!BT$17,"",""))</f>
        <v/>
      </c>
      <c r="L21" s="61" t="str">
        <f>IF(COUNTIF(Calculations!$AP:$AP,"="&amp;$F21)=1,INDEX(Calculations!AP:BP,MATCH(Subgroup_number,Calculations!AP:AP,0),5),IF(Subgroup_number=Calculations!BT$17,Calculations!BT$10,""))</f>
        <v/>
      </c>
      <c r="M21" s="61" t="str">
        <f>IF(COUNTIF(Calculations!$AP:$AP,"="&amp;$F21)=1,INDEX(Calculations!AP:BP,MATCH(Subgroup_number,Calculations!AP:AP,0),6),IF(Subgroup_number=Calculations!BT$17,Calculations!BT$11,""))</f>
        <v/>
      </c>
      <c r="N21" s="61" t="str">
        <f>IF(COUNTIF(Calculations!$AP:$AP,"="&amp;$F21)=1,INDEX(Calculations!AP:BP,MATCH(Subgroup_number,Calculations!AP:AP,0),7),IF(Subgroup_number=Calculations!BT$17,Calculations!BT$12,""))</f>
        <v/>
      </c>
      <c r="O21" s="61" t="str">
        <f>IF(COUNTIF(Calculations!$AP:$AP,"="&amp;$F21)=1,INDEX(Calculations!AP:BP,MATCH(Subgroup_number,Calculations!AP:AP,0),9),IF(Subgroup_number=Calculations!BT$17,Calculations!BT$13,""))</f>
        <v/>
      </c>
      <c r="P21" s="61" t="str">
        <f>IF(COUNTIF(Calculations!$AP:$AP,"="&amp;$F21)=1,INDEX(Calculations!AP:BP,MATCH(Subgroup_number,Calculations!AP:AP,0),10),IF(Subgroup_number=Calculations!BT$17,Calculations!BT$14,""))</f>
        <v/>
      </c>
      <c r="Q21" s="61" t="str">
        <f>IF(COUNTIF(Calculations!$AP:$AP,"="&amp;$F21)=1,INDEX(Calculations!AP:BP,MATCH(Subgroup_number,Calculations!AP:AP,0),18),IF(Subgroup_number=Calculations!BT$17,Calculations!BT$6,""))</f>
        <v/>
      </c>
      <c r="R21" s="63" t="str">
        <f>IF(COUNTIF(Calculations!$AP:$AP,"="&amp;$F21)=1,INDEX(Calculations!AP:BP,MATCH(Subgroup_number,Calculations!AP:AP,0),19),IF(Subgroup_number=Calculations!BT$17,Calculations!BT$7,""))</f>
        <v/>
      </c>
      <c r="S21" s="155"/>
      <c r="U21" s="155"/>
      <c r="W21" s="155"/>
    </row>
    <row r="22" spans="1:23" x14ac:dyDescent="0.2">
      <c r="A22" s="35"/>
      <c r="B22" s="35"/>
      <c r="F22" s="54">
        <v>21</v>
      </c>
      <c r="G2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2" s="61" t="str">
        <f>IF(Number&lt;=MAX(Calculations!AP:AP),IF(COUNTIF(Calculations!Z:Z,"="&amp;'Subgroup Analysis'!F22)=1,INDEX(Lookup_Table_subgroup,MATCH(Subgroup_number,Calculations!Z:Z,0),4),INDEX(Calculations!AP:BP,MATCH(Subgroup_number,Calculations!AP:AP,0),11)),IF(Subgroup_number=Calculations!BT$17,Calculations!BT$2,""))</f>
        <v/>
      </c>
      <c r="I22" s="61" t="str">
        <f>IF(Number&lt;=MAX(Calculations!AP:AP),IF(COUNTIF(Calculations!Z:Z,"="&amp;'Subgroup Analysis'!F22)=1,INDEX(Lookup_Table_subgroup,MATCH(Subgroup_number,Calculations!Z:Z,0),9),INDEX(Calculations!AP:BP,MATCH(Subgroup_number,Calculations!AP:AP,0),14)),IF(Subgroup_number=Calculations!BT$17,Calculations!BT$4,""))</f>
        <v/>
      </c>
      <c r="J22" s="61" t="str">
        <f>IF(Number&lt;=MAX(Calculations!AP:AP),IF(COUNTIF(Calculations!Z:Z,"="&amp;'Subgroup Analysis'!F22)=1,INDEX(Lookup_Table_subgroup,MATCH(Subgroup_number,Calculations!Z:Z,0),10),INDEX(Calculations!AP:BP,MATCH(Subgroup_number,Calculations!AP:AP,0),15)),IF(Subgroup_number=Calculations!BT$17,Calculations!BT$5,""))</f>
        <v/>
      </c>
      <c r="K22" s="68" t="str">
        <f>IF(Number&lt;=MAX(Calculations!AP:AP),IF(COUNTIF(Calculations!Z:Z,"="&amp;'Subgroup Analysis'!F22)=1,INDEX(Lookup_Table_subgroup,MATCH(Subgroup_number,Calculations!Z:Z,0),8),INDEX(Calculations!AP:BP,MATCH(Subgroup_number,Calculations!AP:AP,0),24)),IF(Subgroup_number=Calculations!BT$17,"",""))</f>
        <v/>
      </c>
      <c r="L22" s="61" t="str">
        <f>IF(COUNTIF(Calculations!$AP:$AP,"="&amp;$F22)=1,INDEX(Calculations!AP:BP,MATCH(Subgroup_number,Calculations!AP:AP,0),5),IF(Subgroup_number=Calculations!BT$17,Calculations!BT$10,""))</f>
        <v/>
      </c>
      <c r="M22" s="61" t="str">
        <f>IF(COUNTIF(Calculations!$AP:$AP,"="&amp;$F22)=1,INDEX(Calculations!AP:BP,MATCH(Subgroup_number,Calculations!AP:AP,0),6),IF(Subgroup_number=Calculations!BT$17,Calculations!BT$11,""))</f>
        <v/>
      </c>
      <c r="N22" s="61" t="str">
        <f>IF(COUNTIF(Calculations!$AP:$AP,"="&amp;$F22)=1,INDEX(Calculations!AP:BP,MATCH(Subgroup_number,Calculations!AP:AP,0),7),IF(Subgroup_number=Calculations!BT$17,Calculations!BT$12,""))</f>
        <v/>
      </c>
      <c r="O22" s="61" t="str">
        <f>IF(COUNTIF(Calculations!$AP:$AP,"="&amp;$F22)=1,INDEX(Calculations!AP:BP,MATCH(Subgroup_number,Calculations!AP:AP,0),9),IF(Subgroup_number=Calculations!BT$17,Calculations!BT$13,""))</f>
        <v/>
      </c>
      <c r="P22" s="61" t="str">
        <f>IF(COUNTIF(Calculations!$AP:$AP,"="&amp;$F22)=1,INDEX(Calculations!AP:BP,MATCH(Subgroup_number,Calculations!AP:AP,0),10),IF(Subgroup_number=Calculations!BT$17,Calculations!BT$14,""))</f>
        <v/>
      </c>
      <c r="Q22" s="61" t="str">
        <f>IF(COUNTIF(Calculations!$AP:$AP,"="&amp;$F22)=1,INDEX(Calculations!AP:BP,MATCH(Subgroup_number,Calculations!AP:AP,0),18),IF(Subgroup_number=Calculations!BT$17,Calculations!BT$6,""))</f>
        <v/>
      </c>
      <c r="R22" s="63" t="str">
        <f>IF(COUNTIF(Calculations!$AP:$AP,"="&amp;$F22)=1,INDEX(Calculations!AP:BP,MATCH(Subgroup_number,Calculations!AP:AP,0),19),IF(Subgroup_number=Calculations!BT$17,Calculations!BT$7,""))</f>
        <v/>
      </c>
      <c r="S22" s="155"/>
      <c r="U22" s="155"/>
      <c r="W22" s="155"/>
    </row>
    <row r="23" spans="1:23" ht="14.25" x14ac:dyDescent="0.2">
      <c r="A23" s="148" t="s">
        <v>265</v>
      </c>
      <c r="B23" s="12">
        <f>B19/B21</f>
        <v>0.42449932503174703</v>
      </c>
      <c r="F23" s="54">
        <v>22</v>
      </c>
      <c r="G2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3" s="61" t="str">
        <f>IF(Number&lt;=MAX(Calculations!AP:AP),IF(COUNTIF(Calculations!Z:Z,"="&amp;'Subgroup Analysis'!F23)=1,INDEX(Lookup_Table_subgroup,MATCH(Subgroup_number,Calculations!Z:Z,0),4),INDEX(Calculations!AP:BP,MATCH(Subgroup_number,Calculations!AP:AP,0),11)),IF(Subgroup_number=Calculations!BT$17,Calculations!BT$2,""))</f>
        <v/>
      </c>
      <c r="I23" s="61" t="str">
        <f>IF(Number&lt;=MAX(Calculations!AP:AP),IF(COUNTIF(Calculations!Z:Z,"="&amp;'Subgroup Analysis'!F23)=1,INDEX(Lookup_Table_subgroup,MATCH(Subgroup_number,Calculations!Z:Z,0),9),INDEX(Calculations!AP:BP,MATCH(Subgroup_number,Calculations!AP:AP,0),14)),IF(Subgroup_number=Calculations!BT$17,Calculations!BT$4,""))</f>
        <v/>
      </c>
      <c r="J23" s="61" t="str">
        <f>IF(Number&lt;=MAX(Calculations!AP:AP),IF(COUNTIF(Calculations!Z:Z,"="&amp;'Subgroup Analysis'!F23)=1,INDEX(Lookup_Table_subgroup,MATCH(Subgroup_number,Calculations!Z:Z,0),10),INDEX(Calculations!AP:BP,MATCH(Subgroup_number,Calculations!AP:AP,0),15)),IF(Subgroup_number=Calculations!BT$17,Calculations!BT$5,""))</f>
        <v/>
      </c>
      <c r="K23" s="68" t="str">
        <f>IF(Number&lt;=MAX(Calculations!AP:AP),IF(COUNTIF(Calculations!Z:Z,"="&amp;'Subgroup Analysis'!F23)=1,INDEX(Lookup_Table_subgroup,MATCH(Subgroup_number,Calculations!Z:Z,0),8),INDEX(Calculations!AP:BP,MATCH(Subgroup_number,Calculations!AP:AP,0),24)),IF(Subgroup_number=Calculations!BT$17,"",""))</f>
        <v/>
      </c>
      <c r="L23" s="61" t="str">
        <f>IF(COUNTIF(Calculations!$AP:$AP,"="&amp;$F23)=1,INDEX(Calculations!AP:BP,MATCH(Subgroup_number,Calculations!AP:AP,0),5),IF(Subgroup_number=Calculations!BT$17,Calculations!BT$10,""))</f>
        <v/>
      </c>
      <c r="M23" s="61" t="str">
        <f>IF(COUNTIF(Calculations!$AP:$AP,"="&amp;$F23)=1,INDEX(Calculations!AP:BP,MATCH(Subgroup_number,Calculations!AP:AP,0),6),IF(Subgroup_number=Calculations!BT$17,Calculations!BT$11,""))</f>
        <v/>
      </c>
      <c r="N23" s="61" t="str">
        <f>IF(COUNTIF(Calculations!$AP:$AP,"="&amp;$F23)=1,INDEX(Calculations!AP:BP,MATCH(Subgroup_number,Calculations!AP:AP,0),7),IF(Subgroup_number=Calculations!BT$17,Calculations!BT$12,""))</f>
        <v/>
      </c>
      <c r="O23" s="61" t="str">
        <f>IF(COUNTIF(Calculations!$AP:$AP,"="&amp;$F23)=1,INDEX(Calculations!AP:BP,MATCH(Subgroup_number,Calculations!AP:AP,0),9),IF(Subgroup_number=Calculations!BT$17,Calculations!BT$13,""))</f>
        <v/>
      </c>
      <c r="P23" s="61" t="str">
        <f>IF(COUNTIF(Calculations!$AP:$AP,"="&amp;$F23)=1,INDEX(Calculations!AP:BP,MATCH(Subgroup_number,Calculations!AP:AP,0),10),IF(Subgroup_number=Calculations!BT$17,Calculations!BT$14,""))</f>
        <v/>
      </c>
      <c r="Q23" s="61" t="str">
        <f>IF(COUNTIF(Calculations!$AP:$AP,"="&amp;$F23)=1,INDEX(Calculations!AP:BP,MATCH(Subgroup_number,Calculations!AP:AP,0),18),IF(Subgroup_number=Calculations!BT$17,Calculations!BT$6,""))</f>
        <v/>
      </c>
      <c r="R23" s="63" t="str">
        <f>IF(COUNTIF(Calculations!$AP:$AP,"="&amp;$F23)=1,INDEX(Calculations!AP:BP,MATCH(Subgroup_number,Calculations!AP:AP,0),19),IF(Subgroup_number=Calculations!BT$17,Calculations!BT$7,""))</f>
        <v/>
      </c>
      <c r="S23" s="155"/>
      <c r="U23" s="155"/>
      <c r="W23" s="155"/>
    </row>
    <row r="24" spans="1:23" x14ac:dyDescent="0.2">
      <c r="F24" s="54">
        <v>23</v>
      </c>
      <c r="G2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4" s="61" t="str">
        <f>IF(Number&lt;=MAX(Calculations!AP:AP),IF(COUNTIF(Calculations!Z:Z,"="&amp;'Subgroup Analysis'!F24)=1,INDEX(Lookup_Table_subgroup,MATCH(Subgroup_number,Calculations!Z:Z,0),4),INDEX(Calculations!AP:BP,MATCH(Subgroup_number,Calculations!AP:AP,0),11)),IF(Subgroup_number=Calculations!BT$17,Calculations!BT$2,""))</f>
        <v/>
      </c>
      <c r="I24" s="61" t="str">
        <f>IF(Number&lt;=MAX(Calculations!AP:AP),IF(COUNTIF(Calculations!Z:Z,"="&amp;'Subgroup Analysis'!F24)=1,INDEX(Lookup_Table_subgroup,MATCH(Subgroup_number,Calculations!Z:Z,0),9),INDEX(Calculations!AP:BP,MATCH(Subgroup_number,Calculations!AP:AP,0),14)),IF(Subgroup_number=Calculations!BT$17,Calculations!BT$4,""))</f>
        <v/>
      </c>
      <c r="J24" s="61" t="str">
        <f>IF(Number&lt;=MAX(Calculations!AP:AP),IF(COUNTIF(Calculations!Z:Z,"="&amp;'Subgroup Analysis'!F24)=1,INDEX(Lookup_Table_subgroup,MATCH(Subgroup_number,Calculations!Z:Z,0),10),INDEX(Calculations!AP:BP,MATCH(Subgroup_number,Calculations!AP:AP,0),15)),IF(Subgroup_number=Calculations!BT$17,Calculations!BT$5,""))</f>
        <v/>
      </c>
      <c r="K24" s="68" t="str">
        <f>IF(Number&lt;=MAX(Calculations!AP:AP),IF(COUNTIF(Calculations!Z:Z,"="&amp;'Subgroup Analysis'!F24)=1,INDEX(Lookup_Table_subgroup,MATCH(Subgroup_number,Calculations!Z:Z,0),8),INDEX(Calculations!AP:BP,MATCH(Subgroup_number,Calculations!AP:AP,0),24)),IF(Subgroup_number=Calculations!BT$17,"",""))</f>
        <v/>
      </c>
      <c r="L24" s="61" t="str">
        <f>IF(COUNTIF(Calculations!$AP:$AP,"="&amp;$F24)=1,INDEX(Calculations!AP:BP,MATCH(Subgroup_number,Calculations!AP:AP,0),5),IF(Subgroup_number=Calculations!BT$17,Calculations!BT$10,""))</f>
        <v/>
      </c>
      <c r="M24" s="61" t="str">
        <f>IF(COUNTIF(Calculations!$AP:$AP,"="&amp;$F24)=1,INDEX(Calculations!AP:BP,MATCH(Subgroup_number,Calculations!AP:AP,0),6),IF(Subgroup_number=Calculations!BT$17,Calculations!BT$11,""))</f>
        <v/>
      </c>
      <c r="N24" s="61" t="str">
        <f>IF(COUNTIF(Calculations!$AP:$AP,"="&amp;$F24)=1,INDEX(Calculations!AP:BP,MATCH(Subgroup_number,Calculations!AP:AP,0),7),IF(Subgroup_number=Calculations!BT$17,Calculations!BT$12,""))</f>
        <v/>
      </c>
      <c r="O24" s="61" t="str">
        <f>IF(COUNTIF(Calculations!$AP:$AP,"="&amp;$F24)=1,INDEX(Calculations!AP:BP,MATCH(Subgroup_number,Calculations!AP:AP,0),9),IF(Subgroup_number=Calculations!BT$17,Calculations!BT$13,""))</f>
        <v/>
      </c>
      <c r="P24" s="61" t="str">
        <f>IF(COUNTIF(Calculations!$AP:$AP,"="&amp;$F24)=1,INDEX(Calculations!AP:BP,MATCH(Subgroup_number,Calculations!AP:AP,0),10),IF(Subgroup_number=Calculations!BT$17,Calculations!BT$14,""))</f>
        <v/>
      </c>
      <c r="Q24" s="61" t="str">
        <f>IF(COUNTIF(Calculations!$AP:$AP,"="&amp;$F24)=1,INDEX(Calculations!AP:BP,MATCH(Subgroup_number,Calculations!AP:AP,0),18),IF(Subgroup_number=Calculations!BT$17,Calculations!BT$6,""))</f>
        <v/>
      </c>
      <c r="R24" s="63" t="str">
        <f>IF(COUNTIF(Calculations!$AP:$AP,"="&amp;$F24)=1,INDEX(Calculations!AP:BP,MATCH(Subgroup_number,Calculations!AP:AP,0),19),IF(Subgroup_number=Calculations!BT$17,Calculations!BT$7,""))</f>
        <v/>
      </c>
      <c r="S24" s="155"/>
      <c r="U24" s="155"/>
      <c r="W24" s="155"/>
    </row>
    <row r="25" spans="1:23" x14ac:dyDescent="0.2">
      <c r="F25" s="54">
        <v>24</v>
      </c>
      <c r="G2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5" s="61" t="str">
        <f>IF(Number&lt;=MAX(Calculations!AP:AP),IF(COUNTIF(Calculations!Z:Z,"="&amp;'Subgroup Analysis'!F25)=1,INDEX(Lookup_Table_subgroup,MATCH(Subgroup_number,Calculations!Z:Z,0),4),INDEX(Calculations!AP:BP,MATCH(Subgroup_number,Calculations!AP:AP,0),11)),IF(Subgroup_number=Calculations!BT$17,Calculations!BT$2,""))</f>
        <v/>
      </c>
      <c r="I25" s="61" t="str">
        <f>IF(Number&lt;=MAX(Calculations!AP:AP),IF(COUNTIF(Calculations!Z:Z,"="&amp;'Subgroup Analysis'!F25)=1,INDEX(Lookup_Table_subgroup,MATCH(Subgroup_number,Calculations!Z:Z,0),9),INDEX(Calculations!AP:BP,MATCH(Subgroup_number,Calculations!AP:AP,0),14)),IF(Subgroup_number=Calculations!BT$17,Calculations!BT$4,""))</f>
        <v/>
      </c>
      <c r="J25" s="61" t="str">
        <f>IF(Number&lt;=MAX(Calculations!AP:AP),IF(COUNTIF(Calculations!Z:Z,"="&amp;'Subgroup Analysis'!F25)=1,INDEX(Lookup_Table_subgroup,MATCH(Subgroup_number,Calculations!Z:Z,0),10),INDEX(Calculations!AP:BP,MATCH(Subgroup_number,Calculations!AP:AP,0),15)),IF(Subgroup_number=Calculations!BT$17,Calculations!BT$5,""))</f>
        <v/>
      </c>
      <c r="K25" s="68" t="str">
        <f>IF(Number&lt;=MAX(Calculations!AP:AP),IF(COUNTIF(Calculations!Z:Z,"="&amp;'Subgroup Analysis'!F25)=1,INDEX(Lookup_Table_subgroup,MATCH(Subgroup_number,Calculations!Z:Z,0),8),INDEX(Calculations!AP:BP,MATCH(Subgroup_number,Calculations!AP:AP,0),24)),IF(Subgroup_number=Calculations!BT$17,"",""))</f>
        <v/>
      </c>
      <c r="L25" s="61" t="str">
        <f>IF(COUNTIF(Calculations!$AP:$AP,"="&amp;$F25)=1,INDEX(Calculations!AP:BP,MATCH(Subgroup_number,Calculations!AP:AP,0),5),IF(Subgroup_number=Calculations!BT$17,Calculations!BT$10,""))</f>
        <v/>
      </c>
      <c r="M25" s="61" t="str">
        <f>IF(COUNTIF(Calculations!$AP:$AP,"="&amp;$F25)=1,INDEX(Calculations!AP:BP,MATCH(Subgroup_number,Calculations!AP:AP,0),6),IF(Subgroup_number=Calculations!BT$17,Calculations!BT$11,""))</f>
        <v/>
      </c>
      <c r="N25" s="61" t="str">
        <f>IF(COUNTIF(Calculations!$AP:$AP,"="&amp;$F25)=1,INDEX(Calculations!AP:BP,MATCH(Subgroup_number,Calculations!AP:AP,0),7),IF(Subgroup_number=Calculations!BT$17,Calculations!BT$12,""))</f>
        <v/>
      </c>
      <c r="O25" s="61" t="str">
        <f>IF(COUNTIF(Calculations!$AP:$AP,"="&amp;$F25)=1,INDEX(Calculations!AP:BP,MATCH(Subgroup_number,Calculations!AP:AP,0),9),IF(Subgroup_number=Calculations!BT$17,Calculations!BT$13,""))</f>
        <v/>
      </c>
      <c r="P25" s="61" t="str">
        <f>IF(COUNTIF(Calculations!$AP:$AP,"="&amp;$F25)=1,INDEX(Calculations!AP:BP,MATCH(Subgroup_number,Calculations!AP:AP,0),10),IF(Subgroup_number=Calculations!BT$17,Calculations!BT$14,""))</f>
        <v/>
      </c>
      <c r="Q25" s="61" t="str">
        <f>IF(COUNTIF(Calculations!$AP:$AP,"="&amp;$F25)=1,INDEX(Calculations!AP:BP,MATCH(Subgroup_number,Calculations!AP:AP,0),18),IF(Subgroup_number=Calculations!BT$17,Calculations!BT$6,""))</f>
        <v/>
      </c>
      <c r="R25" s="63" t="str">
        <f>IF(COUNTIF(Calculations!$AP:$AP,"="&amp;$F25)=1,INDEX(Calculations!AP:BP,MATCH(Subgroup_number,Calculations!AP:AP,0),19),IF(Subgroup_number=Calculations!BT$17,Calculations!BT$7,""))</f>
        <v/>
      </c>
      <c r="S25" s="155"/>
      <c r="U25" s="155"/>
      <c r="W25" s="155"/>
    </row>
    <row r="26" spans="1:23" x14ac:dyDescent="0.2">
      <c r="F26" s="54">
        <v>25</v>
      </c>
      <c r="G2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6" s="61" t="str">
        <f>IF(Number&lt;=MAX(Calculations!AP:AP),IF(COUNTIF(Calculations!Z:Z,"="&amp;'Subgroup Analysis'!F26)=1,INDEX(Lookup_Table_subgroup,MATCH(Subgroup_number,Calculations!Z:Z,0),4),INDEX(Calculations!AP:BP,MATCH(Subgroup_number,Calculations!AP:AP,0),11)),IF(Subgroup_number=Calculations!BT$17,Calculations!BT$2,""))</f>
        <v/>
      </c>
      <c r="I26" s="61" t="str">
        <f>IF(Number&lt;=MAX(Calculations!AP:AP),IF(COUNTIF(Calculations!Z:Z,"="&amp;'Subgroup Analysis'!F26)=1,INDEX(Lookup_Table_subgroup,MATCH(Subgroup_number,Calculations!Z:Z,0),9),INDEX(Calculations!AP:BP,MATCH(Subgroup_number,Calculations!AP:AP,0),14)),IF(Subgroup_number=Calculations!BT$17,Calculations!BT$4,""))</f>
        <v/>
      </c>
      <c r="J26" s="61" t="str">
        <f>IF(Number&lt;=MAX(Calculations!AP:AP),IF(COUNTIF(Calculations!Z:Z,"="&amp;'Subgroup Analysis'!F26)=1,INDEX(Lookup_Table_subgroup,MATCH(Subgroup_number,Calculations!Z:Z,0),10),INDEX(Calculations!AP:BP,MATCH(Subgroup_number,Calculations!AP:AP,0),15)),IF(Subgroup_number=Calculations!BT$17,Calculations!BT$5,""))</f>
        <v/>
      </c>
      <c r="K26" s="68" t="str">
        <f>IF(Number&lt;=MAX(Calculations!AP:AP),IF(COUNTIF(Calculations!Z:Z,"="&amp;'Subgroup Analysis'!F26)=1,INDEX(Lookup_Table_subgroup,MATCH(Subgroup_number,Calculations!Z:Z,0),8),INDEX(Calculations!AP:BP,MATCH(Subgroup_number,Calculations!AP:AP,0),24)),IF(Subgroup_number=Calculations!BT$17,"",""))</f>
        <v/>
      </c>
      <c r="L26" s="61" t="str">
        <f>IF(COUNTIF(Calculations!$AP:$AP,"="&amp;$F26)=1,INDEX(Calculations!AP:BP,MATCH(Subgroup_number,Calculations!AP:AP,0),5),IF(Subgroup_number=Calculations!BT$17,Calculations!BT$10,""))</f>
        <v/>
      </c>
      <c r="M26" s="61" t="str">
        <f>IF(COUNTIF(Calculations!$AP:$AP,"="&amp;$F26)=1,INDEX(Calculations!AP:BP,MATCH(Subgroup_number,Calculations!AP:AP,0),6),IF(Subgroup_number=Calculations!BT$17,Calculations!BT$11,""))</f>
        <v/>
      </c>
      <c r="N26" s="61" t="str">
        <f>IF(COUNTIF(Calculations!$AP:$AP,"="&amp;$F26)=1,INDEX(Calculations!AP:BP,MATCH(Subgroup_number,Calculations!AP:AP,0),7),IF(Subgroup_number=Calculations!BT$17,Calculations!BT$12,""))</f>
        <v/>
      </c>
      <c r="O26" s="61" t="str">
        <f>IF(COUNTIF(Calculations!$AP:$AP,"="&amp;$F26)=1,INDEX(Calculations!AP:BP,MATCH(Subgroup_number,Calculations!AP:AP,0),9),IF(Subgroup_number=Calculations!BT$17,Calculations!BT$13,""))</f>
        <v/>
      </c>
      <c r="P26" s="61" t="str">
        <f>IF(COUNTIF(Calculations!$AP:$AP,"="&amp;$F26)=1,INDEX(Calculations!AP:BP,MATCH(Subgroup_number,Calculations!AP:AP,0),10),IF(Subgroup_number=Calculations!BT$17,Calculations!BT$14,""))</f>
        <v/>
      </c>
      <c r="Q26" s="61" t="str">
        <f>IF(COUNTIF(Calculations!$AP:$AP,"="&amp;$F26)=1,INDEX(Calculations!AP:BP,MATCH(Subgroup_number,Calculations!AP:AP,0),18),IF(Subgroup_number=Calculations!BT$17,Calculations!BT$6,""))</f>
        <v/>
      </c>
      <c r="R26" s="63" t="str">
        <f>IF(COUNTIF(Calculations!$AP:$AP,"="&amp;$F26)=1,INDEX(Calculations!AP:BP,MATCH(Subgroup_number,Calculations!AP:AP,0),19),IF(Subgroup_number=Calculations!BT$17,Calculations!BT$7,""))</f>
        <v/>
      </c>
      <c r="S26" s="155"/>
      <c r="U26" s="155"/>
      <c r="W26" s="155"/>
    </row>
    <row r="27" spans="1:23" x14ac:dyDescent="0.2">
      <c r="F27" s="54">
        <v>26</v>
      </c>
      <c r="G2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7" s="61" t="str">
        <f>IF(Number&lt;=MAX(Calculations!AP:AP),IF(COUNTIF(Calculations!Z:Z,"="&amp;'Subgroup Analysis'!F27)=1,INDEX(Lookup_Table_subgroup,MATCH(Subgroup_number,Calculations!Z:Z,0),4),INDEX(Calculations!AP:BP,MATCH(Subgroup_number,Calculations!AP:AP,0),11)),IF(Subgroup_number=Calculations!BT$17,Calculations!BT$2,""))</f>
        <v/>
      </c>
      <c r="I27" s="61" t="str">
        <f>IF(Number&lt;=MAX(Calculations!AP:AP),IF(COUNTIF(Calculations!Z:Z,"="&amp;'Subgroup Analysis'!F27)=1,INDEX(Lookup_Table_subgroup,MATCH(Subgroup_number,Calculations!Z:Z,0),9),INDEX(Calculations!AP:BP,MATCH(Subgroup_number,Calculations!AP:AP,0),14)),IF(Subgroup_number=Calculations!BT$17,Calculations!BT$4,""))</f>
        <v/>
      </c>
      <c r="J27" s="61" t="str">
        <f>IF(Number&lt;=MAX(Calculations!AP:AP),IF(COUNTIF(Calculations!Z:Z,"="&amp;'Subgroup Analysis'!F27)=1,INDEX(Lookup_Table_subgroup,MATCH(Subgroup_number,Calculations!Z:Z,0),10),INDEX(Calculations!AP:BP,MATCH(Subgroup_number,Calculations!AP:AP,0),15)),IF(Subgroup_number=Calculations!BT$17,Calculations!BT$5,""))</f>
        <v/>
      </c>
      <c r="K27" s="68" t="str">
        <f>IF(Number&lt;=MAX(Calculations!AP:AP),IF(COUNTIF(Calculations!Z:Z,"="&amp;'Subgroup Analysis'!F27)=1,INDEX(Lookup_Table_subgroup,MATCH(Subgroup_number,Calculations!Z:Z,0),8),INDEX(Calculations!AP:BP,MATCH(Subgroup_number,Calculations!AP:AP,0),24)),IF(Subgroup_number=Calculations!BT$17,"",""))</f>
        <v/>
      </c>
      <c r="L27" s="61" t="str">
        <f>IF(COUNTIF(Calculations!$AP:$AP,"="&amp;$F27)=1,INDEX(Calculations!AP:BP,MATCH(Subgroup_number,Calculations!AP:AP,0),5),IF(Subgroup_number=Calculations!BT$17,Calculations!BT$10,""))</f>
        <v/>
      </c>
      <c r="M27" s="61" t="str">
        <f>IF(COUNTIF(Calculations!$AP:$AP,"="&amp;$F27)=1,INDEX(Calculations!AP:BP,MATCH(Subgroup_number,Calculations!AP:AP,0),6),IF(Subgroup_number=Calculations!BT$17,Calculations!BT$11,""))</f>
        <v/>
      </c>
      <c r="N27" s="61" t="str">
        <f>IF(COUNTIF(Calculations!$AP:$AP,"="&amp;$F27)=1,INDEX(Calculations!AP:BP,MATCH(Subgroup_number,Calculations!AP:AP,0),7),IF(Subgroup_number=Calculations!BT$17,Calculations!BT$12,""))</f>
        <v/>
      </c>
      <c r="O27" s="61" t="str">
        <f>IF(COUNTIF(Calculations!$AP:$AP,"="&amp;$F27)=1,INDEX(Calculations!AP:BP,MATCH(Subgroup_number,Calculations!AP:AP,0),9),IF(Subgroup_number=Calculations!BT$17,Calculations!BT$13,""))</f>
        <v/>
      </c>
      <c r="P27" s="61" t="str">
        <f>IF(COUNTIF(Calculations!$AP:$AP,"="&amp;$F27)=1,INDEX(Calculations!AP:BP,MATCH(Subgroup_number,Calculations!AP:AP,0),10),IF(Subgroup_number=Calculations!BT$17,Calculations!BT$14,""))</f>
        <v/>
      </c>
      <c r="Q27" s="61" t="str">
        <f>IF(COUNTIF(Calculations!$AP:$AP,"="&amp;$F27)=1,INDEX(Calculations!AP:BP,MATCH(Subgroup_number,Calculations!AP:AP,0),18),IF(Subgroup_number=Calculations!BT$17,Calculations!BT$6,""))</f>
        <v/>
      </c>
      <c r="R27" s="63" t="str">
        <f>IF(COUNTIF(Calculations!$AP:$AP,"="&amp;$F27)=1,INDEX(Calculations!AP:BP,MATCH(Subgroup_number,Calculations!AP:AP,0),19),IF(Subgroup_number=Calculations!BT$17,Calculations!BT$7,""))</f>
        <v/>
      </c>
      <c r="S27" s="155"/>
      <c r="U27" s="155"/>
      <c r="W27" s="155"/>
    </row>
    <row r="28" spans="1:23" x14ac:dyDescent="0.2">
      <c r="F28" s="54">
        <v>27</v>
      </c>
      <c r="G2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8" s="61" t="str">
        <f>IF(Number&lt;=MAX(Calculations!AP:AP),IF(COUNTIF(Calculations!Z:Z,"="&amp;'Subgroup Analysis'!F28)=1,INDEX(Lookup_Table_subgroup,MATCH(Subgroup_number,Calculations!Z:Z,0),4),INDEX(Calculations!AP:BP,MATCH(Subgroup_number,Calculations!AP:AP,0),11)),IF(Subgroup_number=Calculations!BT$17,Calculations!BT$2,""))</f>
        <v/>
      </c>
      <c r="I28" s="61" t="str">
        <f>IF(Number&lt;=MAX(Calculations!AP:AP),IF(COUNTIF(Calculations!Z:Z,"="&amp;'Subgroup Analysis'!F28)=1,INDEX(Lookup_Table_subgroup,MATCH(Subgroup_number,Calculations!Z:Z,0),9),INDEX(Calculations!AP:BP,MATCH(Subgroup_number,Calculations!AP:AP,0),14)),IF(Subgroup_number=Calculations!BT$17,Calculations!BT$4,""))</f>
        <v/>
      </c>
      <c r="J28" s="61" t="str">
        <f>IF(Number&lt;=MAX(Calculations!AP:AP),IF(COUNTIF(Calculations!Z:Z,"="&amp;'Subgroup Analysis'!F28)=1,INDEX(Lookup_Table_subgroup,MATCH(Subgroup_number,Calculations!Z:Z,0),10),INDEX(Calculations!AP:BP,MATCH(Subgroup_number,Calculations!AP:AP,0),15)),IF(Subgroup_number=Calculations!BT$17,Calculations!BT$5,""))</f>
        <v/>
      </c>
      <c r="K28" s="68" t="str">
        <f>IF(Number&lt;=MAX(Calculations!AP:AP),IF(COUNTIF(Calculations!Z:Z,"="&amp;'Subgroup Analysis'!F28)=1,INDEX(Lookup_Table_subgroup,MATCH(Subgroup_number,Calculations!Z:Z,0),8),INDEX(Calculations!AP:BP,MATCH(Subgroup_number,Calculations!AP:AP,0),24)),IF(Subgroup_number=Calculations!BT$17,"",""))</f>
        <v/>
      </c>
      <c r="L28" s="61" t="str">
        <f>IF(COUNTIF(Calculations!$AP:$AP,"="&amp;$F28)=1,INDEX(Calculations!AP:BP,MATCH(Subgroup_number,Calculations!AP:AP,0),5),IF(Subgroup_number=Calculations!BT$17,Calculations!BT$10,""))</f>
        <v/>
      </c>
      <c r="M28" s="61" t="str">
        <f>IF(COUNTIF(Calculations!$AP:$AP,"="&amp;$F28)=1,INDEX(Calculations!AP:BP,MATCH(Subgroup_number,Calculations!AP:AP,0),6),IF(Subgroup_number=Calculations!BT$17,Calculations!BT$11,""))</f>
        <v/>
      </c>
      <c r="N28" s="61" t="str">
        <f>IF(COUNTIF(Calculations!$AP:$AP,"="&amp;$F28)=1,INDEX(Calculations!AP:BP,MATCH(Subgroup_number,Calculations!AP:AP,0),7),IF(Subgroup_number=Calculations!BT$17,Calculations!BT$12,""))</f>
        <v/>
      </c>
      <c r="O28" s="61" t="str">
        <f>IF(COUNTIF(Calculations!$AP:$AP,"="&amp;$F28)=1,INDEX(Calculations!AP:BP,MATCH(Subgroup_number,Calculations!AP:AP,0),9),IF(Subgroup_number=Calculations!BT$17,Calculations!BT$13,""))</f>
        <v/>
      </c>
      <c r="P28" s="61" t="str">
        <f>IF(COUNTIF(Calculations!$AP:$AP,"="&amp;$F28)=1,INDEX(Calculations!AP:BP,MATCH(Subgroup_number,Calculations!AP:AP,0),10),IF(Subgroup_number=Calculations!BT$17,Calculations!BT$14,""))</f>
        <v/>
      </c>
      <c r="Q28" s="61" t="str">
        <f>IF(COUNTIF(Calculations!$AP:$AP,"="&amp;$F28)=1,INDEX(Calculations!AP:BP,MATCH(Subgroup_number,Calculations!AP:AP,0),18),IF(Subgroup_number=Calculations!BT$17,Calculations!BT$6,""))</f>
        <v/>
      </c>
      <c r="R28" s="63" t="str">
        <f>IF(COUNTIF(Calculations!$AP:$AP,"="&amp;$F28)=1,INDEX(Calculations!AP:BP,MATCH(Subgroup_number,Calculations!AP:AP,0),19),IF(Subgroup_number=Calculations!BT$17,Calculations!BT$7,""))</f>
        <v/>
      </c>
      <c r="S28" s="155"/>
      <c r="U28" s="155"/>
      <c r="W28" s="155"/>
    </row>
    <row r="29" spans="1:23" x14ac:dyDescent="0.2">
      <c r="F29" s="54">
        <v>28</v>
      </c>
      <c r="G2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9" s="61" t="str">
        <f>IF(Number&lt;=MAX(Calculations!AP:AP),IF(COUNTIF(Calculations!Z:Z,"="&amp;'Subgroup Analysis'!F29)=1,INDEX(Lookup_Table_subgroup,MATCH(Subgroup_number,Calculations!Z:Z,0),4),INDEX(Calculations!AP:BP,MATCH(Subgroup_number,Calculations!AP:AP,0),11)),IF(Subgroup_number=Calculations!BT$17,Calculations!BT$2,""))</f>
        <v/>
      </c>
      <c r="I29" s="61" t="str">
        <f>IF(Number&lt;=MAX(Calculations!AP:AP),IF(COUNTIF(Calculations!Z:Z,"="&amp;'Subgroup Analysis'!F29)=1,INDEX(Lookup_Table_subgroup,MATCH(Subgroup_number,Calculations!Z:Z,0),9),INDEX(Calculations!AP:BP,MATCH(Subgroup_number,Calculations!AP:AP,0),14)),IF(Subgroup_number=Calculations!BT$17,Calculations!BT$4,""))</f>
        <v/>
      </c>
      <c r="J29" s="61" t="str">
        <f>IF(Number&lt;=MAX(Calculations!AP:AP),IF(COUNTIF(Calculations!Z:Z,"="&amp;'Subgroup Analysis'!F29)=1,INDEX(Lookup_Table_subgroup,MATCH(Subgroup_number,Calculations!Z:Z,0),10),INDEX(Calculations!AP:BP,MATCH(Subgroup_number,Calculations!AP:AP,0),15)),IF(Subgroup_number=Calculations!BT$17,Calculations!BT$5,""))</f>
        <v/>
      </c>
      <c r="K29" s="68" t="str">
        <f>IF(Number&lt;=MAX(Calculations!AP:AP),IF(COUNTIF(Calculations!Z:Z,"="&amp;'Subgroup Analysis'!F29)=1,INDEX(Lookup_Table_subgroup,MATCH(Subgroup_number,Calculations!Z:Z,0),8),INDEX(Calculations!AP:BP,MATCH(Subgroup_number,Calculations!AP:AP,0),24)),IF(Subgroup_number=Calculations!BT$17,"",""))</f>
        <v/>
      </c>
      <c r="L29" s="61" t="str">
        <f>IF(COUNTIF(Calculations!$AP:$AP,"="&amp;$F29)=1,INDEX(Calculations!AP:BP,MATCH(Subgroup_number,Calculations!AP:AP,0),5),IF(Subgroup_number=Calculations!BT$17,Calculations!BT$10,""))</f>
        <v/>
      </c>
      <c r="M29" s="61" t="str">
        <f>IF(COUNTIF(Calculations!$AP:$AP,"="&amp;$F29)=1,INDEX(Calculations!AP:BP,MATCH(Subgroup_number,Calculations!AP:AP,0),6),IF(Subgroup_number=Calculations!BT$17,Calculations!BT$11,""))</f>
        <v/>
      </c>
      <c r="N29" s="61" t="str">
        <f>IF(COUNTIF(Calculations!$AP:$AP,"="&amp;$F29)=1,INDEX(Calculations!AP:BP,MATCH(Subgroup_number,Calculations!AP:AP,0),7),IF(Subgroup_number=Calculations!BT$17,Calculations!BT$12,""))</f>
        <v/>
      </c>
      <c r="O29" s="61" t="str">
        <f>IF(COUNTIF(Calculations!$AP:$AP,"="&amp;$F29)=1,INDEX(Calculations!AP:BP,MATCH(Subgroup_number,Calculations!AP:AP,0),9),IF(Subgroup_number=Calculations!BT$17,Calculations!BT$13,""))</f>
        <v/>
      </c>
      <c r="P29" s="61" t="str">
        <f>IF(COUNTIF(Calculations!$AP:$AP,"="&amp;$F29)=1,INDEX(Calculations!AP:BP,MATCH(Subgroup_number,Calculations!AP:AP,0),10),IF(Subgroup_number=Calculations!BT$17,Calculations!BT$14,""))</f>
        <v/>
      </c>
      <c r="Q29" s="61" t="str">
        <f>IF(COUNTIF(Calculations!$AP:$AP,"="&amp;$F29)=1,INDEX(Calculations!AP:BP,MATCH(Subgroup_number,Calculations!AP:AP,0),18),IF(Subgroup_number=Calculations!BT$17,Calculations!BT$6,""))</f>
        <v/>
      </c>
      <c r="R29" s="63" t="str">
        <f>IF(COUNTIF(Calculations!$AP:$AP,"="&amp;$F29)=1,INDEX(Calculations!AP:BP,MATCH(Subgroup_number,Calculations!AP:AP,0),19),IF(Subgroup_number=Calculations!BT$17,Calculations!BT$7,""))</f>
        <v/>
      </c>
      <c r="S29" s="155"/>
      <c r="U29" s="155"/>
      <c r="W29" s="155"/>
    </row>
    <row r="30" spans="1:23" x14ac:dyDescent="0.2">
      <c r="F30" s="54">
        <v>29</v>
      </c>
      <c r="G3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30" s="61" t="str">
        <f>IF(Number&lt;=MAX(Calculations!AP:AP),IF(COUNTIF(Calculations!Z:Z,"="&amp;'Subgroup Analysis'!F30)=1,INDEX(Lookup_Table_subgroup,MATCH(Subgroup_number,Calculations!Z:Z,0),4),INDEX(Calculations!AP:BP,MATCH(Subgroup_number,Calculations!AP:AP,0),11)),IF(Subgroup_number=Calculations!BT$17,Calculations!BT$2,""))</f>
        <v/>
      </c>
      <c r="I30" s="61" t="str">
        <f>IF(Number&lt;=MAX(Calculations!AP:AP),IF(COUNTIF(Calculations!Z:Z,"="&amp;'Subgroup Analysis'!F30)=1,INDEX(Lookup_Table_subgroup,MATCH(Subgroup_number,Calculations!Z:Z,0),9),INDEX(Calculations!AP:BP,MATCH(Subgroup_number,Calculations!AP:AP,0),14)),IF(Subgroup_number=Calculations!BT$17,Calculations!BT$4,""))</f>
        <v/>
      </c>
      <c r="J30" s="61" t="str">
        <f>IF(Number&lt;=MAX(Calculations!AP:AP),IF(COUNTIF(Calculations!Z:Z,"="&amp;'Subgroup Analysis'!F30)=1,INDEX(Lookup_Table_subgroup,MATCH(Subgroup_number,Calculations!Z:Z,0),10),INDEX(Calculations!AP:BP,MATCH(Subgroup_number,Calculations!AP:AP,0),15)),IF(Subgroup_number=Calculations!BT$17,Calculations!BT$5,""))</f>
        <v/>
      </c>
      <c r="K30" s="68" t="str">
        <f>IF(Number&lt;=MAX(Calculations!AP:AP),IF(COUNTIF(Calculations!Z:Z,"="&amp;'Subgroup Analysis'!F30)=1,INDEX(Lookup_Table_subgroup,MATCH(Subgroup_number,Calculations!Z:Z,0),8),INDEX(Calculations!AP:BP,MATCH(Subgroup_number,Calculations!AP:AP,0),24)),IF(Subgroup_number=Calculations!BT$17,"",""))</f>
        <v/>
      </c>
      <c r="L30" s="61" t="str">
        <f>IF(COUNTIF(Calculations!$AP:$AP,"="&amp;$F30)=1,INDEX(Calculations!AP:BP,MATCH(Subgroup_number,Calculations!AP:AP,0),5),IF(Subgroup_number=Calculations!BT$17,Calculations!BT$10,""))</f>
        <v/>
      </c>
      <c r="M30" s="61" t="str">
        <f>IF(COUNTIF(Calculations!$AP:$AP,"="&amp;$F30)=1,INDEX(Calculations!AP:BP,MATCH(Subgroup_number,Calculations!AP:AP,0),6),IF(Subgroup_number=Calculations!BT$17,Calculations!BT$11,""))</f>
        <v/>
      </c>
      <c r="N30" s="61" t="str">
        <f>IF(COUNTIF(Calculations!$AP:$AP,"="&amp;$F30)=1,INDEX(Calculations!AP:BP,MATCH(Subgroup_number,Calculations!AP:AP,0),7),IF(Subgroup_number=Calculations!BT$17,Calculations!BT$12,""))</f>
        <v/>
      </c>
      <c r="O30" s="61" t="str">
        <f>IF(COUNTIF(Calculations!$AP:$AP,"="&amp;$F30)=1,INDEX(Calculations!AP:BP,MATCH(Subgroup_number,Calculations!AP:AP,0),9),IF(Subgroup_number=Calculations!BT$17,Calculations!BT$13,""))</f>
        <v/>
      </c>
      <c r="P30" s="61" t="str">
        <f>IF(COUNTIF(Calculations!$AP:$AP,"="&amp;$F30)=1,INDEX(Calculations!AP:BP,MATCH(Subgroup_number,Calculations!AP:AP,0),10),IF(Subgroup_number=Calculations!BT$17,Calculations!BT$14,""))</f>
        <v/>
      </c>
      <c r="Q30" s="61" t="str">
        <f>IF(COUNTIF(Calculations!$AP:$AP,"="&amp;$F30)=1,INDEX(Calculations!AP:BP,MATCH(Subgroup_number,Calculations!AP:AP,0),18),IF(Subgroup_number=Calculations!BT$17,Calculations!BT$6,""))</f>
        <v/>
      </c>
      <c r="R30" s="63" t="str">
        <f>IF(COUNTIF(Calculations!$AP:$AP,"="&amp;$F30)=1,INDEX(Calculations!AP:BP,MATCH(Subgroup_number,Calculations!AP:AP,0),19),IF(Subgroup_number=Calculations!BT$17,Calculations!BT$7,""))</f>
        <v/>
      </c>
      <c r="S30" s="155"/>
      <c r="U30" s="155"/>
      <c r="W30" s="155"/>
    </row>
    <row r="31" spans="1:23" x14ac:dyDescent="0.2">
      <c r="F31" s="54">
        <v>30</v>
      </c>
      <c r="G3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31" s="61" t="str">
        <f>IF(Number&lt;=MAX(Calculations!AP:AP),IF(COUNTIF(Calculations!Z:Z,"="&amp;'Subgroup Analysis'!F31)=1,INDEX(Lookup_Table_subgroup,MATCH(Subgroup_number,Calculations!Z:Z,0),4),INDEX(Calculations!AP:BP,MATCH(Subgroup_number,Calculations!AP:AP,0),11)),IF(Subgroup_number=Calculations!BT$17,Calculations!BT$2,""))</f>
        <v/>
      </c>
      <c r="I31" s="61" t="str">
        <f>IF(Number&lt;=MAX(Calculations!AP:AP),IF(COUNTIF(Calculations!Z:Z,"="&amp;'Subgroup Analysis'!F31)=1,INDEX(Lookup_Table_subgroup,MATCH(Subgroup_number,Calculations!Z:Z,0),9),INDEX(Calculations!AP:BP,MATCH(Subgroup_number,Calculations!AP:AP,0),14)),IF(Subgroup_number=Calculations!BT$17,Calculations!BT$4,""))</f>
        <v/>
      </c>
      <c r="J31" s="61" t="str">
        <f>IF(Number&lt;=MAX(Calculations!AP:AP),IF(COUNTIF(Calculations!Z:Z,"="&amp;'Subgroup Analysis'!F31)=1,INDEX(Lookup_Table_subgroup,MATCH(Subgroup_number,Calculations!Z:Z,0),10),INDEX(Calculations!AP:BP,MATCH(Subgroup_number,Calculations!AP:AP,0),15)),IF(Subgroup_number=Calculations!BT$17,Calculations!BT$5,""))</f>
        <v/>
      </c>
      <c r="K31" s="68" t="str">
        <f>IF(Number&lt;=MAX(Calculations!AP:AP),IF(COUNTIF(Calculations!Z:Z,"="&amp;'Subgroup Analysis'!F31)=1,INDEX(Lookup_Table_subgroup,MATCH(Subgroup_number,Calculations!Z:Z,0),8),INDEX(Calculations!AP:BP,MATCH(Subgroup_number,Calculations!AP:AP,0),24)),IF(Subgroup_number=Calculations!BT$17,"",""))</f>
        <v/>
      </c>
      <c r="L31" s="61" t="str">
        <f>IF(COUNTIF(Calculations!$AP:$AP,"="&amp;$F31)=1,INDEX(Calculations!AP:BP,MATCH(Subgroup_number,Calculations!AP:AP,0),5),IF(Subgroup_number=Calculations!BT$17,Calculations!BT$10,""))</f>
        <v/>
      </c>
      <c r="M31" s="61" t="str">
        <f>IF(COUNTIF(Calculations!$AP:$AP,"="&amp;$F31)=1,INDEX(Calculations!AP:BP,MATCH(Subgroup_number,Calculations!AP:AP,0),6),IF(Subgroup_number=Calculations!BT$17,Calculations!BT$11,""))</f>
        <v/>
      </c>
      <c r="N31" s="61" t="str">
        <f>IF(COUNTIF(Calculations!$AP:$AP,"="&amp;$F31)=1,INDEX(Calculations!AP:BP,MATCH(Subgroup_number,Calculations!AP:AP,0),7),IF(Subgroup_number=Calculations!BT$17,Calculations!BT$12,""))</f>
        <v/>
      </c>
      <c r="O31" s="61" t="str">
        <f>IF(COUNTIF(Calculations!$AP:$AP,"="&amp;$F31)=1,INDEX(Calculations!AP:BP,MATCH(Subgroup_number,Calculations!AP:AP,0),9),IF(Subgroup_number=Calculations!BT$17,Calculations!BT$13,""))</f>
        <v/>
      </c>
      <c r="P31" s="61" t="str">
        <f>IF(COUNTIF(Calculations!$AP:$AP,"="&amp;$F31)=1,INDEX(Calculations!AP:BP,MATCH(Subgroup_number,Calculations!AP:AP,0),10),IF(Subgroup_number=Calculations!BT$17,Calculations!BT$14,""))</f>
        <v/>
      </c>
      <c r="Q31" s="61" t="str">
        <f>IF(COUNTIF(Calculations!$AP:$AP,"="&amp;$F31)=1,INDEX(Calculations!AP:BP,MATCH(Subgroup_number,Calculations!AP:AP,0),18),IF(Subgroup_number=Calculations!BT$17,Calculations!BT$6,""))</f>
        <v/>
      </c>
      <c r="R31" s="63" t="str">
        <f>IF(COUNTIF(Calculations!$AP:$AP,"="&amp;$F31)=1,INDEX(Calculations!AP:BP,MATCH(Subgroup_number,Calculations!AP:AP,0),19),IF(Subgroup_number=Calculations!BT$17,Calculations!BT$7,""))</f>
        <v/>
      </c>
      <c r="S31" s="155"/>
      <c r="U31" s="155"/>
      <c r="W31" s="155"/>
    </row>
    <row r="32" spans="1:23" x14ac:dyDescent="0.2">
      <c r="F32" s="54">
        <v>31</v>
      </c>
      <c r="G3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32" s="61" t="str">
        <f>IF(Number&lt;=MAX(Calculations!AP:AP),IF(COUNTIF(Calculations!Z:Z,"="&amp;'Subgroup Analysis'!F32)=1,INDEX(Lookup_Table_subgroup,MATCH(Subgroup_number,Calculations!Z:Z,0),4),INDEX(Calculations!AP:BP,MATCH(Subgroup_number,Calculations!AP:AP,0),11)),IF(Subgroup_number=Calculations!BT$17,Calculations!BT$2,""))</f>
        <v/>
      </c>
      <c r="I32" s="61" t="str">
        <f>IF(Number&lt;=MAX(Calculations!AP:AP),IF(COUNTIF(Calculations!Z:Z,"="&amp;'Subgroup Analysis'!F32)=1,INDEX(Lookup_Table_subgroup,MATCH(Subgroup_number,Calculations!Z:Z,0),9),INDEX(Calculations!AP:BP,MATCH(Subgroup_number,Calculations!AP:AP,0),14)),IF(Subgroup_number=Calculations!BT$17,Calculations!BT$4,""))</f>
        <v/>
      </c>
      <c r="J32" s="61" t="str">
        <f>IF(Number&lt;=MAX(Calculations!AP:AP),IF(COUNTIF(Calculations!Z:Z,"="&amp;'Subgroup Analysis'!F32)=1,INDEX(Lookup_Table_subgroup,MATCH(Subgroup_number,Calculations!Z:Z,0),10),INDEX(Calculations!AP:BP,MATCH(Subgroup_number,Calculations!AP:AP,0),15)),IF(Subgroup_number=Calculations!BT$17,Calculations!BT$5,""))</f>
        <v/>
      </c>
      <c r="K32" s="68" t="str">
        <f>IF(Number&lt;=MAX(Calculations!AP:AP),IF(COUNTIF(Calculations!Z:Z,"="&amp;'Subgroup Analysis'!F32)=1,INDEX(Lookup_Table_subgroup,MATCH(Subgroup_number,Calculations!Z:Z,0),8),INDEX(Calculations!AP:BP,MATCH(Subgroup_number,Calculations!AP:AP,0),24)),IF(Subgroup_number=Calculations!BT$17,"",""))</f>
        <v/>
      </c>
      <c r="L32" s="61" t="str">
        <f>IF(COUNTIF(Calculations!$AP:$AP,"="&amp;$F32)=1,INDEX(Calculations!AP:BP,MATCH(Subgroup_number,Calculations!AP:AP,0),5),IF(Subgroup_number=Calculations!BT$17,Calculations!BT$10,""))</f>
        <v/>
      </c>
      <c r="M32" s="61" t="str">
        <f>IF(COUNTIF(Calculations!$AP:$AP,"="&amp;$F32)=1,INDEX(Calculations!AP:BP,MATCH(Subgroup_number,Calculations!AP:AP,0),6),IF(Subgroup_number=Calculations!BT$17,Calculations!BT$11,""))</f>
        <v/>
      </c>
      <c r="N32" s="61" t="str">
        <f>IF(COUNTIF(Calculations!$AP:$AP,"="&amp;$F32)=1,INDEX(Calculations!AP:BP,MATCH(Subgroup_number,Calculations!AP:AP,0),7),IF(Subgroup_number=Calculations!BT$17,Calculations!BT$12,""))</f>
        <v/>
      </c>
      <c r="O32" s="61" t="str">
        <f>IF(COUNTIF(Calculations!$AP:$AP,"="&amp;$F32)=1,INDEX(Calculations!AP:BP,MATCH(Subgroup_number,Calculations!AP:AP,0),9),IF(Subgroup_number=Calculations!BT$17,Calculations!BT$13,""))</f>
        <v/>
      </c>
      <c r="P32" s="61" t="str">
        <f>IF(COUNTIF(Calculations!$AP:$AP,"="&amp;$F32)=1,INDEX(Calculations!AP:BP,MATCH(Subgroup_number,Calculations!AP:AP,0),10),IF(Subgroup_number=Calculations!BT$17,Calculations!BT$14,""))</f>
        <v/>
      </c>
      <c r="Q32" s="61" t="str">
        <f>IF(COUNTIF(Calculations!$AP:$AP,"="&amp;$F32)=1,INDEX(Calculations!AP:BP,MATCH(Subgroup_number,Calculations!AP:AP,0),18),IF(Subgroup_number=Calculations!BT$17,Calculations!BT$6,""))</f>
        <v/>
      </c>
      <c r="R32" s="63" t="str">
        <f>IF(COUNTIF(Calculations!$AP:$AP,"="&amp;$F32)=1,INDEX(Calculations!AP:BP,MATCH(Subgroup_number,Calculations!AP:AP,0),19),IF(Subgroup_number=Calculations!BT$17,Calculations!BT$7,""))</f>
        <v/>
      </c>
      <c r="S32" s="155"/>
      <c r="U32" s="155"/>
      <c r="W32" s="155"/>
    </row>
    <row r="33" spans="6:23" x14ac:dyDescent="0.2">
      <c r="F33" s="54">
        <v>32</v>
      </c>
      <c r="G3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33" s="61" t="str">
        <f>IF(Number&lt;=MAX(Calculations!AP:AP),IF(COUNTIF(Calculations!Z:Z,"="&amp;'Subgroup Analysis'!F33)=1,INDEX(Lookup_Table_subgroup,MATCH(Subgroup_number,Calculations!Z:Z,0),4),INDEX(Calculations!AP:BP,MATCH(Subgroup_number,Calculations!AP:AP,0),11)),IF(Subgroup_number=Calculations!BT$17,Calculations!BT$2,""))</f>
        <v/>
      </c>
      <c r="I33" s="61" t="str">
        <f>IF(Number&lt;=MAX(Calculations!AP:AP),IF(COUNTIF(Calculations!Z:Z,"="&amp;'Subgroup Analysis'!F33)=1,INDEX(Lookup_Table_subgroup,MATCH(Subgroup_number,Calculations!Z:Z,0),9),INDEX(Calculations!AP:BP,MATCH(Subgroup_number,Calculations!AP:AP,0),14)),IF(Subgroup_number=Calculations!BT$17,Calculations!BT$4,""))</f>
        <v/>
      </c>
      <c r="J33" s="61" t="str">
        <f>IF(Number&lt;=MAX(Calculations!AP:AP),IF(COUNTIF(Calculations!Z:Z,"="&amp;'Subgroup Analysis'!F33)=1,INDEX(Lookup_Table_subgroup,MATCH(Subgroup_number,Calculations!Z:Z,0),10),INDEX(Calculations!AP:BP,MATCH(Subgroup_number,Calculations!AP:AP,0),15)),IF(Subgroup_number=Calculations!BT$17,Calculations!BT$5,""))</f>
        <v/>
      </c>
      <c r="K33" s="68" t="str">
        <f>IF(Number&lt;=MAX(Calculations!AP:AP),IF(COUNTIF(Calculations!Z:Z,"="&amp;'Subgroup Analysis'!F33)=1,INDEX(Lookup_Table_subgroup,MATCH(Subgroup_number,Calculations!Z:Z,0),8),INDEX(Calculations!AP:BP,MATCH(Subgroup_number,Calculations!AP:AP,0),24)),IF(Subgroup_number=Calculations!BT$17,"",""))</f>
        <v/>
      </c>
      <c r="L33" s="61" t="str">
        <f>IF(COUNTIF(Calculations!$AP:$AP,"="&amp;$F33)=1,INDEX(Calculations!AP:BP,MATCH(Subgroup_number,Calculations!AP:AP,0),5),IF(Subgroup_number=Calculations!BT$17,Calculations!BT$10,""))</f>
        <v/>
      </c>
      <c r="M33" s="61" t="str">
        <f>IF(COUNTIF(Calculations!$AP:$AP,"="&amp;$F33)=1,INDEX(Calculations!AP:BP,MATCH(Subgroup_number,Calculations!AP:AP,0),6),IF(Subgroup_number=Calculations!BT$17,Calculations!BT$11,""))</f>
        <v/>
      </c>
      <c r="N33" s="61" t="str">
        <f>IF(COUNTIF(Calculations!$AP:$AP,"="&amp;$F33)=1,INDEX(Calculations!AP:BP,MATCH(Subgroup_number,Calculations!AP:AP,0),7),IF(Subgroup_number=Calculations!BT$17,Calculations!BT$12,""))</f>
        <v/>
      </c>
      <c r="O33" s="61" t="str">
        <f>IF(COUNTIF(Calculations!$AP:$AP,"="&amp;$F33)=1,INDEX(Calculations!AP:BP,MATCH(Subgroup_number,Calculations!AP:AP,0),9),IF(Subgroup_number=Calculations!BT$17,Calculations!BT$13,""))</f>
        <v/>
      </c>
      <c r="P33" s="61" t="str">
        <f>IF(COUNTIF(Calculations!$AP:$AP,"="&amp;$F33)=1,INDEX(Calculations!AP:BP,MATCH(Subgroup_number,Calculations!AP:AP,0),10),IF(Subgroup_number=Calculations!BT$17,Calculations!BT$14,""))</f>
        <v/>
      </c>
      <c r="Q33" s="61" t="str">
        <f>IF(COUNTIF(Calculations!$AP:$AP,"="&amp;$F33)=1,INDEX(Calculations!AP:BP,MATCH(Subgroup_number,Calculations!AP:AP,0),18),IF(Subgroup_number=Calculations!BT$17,Calculations!BT$6,""))</f>
        <v/>
      </c>
      <c r="R33" s="63" t="str">
        <f>IF(COUNTIF(Calculations!$AP:$AP,"="&amp;$F33)=1,INDEX(Calculations!AP:BP,MATCH(Subgroup_number,Calculations!AP:AP,0),19),IF(Subgroup_number=Calculations!BT$17,Calculations!BT$7,""))</f>
        <v/>
      </c>
      <c r="S33" s="155"/>
      <c r="U33" s="155"/>
      <c r="W33" s="155"/>
    </row>
    <row r="34" spans="6:23" x14ac:dyDescent="0.2">
      <c r="F34" s="54">
        <v>33</v>
      </c>
      <c r="G3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34" s="61" t="str">
        <f>IF(Number&lt;=MAX(Calculations!AP:AP),IF(COUNTIF(Calculations!Z:Z,"="&amp;'Subgroup Analysis'!F34)=1,INDEX(Lookup_Table_subgroup,MATCH(Subgroup_number,Calculations!Z:Z,0),4),INDEX(Calculations!AP:BP,MATCH(Subgroup_number,Calculations!AP:AP,0),11)),IF(Subgroup_number=Calculations!BT$17,Calculations!BT$2,""))</f>
        <v/>
      </c>
      <c r="I34" s="61" t="str">
        <f>IF(Number&lt;=MAX(Calculations!AP:AP),IF(COUNTIF(Calculations!Z:Z,"="&amp;'Subgroup Analysis'!F34)=1,INDEX(Lookup_Table_subgroup,MATCH(Subgroup_number,Calculations!Z:Z,0),9),INDEX(Calculations!AP:BP,MATCH(Subgroup_number,Calculations!AP:AP,0),14)),IF(Subgroup_number=Calculations!BT$17,Calculations!BT$4,""))</f>
        <v/>
      </c>
      <c r="J34" s="61" t="str">
        <f>IF(Number&lt;=MAX(Calculations!AP:AP),IF(COUNTIF(Calculations!Z:Z,"="&amp;'Subgroup Analysis'!F34)=1,INDEX(Lookup_Table_subgroup,MATCH(Subgroup_number,Calculations!Z:Z,0),10),INDEX(Calculations!AP:BP,MATCH(Subgroup_number,Calculations!AP:AP,0),15)),IF(Subgroup_number=Calculations!BT$17,Calculations!BT$5,""))</f>
        <v/>
      </c>
      <c r="K34" s="68" t="str">
        <f>IF(Number&lt;=MAX(Calculations!AP:AP),IF(COUNTIF(Calculations!Z:Z,"="&amp;'Subgroup Analysis'!F34)=1,INDEX(Lookup_Table_subgroup,MATCH(Subgroup_number,Calculations!Z:Z,0),8),INDEX(Calculations!AP:BP,MATCH(Subgroup_number,Calculations!AP:AP,0),24)),IF(Subgroup_number=Calculations!BT$17,"",""))</f>
        <v/>
      </c>
      <c r="L34" s="61" t="str">
        <f>IF(COUNTIF(Calculations!$AP:$AP,"="&amp;$F34)=1,INDEX(Calculations!AP:BP,MATCH(Subgroup_number,Calculations!AP:AP,0),5),IF(Subgroup_number=Calculations!BT$17,Calculations!BT$10,""))</f>
        <v/>
      </c>
      <c r="M34" s="61" t="str">
        <f>IF(COUNTIF(Calculations!$AP:$AP,"="&amp;$F34)=1,INDEX(Calculations!AP:BP,MATCH(Subgroup_number,Calculations!AP:AP,0),6),IF(Subgroup_number=Calculations!BT$17,Calculations!BT$11,""))</f>
        <v/>
      </c>
      <c r="N34" s="61" t="str">
        <f>IF(COUNTIF(Calculations!$AP:$AP,"="&amp;$F34)=1,INDEX(Calculations!AP:BP,MATCH(Subgroup_number,Calculations!AP:AP,0),7),IF(Subgroup_number=Calculations!BT$17,Calculations!BT$12,""))</f>
        <v/>
      </c>
      <c r="O34" s="61" t="str">
        <f>IF(COUNTIF(Calculations!$AP:$AP,"="&amp;$F34)=1,INDEX(Calculations!AP:BP,MATCH(Subgroup_number,Calculations!AP:AP,0),9),IF(Subgroup_number=Calculations!BT$17,Calculations!BT$13,""))</f>
        <v/>
      </c>
      <c r="P34" s="61" t="str">
        <f>IF(COUNTIF(Calculations!$AP:$AP,"="&amp;$F34)=1,INDEX(Calculations!AP:BP,MATCH(Subgroup_number,Calculations!AP:AP,0),10),IF(Subgroup_number=Calculations!BT$17,Calculations!BT$14,""))</f>
        <v/>
      </c>
      <c r="Q34" s="61" t="str">
        <f>IF(COUNTIF(Calculations!$AP:$AP,"="&amp;$F34)=1,INDEX(Calculations!AP:BP,MATCH(Subgroup_number,Calculations!AP:AP,0),18),IF(Subgroup_number=Calculations!BT$17,Calculations!BT$6,""))</f>
        <v/>
      </c>
      <c r="R34" s="63" t="str">
        <f>IF(COUNTIF(Calculations!$AP:$AP,"="&amp;$F34)=1,INDEX(Calculations!AP:BP,MATCH(Subgroup_number,Calculations!AP:AP,0),19),IF(Subgroup_number=Calculations!BT$17,Calculations!BT$7,""))</f>
        <v/>
      </c>
      <c r="S34" s="155"/>
      <c r="U34" s="155"/>
      <c r="W34" s="155"/>
    </row>
    <row r="35" spans="6:23" x14ac:dyDescent="0.2">
      <c r="F35" s="54">
        <v>34</v>
      </c>
      <c r="G3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35" s="61" t="str">
        <f>IF(Number&lt;=MAX(Calculations!AP:AP),IF(COUNTIF(Calculations!Z:Z,"="&amp;'Subgroup Analysis'!F35)=1,INDEX(Lookup_Table_subgroup,MATCH(Subgroup_number,Calculations!Z:Z,0),4),INDEX(Calculations!AP:BP,MATCH(Subgroup_number,Calculations!AP:AP,0),11)),IF(Subgroup_number=Calculations!BT$17,Calculations!BT$2,""))</f>
        <v/>
      </c>
      <c r="I35" s="61" t="str">
        <f>IF(Number&lt;=MAX(Calculations!AP:AP),IF(COUNTIF(Calculations!Z:Z,"="&amp;'Subgroup Analysis'!F35)=1,INDEX(Lookup_Table_subgroup,MATCH(Subgroup_number,Calculations!Z:Z,0),9),INDEX(Calculations!AP:BP,MATCH(Subgroup_number,Calculations!AP:AP,0),14)),IF(Subgroup_number=Calculations!BT$17,Calculations!BT$4,""))</f>
        <v/>
      </c>
      <c r="J35" s="61" t="str">
        <f>IF(Number&lt;=MAX(Calculations!AP:AP),IF(COUNTIF(Calculations!Z:Z,"="&amp;'Subgroup Analysis'!F35)=1,INDEX(Lookup_Table_subgroup,MATCH(Subgroup_number,Calculations!Z:Z,0),10),INDEX(Calculations!AP:BP,MATCH(Subgroup_number,Calculations!AP:AP,0),15)),IF(Subgroup_number=Calculations!BT$17,Calculations!BT$5,""))</f>
        <v/>
      </c>
      <c r="K35" s="68" t="str">
        <f>IF(Number&lt;=MAX(Calculations!AP:AP),IF(COUNTIF(Calculations!Z:Z,"="&amp;'Subgroup Analysis'!F35)=1,INDEX(Lookup_Table_subgroup,MATCH(Subgroup_number,Calculations!Z:Z,0),8),INDEX(Calculations!AP:BP,MATCH(Subgroup_number,Calculations!AP:AP,0),24)),IF(Subgroup_number=Calculations!BT$17,"",""))</f>
        <v/>
      </c>
      <c r="L35" s="61" t="str">
        <f>IF(COUNTIF(Calculations!$AP:$AP,"="&amp;$F35)=1,INDEX(Calculations!AP:BP,MATCH(Subgroup_number,Calculations!AP:AP,0),5),IF(Subgroup_number=Calculations!BT$17,Calculations!BT$10,""))</f>
        <v/>
      </c>
      <c r="M35" s="61" t="str">
        <f>IF(COUNTIF(Calculations!$AP:$AP,"="&amp;$F35)=1,INDEX(Calculations!AP:BP,MATCH(Subgroup_number,Calculations!AP:AP,0),6),IF(Subgroup_number=Calculations!BT$17,Calculations!BT$11,""))</f>
        <v/>
      </c>
      <c r="N35" s="61" t="str">
        <f>IF(COUNTIF(Calculations!$AP:$AP,"="&amp;$F35)=1,INDEX(Calculations!AP:BP,MATCH(Subgroup_number,Calculations!AP:AP,0),7),IF(Subgroup_number=Calculations!BT$17,Calculations!BT$12,""))</f>
        <v/>
      </c>
      <c r="O35" s="61" t="str">
        <f>IF(COUNTIF(Calculations!$AP:$AP,"="&amp;$F35)=1,INDEX(Calculations!AP:BP,MATCH(Subgroup_number,Calculations!AP:AP,0),9),IF(Subgroup_number=Calculations!BT$17,Calculations!BT$13,""))</f>
        <v/>
      </c>
      <c r="P35" s="61" t="str">
        <f>IF(COUNTIF(Calculations!$AP:$AP,"="&amp;$F35)=1,INDEX(Calculations!AP:BP,MATCH(Subgroup_number,Calculations!AP:AP,0),10),IF(Subgroup_number=Calculations!BT$17,Calculations!BT$14,""))</f>
        <v/>
      </c>
      <c r="Q35" s="61" t="str">
        <f>IF(COUNTIF(Calculations!$AP:$AP,"="&amp;$F35)=1,INDEX(Calculations!AP:BP,MATCH(Subgroup_number,Calculations!AP:AP,0),18),IF(Subgroup_number=Calculations!BT$17,Calculations!BT$6,""))</f>
        <v/>
      </c>
      <c r="R35" s="63" t="str">
        <f>IF(COUNTIF(Calculations!$AP:$AP,"="&amp;$F35)=1,INDEX(Calculations!AP:BP,MATCH(Subgroup_number,Calculations!AP:AP,0),19),IF(Subgroup_number=Calculations!BT$17,Calculations!BT$7,""))</f>
        <v/>
      </c>
      <c r="S35" s="155"/>
      <c r="U35" s="155"/>
      <c r="W35" s="155"/>
    </row>
    <row r="36" spans="6:23" x14ac:dyDescent="0.2">
      <c r="F36" s="54">
        <v>35</v>
      </c>
      <c r="G3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36" s="61" t="str">
        <f>IF(Number&lt;=MAX(Calculations!AP:AP),IF(COUNTIF(Calculations!Z:Z,"="&amp;'Subgroup Analysis'!F36)=1,INDEX(Lookup_Table_subgroup,MATCH(Subgroup_number,Calculations!Z:Z,0),4),INDEX(Calculations!AP:BP,MATCH(Subgroup_number,Calculations!AP:AP,0),11)),IF(Subgroup_number=Calculations!BT$17,Calculations!BT$2,""))</f>
        <v/>
      </c>
      <c r="I36" s="61" t="str">
        <f>IF(Number&lt;=MAX(Calculations!AP:AP),IF(COUNTIF(Calculations!Z:Z,"="&amp;'Subgroup Analysis'!F36)=1,INDEX(Lookup_Table_subgroup,MATCH(Subgroup_number,Calculations!Z:Z,0),9),INDEX(Calculations!AP:BP,MATCH(Subgroup_number,Calculations!AP:AP,0),14)),IF(Subgroup_number=Calculations!BT$17,Calculations!BT$4,""))</f>
        <v/>
      </c>
      <c r="J36" s="61" t="str">
        <f>IF(Number&lt;=MAX(Calculations!AP:AP),IF(COUNTIF(Calculations!Z:Z,"="&amp;'Subgroup Analysis'!F36)=1,INDEX(Lookup_Table_subgroup,MATCH(Subgroup_number,Calculations!Z:Z,0),10),INDEX(Calculations!AP:BP,MATCH(Subgroup_number,Calculations!AP:AP,0),15)),IF(Subgroup_number=Calculations!BT$17,Calculations!BT$5,""))</f>
        <v/>
      </c>
      <c r="K36" s="68" t="str">
        <f>IF(Number&lt;=MAX(Calculations!AP:AP),IF(COUNTIF(Calculations!Z:Z,"="&amp;'Subgroup Analysis'!F36)=1,INDEX(Lookup_Table_subgroup,MATCH(Subgroup_number,Calculations!Z:Z,0),8),INDEX(Calculations!AP:BP,MATCH(Subgroup_number,Calculations!AP:AP,0),24)),IF(Subgroup_number=Calculations!BT$17,"",""))</f>
        <v/>
      </c>
      <c r="L36" s="61" t="str">
        <f>IF(COUNTIF(Calculations!$AP:$AP,"="&amp;$F36)=1,INDEX(Calculations!AP:BP,MATCH(Subgroup_number,Calculations!AP:AP,0),5),IF(Subgroup_number=Calculations!BT$17,Calculations!BT$10,""))</f>
        <v/>
      </c>
      <c r="M36" s="61" t="str">
        <f>IF(COUNTIF(Calculations!$AP:$AP,"="&amp;$F36)=1,INDEX(Calculations!AP:BP,MATCH(Subgroup_number,Calculations!AP:AP,0),6),IF(Subgroup_number=Calculations!BT$17,Calculations!BT$11,""))</f>
        <v/>
      </c>
      <c r="N36" s="61" t="str">
        <f>IF(COUNTIF(Calculations!$AP:$AP,"="&amp;$F36)=1,INDEX(Calculations!AP:BP,MATCH(Subgroup_number,Calculations!AP:AP,0),7),IF(Subgroup_number=Calculations!BT$17,Calculations!BT$12,""))</f>
        <v/>
      </c>
      <c r="O36" s="61" t="str">
        <f>IF(COUNTIF(Calculations!$AP:$AP,"="&amp;$F36)=1,INDEX(Calculations!AP:BP,MATCH(Subgroup_number,Calculations!AP:AP,0),9),IF(Subgroup_number=Calculations!BT$17,Calculations!BT$13,""))</f>
        <v/>
      </c>
      <c r="P36" s="61" t="str">
        <f>IF(COUNTIF(Calculations!$AP:$AP,"="&amp;$F36)=1,INDEX(Calculations!AP:BP,MATCH(Subgroup_number,Calculations!AP:AP,0),10),IF(Subgroup_number=Calculations!BT$17,Calculations!BT$14,""))</f>
        <v/>
      </c>
      <c r="Q36" s="61" t="str">
        <f>IF(COUNTIF(Calculations!$AP:$AP,"="&amp;$F36)=1,INDEX(Calculations!AP:BP,MATCH(Subgroup_number,Calculations!AP:AP,0),18),IF(Subgroup_number=Calculations!BT$17,Calculations!BT$6,""))</f>
        <v/>
      </c>
      <c r="R36" s="63" t="str">
        <f>IF(COUNTIF(Calculations!$AP:$AP,"="&amp;$F36)=1,INDEX(Calculations!AP:BP,MATCH(Subgroup_number,Calculations!AP:AP,0),19),IF(Subgroup_number=Calculations!BT$17,Calculations!BT$7,""))</f>
        <v/>
      </c>
      <c r="S36" s="155"/>
      <c r="U36" s="155"/>
      <c r="W36" s="155"/>
    </row>
    <row r="37" spans="6:23" x14ac:dyDescent="0.2">
      <c r="F37" s="54">
        <v>36</v>
      </c>
      <c r="G3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37" s="61" t="str">
        <f>IF(Number&lt;=MAX(Calculations!AP:AP),IF(COUNTIF(Calculations!Z:Z,"="&amp;'Subgroup Analysis'!F37)=1,INDEX(Lookup_Table_subgroup,MATCH(Subgroup_number,Calculations!Z:Z,0),4),INDEX(Calculations!AP:BP,MATCH(Subgroup_number,Calculations!AP:AP,0),11)),IF(Subgroup_number=Calculations!BT$17,Calculations!BT$2,""))</f>
        <v/>
      </c>
      <c r="I37" s="61" t="str">
        <f>IF(Number&lt;=MAX(Calculations!AP:AP),IF(COUNTIF(Calculations!Z:Z,"="&amp;'Subgroup Analysis'!F37)=1,INDEX(Lookup_Table_subgroup,MATCH(Subgroup_number,Calculations!Z:Z,0),9),INDEX(Calculations!AP:BP,MATCH(Subgroup_number,Calculations!AP:AP,0),14)),IF(Subgroup_number=Calculations!BT$17,Calculations!BT$4,""))</f>
        <v/>
      </c>
      <c r="J37" s="61" t="str">
        <f>IF(Number&lt;=MAX(Calculations!AP:AP),IF(COUNTIF(Calculations!Z:Z,"="&amp;'Subgroup Analysis'!F37)=1,INDEX(Lookup_Table_subgroup,MATCH(Subgroup_number,Calculations!Z:Z,0),10),INDEX(Calculations!AP:BP,MATCH(Subgroup_number,Calculations!AP:AP,0),15)),IF(Subgroup_number=Calculations!BT$17,Calculations!BT$5,""))</f>
        <v/>
      </c>
      <c r="K37" s="68" t="str">
        <f>IF(Number&lt;=MAX(Calculations!AP:AP),IF(COUNTIF(Calculations!Z:Z,"="&amp;'Subgroup Analysis'!F37)=1,INDEX(Lookup_Table_subgroup,MATCH(Subgroup_number,Calculations!Z:Z,0),8),INDEX(Calculations!AP:BP,MATCH(Subgroup_number,Calculations!AP:AP,0),24)),IF(Subgroup_number=Calculations!BT$17,"",""))</f>
        <v/>
      </c>
      <c r="L37" s="61" t="str">
        <f>IF(COUNTIF(Calculations!$AP:$AP,"="&amp;$F37)=1,INDEX(Calculations!AP:BP,MATCH(Subgroup_number,Calculations!AP:AP,0),5),IF(Subgroup_number=Calculations!BT$17,Calculations!BT$10,""))</f>
        <v/>
      </c>
      <c r="M37" s="61" t="str">
        <f>IF(COUNTIF(Calculations!$AP:$AP,"="&amp;$F37)=1,INDEX(Calculations!AP:BP,MATCH(Subgroup_number,Calculations!AP:AP,0),6),IF(Subgroup_number=Calculations!BT$17,Calculations!BT$11,""))</f>
        <v/>
      </c>
      <c r="N37" s="61" t="str">
        <f>IF(COUNTIF(Calculations!$AP:$AP,"="&amp;$F37)=1,INDEX(Calculations!AP:BP,MATCH(Subgroup_number,Calculations!AP:AP,0),7),IF(Subgroup_number=Calculations!BT$17,Calculations!BT$12,""))</f>
        <v/>
      </c>
      <c r="O37" s="61" t="str">
        <f>IF(COUNTIF(Calculations!$AP:$AP,"="&amp;$F37)=1,INDEX(Calculations!AP:BP,MATCH(Subgroup_number,Calculations!AP:AP,0),9),IF(Subgroup_number=Calculations!BT$17,Calculations!BT$13,""))</f>
        <v/>
      </c>
      <c r="P37" s="61" t="str">
        <f>IF(COUNTIF(Calculations!$AP:$AP,"="&amp;$F37)=1,INDEX(Calculations!AP:BP,MATCH(Subgroup_number,Calculations!AP:AP,0),10),IF(Subgroup_number=Calculations!BT$17,Calculations!BT$14,""))</f>
        <v/>
      </c>
      <c r="Q37" s="61" t="str">
        <f>IF(COUNTIF(Calculations!$AP:$AP,"="&amp;$F37)=1,INDEX(Calculations!AP:BP,MATCH(Subgroup_number,Calculations!AP:AP,0),18),IF(Subgroup_number=Calculations!BT$17,Calculations!BT$6,""))</f>
        <v/>
      </c>
      <c r="R37" s="63" t="str">
        <f>IF(COUNTIF(Calculations!$AP:$AP,"="&amp;$F37)=1,INDEX(Calculations!AP:BP,MATCH(Subgroup_number,Calculations!AP:AP,0),19),IF(Subgroup_number=Calculations!BT$17,Calculations!BT$7,""))</f>
        <v/>
      </c>
      <c r="S37" s="155"/>
      <c r="U37" s="155"/>
      <c r="W37" s="155"/>
    </row>
    <row r="38" spans="6:23" x14ac:dyDescent="0.2">
      <c r="F38" s="54">
        <v>37</v>
      </c>
      <c r="G3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38" s="61" t="str">
        <f>IF(Number&lt;=MAX(Calculations!AP:AP),IF(COUNTIF(Calculations!Z:Z,"="&amp;'Subgroup Analysis'!F38)=1,INDEX(Lookup_Table_subgroup,MATCH(Subgroup_number,Calculations!Z:Z,0),4),INDEX(Calculations!AP:BP,MATCH(Subgroup_number,Calculations!AP:AP,0),11)),IF(Subgroup_number=Calculations!BT$17,Calculations!BT$2,""))</f>
        <v/>
      </c>
      <c r="I38" s="61" t="str">
        <f>IF(Number&lt;=MAX(Calculations!AP:AP),IF(COUNTIF(Calculations!Z:Z,"="&amp;'Subgroup Analysis'!F38)=1,INDEX(Lookup_Table_subgroup,MATCH(Subgroup_number,Calculations!Z:Z,0),9),INDEX(Calculations!AP:BP,MATCH(Subgroup_number,Calculations!AP:AP,0),14)),IF(Subgroup_number=Calculations!BT$17,Calculations!BT$4,""))</f>
        <v/>
      </c>
      <c r="J38" s="61" t="str">
        <f>IF(Number&lt;=MAX(Calculations!AP:AP),IF(COUNTIF(Calculations!Z:Z,"="&amp;'Subgroup Analysis'!F38)=1,INDEX(Lookup_Table_subgroup,MATCH(Subgroup_number,Calculations!Z:Z,0),10),INDEX(Calculations!AP:BP,MATCH(Subgroup_number,Calculations!AP:AP,0),15)),IF(Subgroup_number=Calculations!BT$17,Calculations!BT$5,""))</f>
        <v/>
      </c>
      <c r="K38" s="68" t="str">
        <f>IF(Number&lt;=MAX(Calculations!AP:AP),IF(COUNTIF(Calculations!Z:Z,"="&amp;'Subgroup Analysis'!F38)=1,INDEX(Lookup_Table_subgroup,MATCH(Subgroup_number,Calculations!Z:Z,0),8),INDEX(Calculations!AP:BP,MATCH(Subgroup_number,Calculations!AP:AP,0),24)),IF(Subgroup_number=Calculations!BT$17,"",""))</f>
        <v/>
      </c>
      <c r="L38" s="61" t="str">
        <f>IF(COUNTIF(Calculations!$AP:$AP,"="&amp;$F38)=1,INDEX(Calculations!AP:BP,MATCH(Subgroup_number,Calculations!AP:AP,0),5),IF(Subgroup_number=Calculations!BT$17,Calculations!BT$10,""))</f>
        <v/>
      </c>
      <c r="M38" s="61" t="str">
        <f>IF(COUNTIF(Calculations!$AP:$AP,"="&amp;$F38)=1,INDEX(Calculations!AP:BP,MATCH(Subgroup_number,Calculations!AP:AP,0),6),IF(Subgroup_number=Calculations!BT$17,Calculations!BT$11,""))</f>
        <v/>
      </c>
      <c r="N38" s="61" t="str">
        <f>IF(COUNTIF(Calculations!$AP:$AP,"="&amp;$F38)=1,INDEX(Calculations!AP:BP,MATCH(Subgroup_number,Calculations!AP:AP,0),7),IF(Subgroup_number=Calculations!BT$17,Calculations!BT$12,""))</f>
        <v/>
      </c>
      <c r="O38" s="61" t="str">
        <f>IF(COUNTIF(Calculations!$AP:$AP,"="&amp;$F38)=1,INDEX(Calculations!AP:BP,MATCH(Subgroup_number,Calculations!AP:AP,0),9),IF(Subgroup_number=Calculations!BT$17,Calculations!BT$13,""))</f>
        <v/>
      </c>
      <c r="P38" s="61" t="str">
        <f>IF(COUNTIF(Calculations!$AP:$AP,"="&amp;$F38)=1,INDEX(Calculations!AP:BP,MATCH(Subgroup_number,Calculations!AP:AP,0),10),IF(Subgroup_number=Calculations!BT$17,Calculations!BT$14,""))</f>
        <v/>
      </c>
      <c r="Q38" s="61" t="str">
        <f>IF(COUNTIF(Calculations!$AP:$AP,"="&amp;$F38)=1,INDEX(Calculations!AP:BP,MATCH(Subgroup_number,Calculations!AP:AP,0),18),IF(Subgroup_number=Calculations!BT$17,Calculations!BT$6,""))</f>
        <v/>
      </c>
      <c r="R38" s="63" t="str">
        <f>IF(COUNTIF(Calculations!$AP:$AP,"="&amp;$F38)=1,INDEX(Calculations!AP:BP,MATCH(Subgroup_number,Calculations!AP:AP,0),19),IF(Subgroup_number=Calculations!BT$17,Calculations!BT$7,""))</f>
        <v/>
      </c>
      <c r="S38" s="155"/>
      <c r="U38" s="155"/>
      <c r="W38" s="155"/>
    </row>
    <row r="39" spans="6:23" x14ac:dyDescent="0.2">
      <c r="F39" s="54">
        <v>38</v>
      </c>
      <c r="G3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39" s="61" t="str">
        <f>IF(Number&lt;=MAX(Calculations!AP:AP),IF(COUNTIF(Calculations!Z:Z,"="&amp;'Subgroup Analysis'!F39)=1,INDEX(Lookup_Table_subgroup,MATCH(Subgroup_number,Calculations!Z:Z,0),4),INDEX(Calculations!AP:BP,MATCH(Subgroup_number,Calculations!AP:AP,0),11)),IF(Subgroup_number=Calculations!BT$17,Calculations!BT$2,""))</f>
        <v/>
      </c>
      <c r="I39" s="61" t="str">
        <f>IF(Number&lt;=MAX(Calculations!AP:AP),IF(COUNTIF(Calculations!Z:Z,"="&amp;'Subgroup Analysis'!F39)=1,INDEX(Lookup_Table_subgroup,MATCH(Subgroup_number,Calculations!Z:Z,0),9),INDEX(Calculations!AP:BP,MATCH(Subgroup_number,Calculations!AP:AP,0),14)),IF(Subgroup_number=Calculations!BT$17,Calculations!BT$4,""))</f>
        <v/>
      </c>
      <c r="J39" s="61" t="str">
        <f>IF(Number&lt;=MAX(Calculations!AP:AP),IF(COUNTIF(Calculations!Z:Z,"="&amp;'Subgroup Analysis'!F39)=1,INDEX(Lookup_Table_subgroup,MATCH(Subgroup_number,Calculations!Z:Z,0),10),INDEX(Calculations!AP:BP,MATCH(Subgroup_number,Calculations!AP:AP,0),15)),IF(Subgroup_number=Calculations!BT$17,Calculations!BT$5,""))</f>
        <v/>
      </c>
      <c r="K39" s="68" t="str">
        <f>IF(Number&lt;=MAX(Calculations!AP:AP),IF(COUNTIF(Calculations!Z:Z,"="&amp;'Subgroup Analysis'!F39)=1,INDEX(Lookup_Table_subgroup,MATCH(Subgroup_number,Calculations!Z:Z,0),8),INDEX(Calculations!AP:BP,MATCH(Subgroup_number,Calculations!AP:AP,0),24)),IF(Subgroup_number=Calculations!BT$17,"",""))</f>
        <v/>
      </c>
      <c r="L39" s="61" t="str">
        <f>IF(COUNTIF(Calculations!$AP:$AP,"="&amp;$F39)=1,INDEX(Calculations!AP:BP,MATCH(Subgroup_number,Calculations!AP:AP,0),5),IF(Subgroup_number=Calculations!BT$17,Calculations!BT$10,""))</f>
        <v/>
      </c>
      <c r="M39" s="61" t="str">
        <f>IF(COUNTIF(Calculations!$AP:$AP,"="&amp;$F39)=1,INDEX(Calculations!AP:BP,MATCH(Subgroup_number,Calculations!AP:AP,0),6),IF(Subgroup_number=Calculations!BT$17,Calculations!BT$11,""))</f>
        <v/>
      </c>
      <c r="N39" s="61" t="str">
        <f>IF(COUNTIF(Calculations!$AP:$AP,"="&amp;$F39)=1,INDEX(Calculations!AP:BP,MATCH(Subgroup_number,Calculations!AP:AP,0),7),IF(Subgroup_number=Calculations!BT$17,Calculations!BT$12,""))</f>
        <v/>
      </c>
      <c r="O39" s="61" t="str">
        <f>IF(COUNTIF(Calculations!$AP:$AP,"="&amp;$F39)=1,INDEX(Calculations!AP:BP,MATCH(Subgroup_number,Calculations!AP:AP,0),9),IF(Subgroup_number=Calculations!BT$17,Calculations!BT$13,""))</f>
        <v/>
      </c>
      <c r="P39" s="61" t="str">
        <f>IF(COUNTIF(Calculations!$AP:$AP,"="&amp;$F39)=1,INDEX(Calculations!AP:BP,MATCH(Subgroup_number,Calculations!AP:AP,0),10),IF(Subgroup_number=Calculations!BT$17,Calculations!BT$14,""))</f>
        <v/>
      </c>
      <c r="Q39" s="61" t="str">
        <f>IF(COUNTIF(Calculations!$AP:$AP,"="&amp;$F39)=1,INDEX(Calculations!AP:BP,MATCH(Subgroup_number,Calculations!AP:AP,0),18),IF(Subgroup_number=Calculations!BT$17,Calculations!BT$6,""))</f>
        <v/>
      </c>
      <c r="R39" s="63" t="str">
        <f>IF(COUNTIF(Calculations!$AP:$AP,"="&amp;$F39)=1,INDEX(Calculations!AP:BP,MATCH(Subgroup_number,Calculations!AP:AP,0),19),IF(Subgroup_number=Calculations!BT$17,Calculations!BT$7,""))</f>
        <v/>
      </c>
      <c r="S39" s="155"/>
      <c r="U39" s="155"/>
      <c r="W39" s="155"/>
    </row>
    <row r="40" spans="6:23" x14ac:dyDescent="0.2">
      <c r="F40" s="54">
        <v>39</v>
      </c>
      <c r="G4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40" s="61" t="str">
        <f>IF(Number&lt;=MAX(Calculations!AP:AP),IF(COUNTIF(Calculations!Z:Z,"="&amp;'Subgroup Analysis'!F40)=1,INDEX(Lookup_Table_subgroup,MATCH(Subgroup_number,Calculations!Z:Z,0),4),INDEX(Calculations!AP:BP,MATCH(Subgroup_number,Calculations!AP:AP,0),11)),IF(Subgroup_number=Calculations!BT$17,Calculations!BT$2,""))</f>
        <v/>
      </c>
      <c r="I40" s="61" t="str">
        <f>IF(Number&lt;=MAX(Calculations!AP:AP),IF(COUNTIF(Calculations!Z:Z,"="&amp;'Subgroup Analysis'!F40)=1,INDEX(Lookup_Table_subgroup,MATCH(Subgroup_number,Calculations!Z:Z,0),9),INDEX(Calculations!AP:BP,MATCH(Subgroup_number,Calculations!AP:AP,0),14)),IF(Subgroup_number=Calculations!BT$17,Calculations!BT$4,""))</f>
        <v/>
      </c>
      <c r="J40" s="61" t="str">
        <f>IF(Number&lt;=MAX(Calculations!AP:AP),IF(COUNTIF(Calculations!Z:Z,"="&amp;'Subgroup Analysis'!F40)=1,INDEX(Lookup_Table_subgroup,MATCH(Subgroup_number,Calculations!Z:Z,0),10),INDEX(Calculations!AP:BP,MATCH(Subgroup_number,Calculations!AP:AP,0),15)),IF(Subgroup_number=Calculations!BT$17,Calculations!BT$5,""))</f>
        <v/>
      </c>
      <c r="K40" s="68" t="str">
        <f>IF(Number&lt;=MAX(Calculations!AP:AP),IF(COUNTIF(Calculations!Z:Z,"="&amp;'Subgroup Analysis'!F40)=1,INDEX(Lookup_Table_subgroup,MATCH(Subgroup_number,Calculations!Z:Z,0),8),INDEX(Calculations!AP:BP,MATCH(Subgroup_number,Calculations!AP:AP,0),24)),IF(Subgroup_number=Calculations!BT$17,"",""))</f>
        <v/>
      </c>
      <c r="L40" s="61" t="str">
        <f>IF(COUNTIF(Calculations!$AP:$AP,"="&amp;$F40)=1,INDEX(Calculations!AP:BP,MATCH(Subgroup_number,Calculations!AP:AP,0),5),IF(Subgroup_number=Calculations!BT$17,Calculations!BT$10,""))</f>
        <v/>
      </c>
      <c r="M40" s="61" t="str">
        <f>IF(COUNTIF(Calculations!$AP:$AP,"="&amp;$F40)=1,INDEX(Calculations!AP:BP,MATCH(Subgroup_number,Calculations!AP:AP,0),6),IF(Subgroup_number=Calculations!BT$17,Calculations!BT$11,""))</f>
        <v/>
      </c>
      <c r="N40" s="61" t="str">
        <f>IF(COUNTIF(Calculations!$AP:$AP,"="&amp;$F40)=1,INDEX(Calculations!AP:BP,MATCH(Subgroup_number,Calculations!AP:AP,0),7),IF(Subgroup_number=Calculations!BT$17,Calculations!BT$12,""))</f>
        <v/>
      </c>
      <c r="O40" s="61" t="str">
        <f>IF(COUNTIF(Calculations!$AP:$AP,"="&amp;$F40)=1,INDEX(Calculations!AP:BP,MATCH(Subgroup_number,Calculations!AP:AP,0),9),IF(Subgroup_number=Calculations!BT$17,Calculations!BT$13,""))</f>
        <v/>
      </c>
      <c r="P40" s="61" t="str">
        <f>IF(COUNTIF(Calculations!$AP:$AP,"="&amp;$F40)=1,INDEX(Calculations!AP:BP,MATCH(Subgroup_number,Calculations!AP:AP,0),10),IF(Subgroup_number=Calculations!BT$17,Calculations!BT$14,""))</f>
        <v/>
      </c>
      <c r="Q40" s="61" t="str">
        <f>IF(COUNTIF(Calculations!$AP:$AP,"="&amp;$F40)=1,INDEX(Calculations!AP:BP,MATCH(Subgroup_number,Calculations!AP:AP,0),18),IF(Subgroup_number=Calculations!BT$17,Calculations!BT$6,""))</f>
        <v/>
      </c>
      <c r="R40" s="63" t="str">
        <f>IF(COUNTIF(Calculations!$AP:$AP,"="&amp;$F40)=1,INDEX(Calculations!AP:BP,MATCH(Subgroup_number,Calculations!AP:AP,0),19),IF(Subgroup_number=Calculations!BT$17,Calculations!BT$7,""))</f>
        <v/>
      </c>
      <c r="S40" s="155"/>
      <c r="U40" s="155"/>
      <c r="W40" s="155"/>
    </row>
    <row r="41" spans="6:23" x14ac:dyDescent="0.2">
      <c r="F41" s="54">
        <v>40</v>
      </c>
      <c r="G4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41" s="61" t="str">
        <f>IF(Number&lt;=MAX(Calculations!AP:AP),IF(COUNTIF(Calculations!Z:Z,"="&amp;'Subgroup Analysis'!F41)=1,INDEX(Lookup_Table_subgroup,MATCH(Subgroup_number,Calculations!Z:Z,0),4),INDEX(Calculations!AP:BP,MATCH(Subgroup_number,Calculations!AP:AP,0),11)),IF(Subgroup_number=Calculations!BT$17,Calculations!BT$2,""))</f>
        <v/>
      </c>
      <c r="I41" s="61" t="str">
        <f>IF(Number&lt;=MAX(Calculations!AP:AP),IF(COUNTIF(Calculations!Z:Z,"="&amp;'Subgroup Analysis'!F41)=1,INDEX(Lookup_Table_subgroup,MATCH(Subgroup_number,Calculations!Z:Z,0),9),INDEX(Calculations!AP:BP,MATCH(Subgroup_number,Calculations!AP:AP,0),14)),IF(Subgroup_number=Calculations!BT$17,Calculations!BT$4,""))</f>
        <v/>
      </c>
      <c r="J41" s="61" t="str">
        <f>IF(Number&lt;=MAX(Calculations!AP:AP),IF(COUNTIF(Calculations!Z:Z,"="&amp;'Subgroup Analysis'!F41)=1,INDEX(Lookup_Table_subgroup,MATCH(Subgroup_number,Calculations!Z:Z,0),10),INDEX(Calculations!AP:BP,MATCH(Subgroup_number,Calculations!AP:AP,0),15)),IF(Subgroup_number=Calculations!BT$17,Calculations!BT$5,""))</f>
        <v/>
      </c>
      <c r="K41" s="68" t="str">
        <f>IF(Number&lt;=MAX(Calculations!AP:AP),IF(COUNTIF(Calculations!Z:Z,"="&amp;'Subgroup Analysis'!F41)=1,INDEX(Lookup_Table_subgroup,MATCH(Subgroup_number,Calculations!Z:Z,0),8),INDEX(Calculations!AP:BP,MATCH(Subgroup_number,Calculations!AP:AP,0),24)),IF(Subgroup_number=Calculations!BT$17,"",""))</f>
        <v/>
      </c>
      <c r="L41" s="61" t="str">
        <f>IF(COUNTIF(Calculations!$AP:$AP,"="&amp;$F41)=1,INDEX(Calculations!AP:BP,MATCH(Subgroup_number,Calculations!AP:AP,0),5),IF(Subgroup_number=Calculations!BT$17,Calculations!BT$10,""))</f>
        <v/>
      </c>
      <c r="M41" s="61" t="str">
        <f>IF(COUNTIF(Calculations!$AP:$AP,"="&amp;$F41)=1,INDEX(Calculations!AP:BP,MATCH(Subgroup_number,Calculations!AP:AP,0),6),IF(Subgroup_number=Calculations!BT$17,Calculations!BT$11,""))</f>
        <v/>
      </c>
      <c r="N41" s="61" t="str">
        <f>IF(COUNTIF(Calculations!$AP:$AP,"="&amp;$F41)=1,INDEX(Calculations!AP:BP,MATCH(Subgroup_number,Calculations!AP:AP,0),7),IF(Subgroup_number=Calculations!BT$17,Calculations!BT$12,""))</f>
        <v/>
      </c>
      <c r="O41" s="61" t="str">
        <f>IF(COUNTIF(Calculations!$AP:$AP,"="&amp;$F41)=1,INDEX(Calculations!AP:BP,MATCH(Subgroup_number,Calculations!AP:AP,0),9),IF(Subgroup_number=Calculations!BT$17,Calculations!BT$13,""))</f>
        <v/>
      </c>
      <c r="P41" s="61" t="str">
        <f>IF(COUNTIF(Calculations!$AP:$AP,"="&amp;$F41)=1,INDEX(Calculations!AP:BP,MATCH(Subgroup_number,Calculations!AP:AP,0),10),IF(Subgroup_number=Calculations!BT$17,Calculations!BT$14,""))</f>
        <v/>
      </c>
      <c r="Q41" s="61" t="str">
        <f>IF(COUNTIF(Calculations!$AP:$AP,"="&amp;$F41)=1,INDEX(Calculations!AP:BP,MATCH(Subgroup_number,Calculations!AP:AP,0),18),IF(Subgroup_number=Calculations!BT$17,Calculations!BT$6,""))</f>
        <v/>
      </c>
      <c r="R41" s="63" t="str">
        <f>IF(COUNTIF(Calculations!$AP:$AP,"="&amp;$F41)=1,INDEX(Calculations!AP:BP,MATCH(Subgroup_number,Calculations!AP:AP,0),19),IF(Subgroup_number=Calculations!BT$17,Calculations!BT$7,""))</f>
        <v/>
      </c>
      <c r="S41" s="155"/>
      <c r="U41" s="155"/>
      <c r="W41" s="155"/>
    </row>
    <row r="42" spans="6:23" x14ac:dyDescent="0.2">
      <c r="F42" s="54">
        <v>41</v>
      </c>
      <c r="G4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42" s="61" t="str">
        <f>IF(Number&lt;=MAX(Calculations!AP:AP),IF(COUNTIF(Calculations!Z:Z,"="&amp;'Subgroup Analysis'!F42)=1,INDEX(Lookup_Table_subgroup,MATCH(Subgroup_number,Calculations!Z:Z,0),4),INDEX(Calculations!AP:BP,MATCH(Subgroup_number,Calculations!AP:AP,0),11)),IF(Subgroup_number=Calculations!BT$17,Calculations!BT$2,""))</f>
        <v/>
      </c>
      <c r="I42" s="61" t="str">
        <f>IF(Number&lt;=MAX(Calculations!AP:AP),IF(COUNTIF(Calculations!Z:Z,"="&amp;'Subgroup Analysis'!F42)=1,INDEX(Lookup_Table_subgroup,MATCH(Subgroup_number,Calculations!Z:Z,0),9),INDEX(Calculations!AP:BP,MATCH(Subgroup_number,Calculations!AP:AP,0),14)),IF(Subgroup_number=Calculations!BT$17,Calculations!BT$4,""))</f>
        <v/>
      </c>
      <c r="J42" s="61" t="str">
        <f>IF(Number&lt;=MAX(Calculations!AP:AP),IF(COUNTIF(Calculations!Z:Z,"="&amp;'Subgroup Analysis'!F42)=1,INDEX(Lookup_Table_subgroup,MATCH(Subgroup_number,Calculations!Z:Z,0),10),INDEX(Calculations!AP:BP,MATCH(Subgroup_number,Calculations!AP:AP,0),15)),IF(Subgroup_number=Calculations!BT$17,Calculations!BT$5,""))</f>
        <v/>
      </c>
      <c r="K42" s="68" t="str">
        <f>IF(Number&lt;=MAX(Calculations!AP:AP),IF(COUNTIF(Calculations!Z:Z,"="&amp;'Subgroup Analysis'!F42)=1,INDEX(Lookup_Table_subgroup,MATCH(Subgroup_number,Calculations!Z:Z,0),8),INDEX(Calculations!AP:BP,MATCH(Subgroup_number,Calculations!AP:AP,0),24)),IF(Subgroup_number=Calculations!BT$17,"",""))</f>
        <v/>
      </c>
      <c r="L42" s="61" t="str">
        <f>IF(COUNTIF(Calculations!$AP:$AP,"="&amp;$F42)=1,INDEX(Calculations!AP:BP,MATCH(Subgroup_number,Calculations!AP:AP,0),5),IF(Subgroup_number=Calculations!BT$17,Calculations!BT$10,""))</f>
        <v/>
      </c>
      <c r="M42" s="61" t="str">
        <f>IF(COUNTIF(Calculations!$AP:$AP,"="&amp;$F42)=1,INDEX(Calculations!AP:BP,MATCH(Subgroup_number,Calculations!AP:AP,0),6),IF(Subgroup_number=Calculations!BT$17,Calculations!BT$11,""))</f>
        <v/>
      </c>
      <c r="N42" s="61" t="str">
        <f>IF(COUNTIF(Calculations!$AP:$AP,"="&amp;$F42)=1,INDEX(Calculations!AP:BP,MATCH(Subgroup_number,Calculations!AP:AP,0),7),IF(Subgroup_number=Calculations!BT$17,Calculations!BT$12,""))</f>
        <v/>
      </c>
      <c r="O42" s="61" t="str">
        <f>IF(COUNTIF(Calculations!$AP:$AP,"="&amp;$F42)=1,INDEX(Calculations!AP:BP,MATCH(Subgroup_number,Calculations!AP:AP,0),9),IF(Subgroup_number=Calculations!BT$17,Calculations!BT$13,""))</f>
        <v/>
      </c>
      <c r="P42" s="61" t="str">
        <f>IF(COUNTIF(Calculations!$AP:$AP,"="&amp;$F42)=1,INDEX(Calculations!AP:BP,MATCH(Subgroup_number,Calculations!AP:AP,0),10),IF(Subgroup_number=Calculations!BT$17,Calculations!BT$14,""))</f>
        <v/>
      </c>
      <c r="Q42" s="61" t="str">
        <f>IF(COUNTIF(Calculations!$AP:$AP,"="&amp;$F42)=1,INDEX(Calculations!AP:BP,MATCH(Subgroup_number,Calculations!AP:AP,0),18),IF(Subgroup_number=Calculations!BT$17,Calculations!BT$6,""))</f>
        <v/>
      </c>
      <c r="R42" s="63" t="str">
        <f>IF(COUNTIF(Calculations!$AP:$AP,"="&amp;$F42)=1,INDEX(Calculations!AP:BP,MATCH(Subgroup_number,Calculations!AP:AP,0),19),IF(Subgroup_number=Calculations!BT$17,Calculations!BT$7,""))</f>
        <v/>
      </c>
      <c r="S42" s="155"/>
      <c r="U42" s="155"/>
      <c r="W42" s="155"/>
    </row>
    <row r="43" spans="6:23" x14ac:dyDescent="0.2">
      <c r="F43" s="54">
        <v>42</v>
      </c>
      <c r="G4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43" s="61" t="str">
        <f>IF(Number&lt;=MAX(Calculations!AP:AP),IF(COUNTIF(Calculations!Z:Z,"="&amp;'Subgroup Analysis'!F43)=1,INDEX(Lookup_Table_subgroup,MATCH(Subgroup_number,Calculations!Z:Z,0),4),INDEX(Calculations!AP:BP,MATCH(Subgroup_number,Calculations!AP:AP,0),11)),IF(Subgroup_number=Calculations!BT$17,Calculations!BT$2,""))</f>
        <v/>
      </c>
      <c r="I43" s="61" t="str">
        <f>IF(Number&lt;=MAX(Calculations!AP:AP),IF(COUNTIF(Calculations!Z:Z,"="&amp;'Subgroup Analysis'!F43)=1,INDEX(Lookup_Table_subgroup,MATCH(Subgroup_number,Calculations!Z:Z,0),9),INDEX(Calculations!AP:BP,MATCH(Subgroup_number,Calculations!AP:AP,0),14)),IF(Subgroup_number=Calculations!BT$17,Calculations!BT$4,""))</f>
        <v/>
      </c>
      <c r="J43" s="61" t="str">
        <f>IF(Number&lt;=MAX(Calculations!AP:AP),IF(COUNTIF(Calculations!Z:Z,"="&amp;'Subgroup Analysis'!F43)=1,INDEX(Lookup_Table_subgroup,MATCH(Subgroup_number,Calculations!Z:Z,0),10),INDEX(Calculations!AP:BP,MATCH(Subgroup_number,Calculations!AP:AP,0),15)),IF(Subgroup_number=Calculations!BT$17,Calculations!BT$5,""))</f>
        <v/>
      </c>
      <c r="K43" s="68" t="str">
        <f>IF(Number&lt;=MAX(Calculations!AP:AP),IF(COUNTIF(Calculations!Z:Z,"="&amp;'Subgroup Analysis'!F43)=1,INDEX(Lookup_Table_subgroup,MATCH(Subgroup_number,Calculations!Z:Z,0),8),INDEX(Calculations!AP:BP,MATCH(Subgroup_number,Calculations!AP:AP,0),24)),IF(Subgroup_number=Calculations!BT$17,"",""))</f>
        <v/>
      </c>
      <c r="L43" s="61" t="str">
        <f>IF(COUNTIF(Calculations!$AP:$AP,"="&amp;$F43)=1,INDEX(Calculations!AP:BP,MATCH(Subgroup_number,Calculations!AP:AP,0),5),IF(Subgroup_number=Calculations!BT$17,Calculations!BT$10,""))</f>
        <v/>
      </c>
      <c r="M43" s="61" t="str">
        <f>IF(COUNTIF(Calculations!$AP:$AP,"="&amp;$F43)=1,INDEX(Calculations!AP:BP,MATCH(Subgroup_number,Calculations!AP:AP,0),6),IF(Subgroup_number=Calculations!BT$17,Calculations!BT$11,""))</f>
        <v/>
      </c>
      <c r="N43" s="61" t="str">
        <f>IF(COUNTIF(Calculations!$AP:$AP,"="&amp;$F43)=1,INDEX(Calculations!AP:BP,MATCH(Subgroup_number,Calculations!AP:AP,0),7),IF(Subgroup_number=Calculations!BT$17,Calculations!BT$12,""))</f>
        <v/>
      </c>
      <c r="O43" s="61" t="str">
        <f>IF(COUNTIF(Calculations!$AP:$AP,"="&amp;$F43)=1,INDEX(Calculations!AP:BP,MATCH(Subgroup_number,Calculations!AP:AP,0),9),IF(Subgroup_number=Calculations!BT$17,Calculations!BT$13,""))</f>
        <v/>
      </c>
      <c r="P43" s="61" t="str">
        <f>IF(COUNTIF(Calculations!$AP:$AP,"="&amp;$F43)=1,INDEX(Calculations!AP:BP,MATCH(Subgroup_number,Calculations!AP:AP,0),10),IF(Subgroup_number=Calculations!BT$17,Calculations!BT$14,""))</f>
        <v/>
      </c>
      <c r="Q43" s="61" t="str">
        <f>IF(COUNTIF(Calculations!$AP:$AP,"="&amp;$F43)=1,INDEX(Calculations!AP:BP,MATCH(Subgroup_number,Calculations!AP:AP,0),18),IF(Subgroup_number=Calculations!BT$17,Calculations!BT$6,""))</f>
        <v/>
      </c>
      <c r="R43" s="63" t="str">
        <f>IF(COUNTIF(Calculations!$AP:$AP,"="&amp;$F43)=1,INDEX(Calculations!AP:BP,MATCH(Subgroup_number,Calculations!AP:AP,0),19),IF(Subgroup_number=Calculations!BT$17,Calculations!BT$7,""))</f>
        <v/>
      </c>
      <c r="S43" s="155"/>
      <c r="U43" s="155"/>
      <c r="W43" s="155"/>
    </row>
    <row r="44" spans="6:23" x14ac:dyDescent="0.2">
      <c r="F44" s="54">
        <v>43</v>
      </c>
      <c r="G4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44" s="61" t="str">
        <f>IF(Number&lt;=MAX(Calculations!AP:AP),IF(COUNTIF(Calculations!Z:Z,"="&amp;'Subgroup Analysis'!F44)=1,INDEX(Lookup_Table_subgroup,MATCH(Subgroup_number,Calculations!Z:Z,0),4),INDEX(Calculations!AP:BP,MATCH(Subgroup_number,Calculations!AP:AP,0),11)),IF(Subgroup_number=Calculations!BT$17,Calculations!BT$2,""))</f>
        <v/>
      </c>
      <c r="I44" s="61" t="str">
        <f>IF(Number&lt;=MAX(Calculations!AP:AP),IF(COUNTIF(Calculations!Z:Z,"="&amp;'Subgroup Analysis'!F44)=1,INDEX(Lookup_Table_subgroup,MATCH(Subgroup_number,Calculations!Z:Z,0),9),INDEX(Calculations!AP:BP,MATCH(Subgroup_number,Calculations!AP:AP,0),14)),IF(Subgroup_number=Calculations!BT$17,Calculations!BT$4,""))</f>
        <v/>
      </c>
      <c r="J44" s="61" t="str">
        <f>IF(Number&lt;=MAX(Calculations!AP:AP),IF(COUNTIF(Calculations!Z:Z,"="&amp;'Subgroup Analysis'!F44)=1,INDEX(Lookup_Table_subgroup,MATCH(Subgroup_number,Calculations!Z:Z,0),10),INDEX(Calculations!AP:BP,MATCH(Subgroup_number,Calculations!AP:AP,0),15)),IF(Subgroup_number=Calculations!BT$17,Calculations!BT$5,""))</f>
        <v/>
      </c>
      <c r="K44" s="68" t="str">
        <f>IF(Number&lt;=MAX(Calculations!AP:AP),IF(COUNTIF(Calculations!Z:Z,"="&amp;'Subgroup Analysis'!F44)=1,INDEX(Lookup_Table_subgroup,MATCH(Subgroup_number,Calculations!Z:Z,0),8),INDEX(Calculations!AP:BP,MATCH(Subgroup_number,Calculations!AP:AP,0),24)),IF(Subgroup_number=Calculations!BT$17,"",""))</f>
        <v/>
      </c>
      <c r="L44" s="61" t="str">
        <f>IF(COUNTIF(Calculations!$AP:$AP,"="&amp;$F44)=1,INDEX(Calculations!AP:BP,MATCH(Subgroup_number,Calculations!AP:AP,0),5),IF(Subgroup_number=Calculations!BT$17,Calculations!BT$10,""))</f>
        <v/>
      </c>
      <c r="M44" s="61" t="str">
        <f>IF(COUNTIF(Calculations!$AP:$AP,"="&amp;$F44)=1,INDEX(Calculations!AP:BP,MATCH(Subgroup_number,Calculations!AP:AP,0),6),IF(Subgroup_number=Calculations!BT$17,Calculations!BT$11,""))</f>
        <v/>
      </c>
      <c r="N44" s="61" t="str">
        <f>IF(COUNTIF(Calculations!$AP:$AP,"="&amp;$F44)=1,INDEX(Calculations!AP:BP,MATCH(Subgroup_number,Calculations!AP:AP,0),7),IF(Subgroup_number=Calculations!BT$17,Calculations!BT$12,""))</f>
        <v/>
      </c>
      <c r="O44" s="61" t="str">
        <f>IF(COUNTIF(Calculations!$AP:$AP,"="&amp;$F44)=1,INDEX(Calculations!AP:BP,MATCH(Subgroup_number,Calculations!AP:AP,0),9),IF(Subgroup_number=Calculations!BT$17,Calculations!BT$13,""))</f>
        <v/>
      </c>
      <c r="P44" s="61" t="str">
        <f>IF(COUNTIF(Calculations!$AP:$AP,"="&amp;$F44)=1,INDEX(Calculations!AP:BP,MATCH(Subgroup_number,Calculations!AP:AP,0),10),IF(Subgroup_number=Calculations!BT$17,Calculations!BT$14,""))</f>
        <v/>
      </c>
      <c r="Q44" s="61" t="str">
        <f>IF(COUNTIF(Calculations!$AP:$AP,"="&amp;$F44)=1,INDEX(Calculations!AP:BP,MATCH(Subgroup_number,Calculations!AP:AP,0),18),IF(Subgroup_number=Calculations!BT$17,Calculations!BT$6,""))</f>
        <v/>
      </c>
      <c r="R44" s="63" t="str">
        <f>IF(COUNTIF(Calculations!$AP:$AP,"="&amp;$F44)=1,INDEX(Calculations!AP:BP,MATCH(Subgroup_number,Calculations!AP:AP,0),19),IF(Subgroup_number=Calculations!BT$17,Calculations!BT$7,""))</f>
        <v/>
      </c>
      <c r="S44" s="155"/>
      <c r="U44" s="155"/>
      <c r="W44" s="155"/>
    </row>
    <row r="45" spans="6:23" x14ac:dyDescent="0.2">
      <c r="F45" s="54">
        <v>44</v>
      </c>
      <c r="G4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45" s="61" t="str">
        <f>IF(Number&lt;=MAX(Calculations!AP:AP),IF(COUNTIF(Calculations!Z:Z,"="&amp;'Subgroup Analysis'!F45)=1,INDEX(Lookup_Table_subgroup,MATCH(Subgroup_number,Calculations!Z:Z,0),4),INDEX(Calculations!AP:BP,MATCH(Subgroup_number,Calculations!AP:AP,0),11)),IF(Subgroup_number=Calculations!BT$17,Calculations!BT$2,""))</f>
        <v/>
      </c>
      <c r="I45" s="61" t="str">
        <f>IF(Number&lt;=MAX(Calculations!AP:AP),IF(COUNTIF(Calculations!Z:Z,"="&amp;'Subgroup Analysis'!F45)=1,INDEX(Lookup_Table_subgroup,MATCH(Subgroup_number,Calculations!Z:Z,0),9),INDEX(Calculations!AP:BP,MATCH(Subgroup_number,Calculations!AP:AP,0),14)),IF(Subgroup_number=Calculations!BT$17,Calculations!BT$4,""))</f>
        <v/>
      </c>
      <c r="J45" s="61" t="str">
        <f>IF(Number&lt;=MAX(Calculations!AP:AP),IF(COUNTIF(Calculations!Z:Z,"="&amp;'Subgroup Analysis'!F45)=1,INDEX(Lookup_Table_subgroup,MATCH(Subgroup_number,Calculations!Z:Z,0),10),INDEX(Calculations!AP:BP,MATCH(Subgroup_number,Calculations!AP:AP,0),15)),IF(Subgroup_number=Calculations!BT$17,Calculations!BT$5,""))</f>
        <v/>
      </c>
      <c r="K45" s="68" t="str">
        <f>IF(Number&lt;=MAX(Calculations!AP:AP),IF(COUNTIF(Calculations!Z:Z,"="&amp;'Subgroup Analysis'!F45)=1,INDEX(Lookup_Table_subgroup,MATCH(Subgroup_number,Calculations!Z:Z,0),8),INDEX(Calculations!AP:BP,MATCH(Subgroup_number,Calculations!AP:AP,0),24)),IF(Subgroup_number=Calculations!BT$17,"",""))</f>
        <v/>
      </c>
      <c r="L45" s="61" t="str">
        <f>IF(COUNTIF(Calculations!$AP:$AP,"="&amp;$F45)=1,INDEX(Calculations!AP:BP,MATCH(Subgroup_number,Calculations!AP:AP,0),5),IF(Subgroup_number=Calculations!BT$17,Calculations!BT$10,""))</f>
        <v/>
      </c>
      <c r="M45" s="61" t="str">
        <f>IF(COUNTIF(Calculations!$AP:$AP,"="&amp;$F45)=1,INDEX(Calculations!AP:BP,MATCH(Subgroup_number,Calculations!AP:AP,0),6),IF(Subgroup_number=Calculations!BT$17,Calculations!BT$11,""))</f>
        <v/>
      </c>
      <c r="N45" s="61" t="str">
        <f>IF(COUNTIF(Calculations!$AP:$AP,"="&amp;$F45)=1,INDEX(Calculations!AP:BP,MATCH(Subgroup_number,Calculations!AP:AP,0),7),IF(Subgroup_number=Calculations!BT$17,Calculations!BT$12,""))</f>
        <v/>
      </c>
      <c r="O45" s="61" t="str">
        <f>IF(COUNTIF(Calculations!$AP:$AP,"="&amp;$F45)=1,INDEX(Calculations!AP:BP,MATCH(Subgroup_number,Calculations!AP:AP,0),9),IF(Subgroup_number=Calculations!BT$17,Calculations!BT$13,""))</f>
        <v/>
      </c>
      <c r="P45" s="61" t="str">
        <f>IF(COUNTIF(Calculations!$AP:$AP,"="&amp;$F45)=1,INDEX(Calculations!AP:BP,MATCH(Subgroup_number,Calculations!AP:AP,0),10),IF(Subgroup_number=Calculations!BT$17,Calculations!BT$14,""))</f>
        <v/>
      </c>
      <c r="Q45" s="61" t="str">
        <f>IF(COUNTIF(Calculations!$AP:$AP,"="&amp;$F45)=1,INDEX(Calculations!AP:BP,MATCH(Subgroup_number,Calculations!AP:AP,0),18),IF(Subgroup_number=Calculations!BT$17,Calculations!BT$6,""))</f>
        <v/>
      </c>
      <c r="R45" s="63" t="str">
        <f>IF(COUNTIF(Calculations!$AP:$AP,"="&amp;$F45)=1,INDEX(Calculations!AP:BP,MATCH(Subgroup_number,Calculations!AP:AP,0),19),IF(Subgroup_number=Calculations!BT$17,Calculations!BT$7,""))</f>
        <v/>
      </c>
      <c r="S45" s="155"/>
      <c r="U45" s="155"/>
      <c r="W45" s="155"/>
    </row>
    <row r="46" spans="6:23" x14ac:dyDescent="0.2">
      <c r="F46" s="54">
        <v>45</v>
      </c>
      <c r="G4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46" s="61" t="str">
        <f>IF(Number&lt;=MAX(Calculations!AP:AP),IF(COUNTIF(Calculations!Z:Z,"="&amp;'Subgroup Analysis'!F46)=1,INDEX(Lookup_Table_subgroup,MATCH(Subgroup_number,Calculations!Z:Z,0),4),INDEX(Calculations!AP:BP,MATCH(Subgroup_number,Calculations!AP:AP,0),11)),IF(Subgroup_number=Calculations!BT$17,Calculations!BT$2,""))</f>
        <v/>
      </c>
      <c r="I46" s="61" t="str">
        <f>IF(Number&lt;=MAX(Calculations!AP:AP),IF(COUNTIF(Calculations!Z:Z,"="&amp;'Subgroup Analysis'!F46)=1,INDEX(Lookup_Table_subgroup,MATCH(Subgroup_number,Calculations!Z:Z,0),9),INDEX(Calculations!AP:BP,MATCH(Subgroup_number,Calculations!AP:AP,0),14)),IF(Subgroup_number=Calculations!BT$17,Calculations!BT$4,""))</f>
        <v/>
      </c>
      <c r="J46" s="61" t="str">
        <f>IF(Number&lt;=MAX(Calculations!AP:AP),IF(COUNTIF(Calculations!Z:Z,"="&amp;'Subgroup Analysis'!F46)=1,INDEX(Lookup_Table_subgroup,MATCH(Subgroup_number,Calculations!Z:Z,0),10),INDEX(Calculations!AP:BP,MATCH(Subgroup_number,Calculations!AP:AP,0),15)),IF(Subgroup_number=Calculations!BT$17,Calculations!BT$5,""))</f>
        <v/>
      </c>
      <c r="K46" s="68" t="str">
        <f>IF(Number&lt;=MAX(Calculations!AP:AP),IF(COUNTIF(Calculations!Z:Z,"="&amp;'Subgroup Analysis'!F46)=1,INDEX(Lookup_Table_subgroup,MATCH(Subgroup_number,Calculations!Z:Z,0),8),INDEX(Calculations!AP:BP,MATCH(Subgroup_number,Calculations!AP:AP,0),24)),IF(Subgroup_number=Calculations!BT$17,"",""))</f>
        <v/>
      </c>
      <c r="L46" s="61" t="str">
        <f>IF(COUNTIF(Calculations!$AP:$AP,"="&amp;$F46)=1,INDEX(Calculations!AP:BP,MATCH(Subgroup_number,Calculations!AP:AP,0),5),IF(Subgroup_number=Calculations!BT$17,Calculations!BT$10,""))</f>
        <v/>
      </c>
      <c r="M46" s="61" t="str">
        <f>IF(COUNTIF(Calculations!$AP:$AP,"="&amp;$F46)=1,INDEX(Calculations!AP:BP,MATCH(Subgroup_number,Calculations!AP:AP,0),6),IF(Subgroup_number=Calculations!BT$17,Calculations!BT$11,""))</f>
        <v/>
      </c>
      <c r="N46" s="61" t="str">
        <f>IF(COUNTIF(Calculations!$AP:$AP,"="&amp;$F46)=1,INDEX(Calculations!AP:BP,MATCH(Subgroup_number,Calculations!AP:AP,0),7),IF(Subgroup_number=Calculations!BT$17,Calculations!BT$12,""))</f>
        <v/>
      </c>
      <c r="O46" s="61" t="str">
        <f>IF(COUNTIF(Calculations!$AP:$AP,"="&amp;$F46)=1,INDEX(Calculations!AP:BP,MATCH(Subgroup_number,Calculations!AP:AP,0),9),IF(Subgroup_number=Calculations!BT$17,Calculations!BT$13,""))</f>
        <v/>
      </c>
      <c r="P46" s="61" t="str">
        <f>IF(COUNTIF(Calculations!$AP:$AP,"="&amp;$F46)=1,INDEX(Calculations!AP:BP,MATCH(Subgroup_number,Calculations!AP:AP,0),10),IF(Subgroup_number=Calculations!BT$17,Calculations!BT$14,""))</f>
        <v/>
      </c>
      <c r="Q46" s="61" t="str">
        <f>IF(COUNTIF(Calculations!$AP:$AP,"="&amp;$F46)=1,INDEX(Calculations!AP:BP,MATCH(Subgroup_number,Calculations!AP:AP,0),18),IF(Subgroup_number=Calculations!BT$17,Calculations!BT$6,""))</f>
        <v/>
      </c>
      <c r="R46" s="63" t="str">
        <f>IF(COUNTIF(Calculations!$AP:$AP,"="&amp;$F46)=1,INDEX(Calculations!AP:BP,MATCH(Subgroup_number,Calculations!AP:AP,0),19),IF(Subgroup_number=Calculations!BT$17,Calculations!BT$7,""))</f>
        <v/>
      </c>
      <c r="S46" s="155"/>
      <c r="U46" s="155"/>
      <c r="W46" s="155"/>
    </row>
    <row r="47" spans="6:23" x14ac:dyDescent="0.2">
      <c r="F47" s="54">
        <v>46</v>
      </c>
      <c r="G4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47" s="61" t="str">
        <f>IF(Number&lt;=MAX(Calculations!AP:AP),IF(COUNTIF(Calculations!Z:Z,"="&amp;'Subgroup Analysis'!F47)=1,INDEX(Lookup_Table_subgroup,MATCH(Subgroup_number,Calculations!Z:Z,0),4),INDEX(Calculations!AP:BP,MATCH(Subgroup_number,Calculations!AP:AP,0),11)),IF(Subgroup_number=Calculations!BT$17,Calculations!BT$2,""))</f>
        <v/>
      </c>
      <c r="I47" s="61" t="str">
        <f>IF(Number&lt;=MAX(Calculations!AP:AP),IF(COUNTIF(Calculations!Z:Z,"="&amp;'Subgroup Analysis'!F47)=1,INDEX(Lookup_Table_subgroup,MATCH(Subgroup_number,Calculations!Z:Z,0),9),INDEX(Calculations!AP:BP,MATCH(Subgroup_number,Calculations!AP:AP,0),14)),IF(Subgroup_number=Calculations!BT$17,Calculations!BT$4,""))</f>
        <v/>
      </c>
      <c r="J47" s="61" t="str">
        <f>IF(Number&lt;=MAX(Calculations!AP:AP),IF(COUNTIF(Calculations!Z:Z,"="&amp;'Subgroup Analysis'!F47)=1,INDEX(Lookup_Table_subgroup,MATCH(Subgroup_number,Calculations!Z:Z,0),10),INDEX(Calculations!AP:BP,MATCH(Subgroup_number,Calculations!AP:AP,0),15)),IF(Subgroup_number=Calculations!BT$17,Calculations!BT$5,""))</f>
        <v/>
      </c>
      <c r="K47" s="68" t="str">
        <f>IF(Number&lt;=MAX(Calculations!AP:AP),IF(COUNTIF(Calculations!Z:Z,"="&amp;'Subgroup Analysis'!F47)=1,INDEX(Lookup_Table_subgroup,MATCH(Subgroup_number,Calculations!Z:Z,0),8),INDEX(Calculations!AP:BP,MATCH(Subgroup_number,Calculations!AP:AP,0),24)),IF(Subgroup_number=Calculations!BT$17,"",""))</f>
        <v/>
      </c>
      <c r="L47" s="61" t="str">
        <f>IF(COUNTIF(Calculations!$AP:$AP,"="&amp;$F47)=1,INDEX(Calculations!AP:BP,MATCH(Subgroup_number,Calculations!AP:AP,0),5),IF(Subgroup_number=Calculations!BT$17,Calculations!BT$10,""))</f>
        <v/>
      </c>
      <c r="M47" s="61" t="str">
        <f>IF(COUNTIF(Calculations!$AP:$AP,"="&amp;$F47)=1,INDEX(Calculations!AP:BP,MATCH(Subgroup_number,Calculations!AP:AP,0),6),IF(Subgroup_number=Calculations!BT$17,Calculations!BT$11,""))</f>
        <v/>
      </c>
      <c r="N47" s="61" t="str">
        <f>IF(COUNTIF(Calculations!$AP:$AP,"="&amp;$F47)=1,INDEX(Calculations!AP:BP,MATCH(Subgroup_number,Calculations!AP:AP,0),7),IF(Subgroup_number=Calculations!BT$17,Calculations!BT$12,""))</f>
        <v/>
      </c>
      <c r="O47" s="61" t="str">
        <f>IF(COUNTIF(Calculations!$AP:$AP,"="&amp;$F47)=1,INDEX(Calculations!AP:BP,MATCH(Subgroup_number,Calculations!AP:AP,0),9),IF(Subgroup_number=Calculations!BT$17,Calculations!BT$13,""))</f>
        <v/>
      </c>
      <c r="P47" s="61" t="str">
        <f>IF(COUNTIF(Calculations!$AP:$AP,"="&amp;$F47)=1,INDEX(Calculations!AP:BP,MATCH(Subgroup_number,Calculations!AP:AP,0),10),IF(Subgroup_number=Calculations!BT$17,Calculations!BT$14,""))</f>
        <v/>
      </c>
      <c r="Q47" s="61" t="str">
        <f>IF(COUNTIF(Calculations!$AP:$AP,"="&amp;$F47)=1,INDEX(Calculations!AP:BP,MATCH(Subgroup_number,Calculations!AP:AP,0),18),IF(Subgroup_number=Calculations!BT$17,Calculations!BT$6,""))</f>
        <v/>
      </c>
      <c r="R47" s="63" t="str">
        <f>IF(COUNTIF(Calculations!$AP:$AP,"="&amp;$F47)=1,INDEX(Calculations!AP:BP,MATCH(Subgroup_number,Calculations!AP:AP,0),19),IF(Subgroup_number=Calculations!BT$17,Calculations!BT$7,""))</f>
        <v/>
      </c>
      <c r="S47" s="155"/>
      <c r="U47" s="155"/>
      <c r="W47" s="155"/>
    </row>
    <row r="48" spans="6:23" x14ac:dyDescent="0.2">
      <c r="F48" s="54">
        <v>47</v>
      </c>
      <c r="G4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48" s="61" t="str">
        <f>IF(Number&lt;=MAX(Calculations!AP:AP),IF(COUNTIF(Calculations!Z:Z,"="&amp;'Subgroup Analysis'!F48)=1,INDEX(Lookup_Table_subgroup,MATCH(Subgroup_number,Calculations!Z:Z,0),4),INDEX(Calculations!AP:BP,MATCH(Subgroup_number,Calculations!AP:AP,0),11)),IF(Subgroup_number=Calculations!BT$17,Calculations!BT$2,""))</f>
        <v/>
      </c>
      <c r="I48" s="61" t="str">
        <f>IF(Number&lt;=MAX(Calculations!AP:AP),IF(COUNTIF(Calculations!Z:Z,"="&amp;'Subgroup Analysis'!F48)=1,INDEX(Lookup_Table_subgroup,MATCH(Subgroup_number,Calculations!Z:Z,0),9),INDEX(Calculations!AP:BP,MATCH(Subgroup_number,Calculations!AP:AP,0),14)),IF(Subgroup_number=Calculations!BT$17,Calculations!BT$4,""))</f>
        <v/>
      </c>
      <c r="J48" s="61" t="str">
        <f>IF(Number&lt;=MAX(Calculations!AP:AP),IF(COUNTIF(Calculations!Z:Z,"="&amp;'Subgroup Analysis'!F48)=1,INDEX(Lookup_Table_subgroup,MATCH(Subgroup_number,Calculations!Z:Z,0),10),INDEX(Calculations!AP:BP,MATCH(Subgroup_number,Calculations!AP:AP,0),15)),IF(Subgroup_number=Calculations!BT$17,Calculations!BT$5,""))</f>
        <v/>
      </c>
      <c r="K48" s="68" t="str">
        <f>IF(Number&lt;=MAX(Calculations!AP:AP),IF(COUNTIF(Calculations!Z:Z,"="&amp;'Subgroup Analysis'!F48)=1,INDEX(Lookup_Table_subgroup,MATCH(Subgroup_number,Calculations!Z:Z,0),8),INDEX(Calculations!AP:BP,MATCH(Subgroup_number,Calculations!AP:AP,0),24)),IF(Subgroup_number=Calculations!BT$17,"",""))</f>
        <v/>
      </c>
      <c r="L48" s="61" t="str">
        <f>IF(COUNTIF(Calculations!$AP:$AP,"="&amp;$F48)=1,INDEX(Calculations!AP:BP,MATCH(Subgroup_number,Calculations!AP:AP,0),5),IF(Subgroup_number=Calculations!BT$17,Calculations!BT$10,""))</f>
        <v/>
      </c>
      <c r="M48" s="61" t="str">
        <f>IF(COUNTIF(Calculations!$AP:$AP,"="&amp;$F48)=1,INDEX(Calculations!AP:BP,MATCH(Subgroup_number,Calculations!AP:AP,0),6),IF(Subgroup_number=Calculations!BT$17,Calculations!BT$11,""))</f>
        <v/>
      </c>
      <c r="N48" s="61" t="str">
        <f>IF(COUNTIF(Calculations!$AP:$AP,"="&amp;$F48)=1,INDEX(Calculations!AP:BP,MATCH(Subgroup_number,Calculations!AP:AP,0),7),IF(Subgroup_number=Calculations!BT$17,Calculations!BT$12,""))</f>
        <v/>
      </c>
      <c r="O48" s="61" t="str">
        <f>IF(COUNTIF(Calculations!$AP:$AP,"="&amp;$F48)=1,INDEX(Calculations!AP:BP,MATCH(Subgroup_number,Calculations!AP:AP,0),9),IF(Subgroup_number=Calculations!BT$17,Calculations!BT$13,""))</f>
        <v/>
      </c>
      <c r="P48" s="61" t="str">
        <f>IF(COUNTIF(Calculations!$AP:$AP,"="&amp;$F48)=1,INDEX(Calculations!AP:BP,MATCH(Subgroup_number,Calculations!AP:AP,0),10),IF(Subgroup_number=Calculations!BT$17,Calculations!BT$14,""))</f>
        <v/>
      </c>
      <c r="Q48" s="61" t="str">
        <f>IF(COUNTIF(Calculations!$AP:$AP,"="&amp;$F48)=1,INDEX(Calculations!AP:BP,MATCH(Subgroup_number,Calculations!AP:AP,0),18),IF(Subgroup_number=Calculations!BT$17,Calculations!BT$6,""))</f>
        <v/>
      </c>
      <c r="R48" s="63" t="str">
        <f>IF(COUNTIF(Calculations!$AP:$AP,"="&amp;$F48)=1,INDEX(Calculations!AP:BP,MATCH(Subgroup_number,Calculations!AP:AP,0),19),IF(Subgroup_number=Calculations!BT$17,Calculations!BT$7,""))</f>
        <v/>
      </c>
      <c r="S48" s="155"/>
      <c r="U48" s="155"/>
      <c r="W48" s="155"/>
    </row>
    <row r="49" spans="6:23" x14ac:dyDescent="0.2">
      <c r="F49" s="54">
        <v>48</v>
      </c>
      <c r="G4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49" s="61" t="str">
        <f>IF(Number&lt;=MAX(Calculations!AP:AP),IF(COUNTIF(Calculations!Z:Z,"="&amp;'Subgroup Analysis'!F49)=1,INDEX(Lookup_Table_subgroup,MATCH(Subgroup_number,Calculations!Z:Z,0),4),INDEX(Calculations!AP:BP,MATCH(Subgroup_number,Calculations!AP:AP,0),11)),IF(Subgroup_number=Calculations!BT$17,Calculations!BT$2,""))</f>
        <v/>
      </c>
      <c r="I49" s="61" t="str">
        <f>IF(Number&lt;=MAX(Calculations!AP:AP),IF(COUNTIF(Calculations!Z:Z,"="&amp;'Subgroup Analysis'!F49)=1,INDEX(Lookup_Table_subgroup,MATCH(Subgroup_number,Calculations!Z:Z,0),9),INDEX(Calculations!AP:BP,MATCH(Subgroup_number,Calculations!AP:AP,0),14)),IF(Subgroup_number=Calculations!BT$17,Calculations!BT$4,""))</f>
        <v/>
      </c>
      <c r="J49" s="61" t="str">
        <f>IF(Number&lt;=MAX(Calculations!AP:AP),IF(COUNTIF(Calculations!Z:Z,"="&amp;'Subgroup Analysis'!F49)=1,INDEX(Lookup_Table_subgroup,MATCH(Subgroup_number,Calculations!Z:Z,0),10),INDEX(Calculations!AP:BP,MATCH(Subgroup_number,Calculations!AP:AP,0),15)),IF(Subgroup_number=Calculations!BT$17,Calculations!BT$5,""))</f>
        <v/>
      </c>
      <c r="K49" s="68" t="str">
        <f>IF(Number&lt;=MAX(Calculations!AP:AP),IF(COUNTIF(Calculations!Z:Z,"="&amp;'Subgroup Analysis'!F49)=1,INDEX(Lookup_Table_subgroup,MATCH(Subgroup_number,Calculations!Z:Z,0),8),INDEX(Calculations!AP:BP,MATCH(Subgroup_number,Calculations!AP:AP,0),24)),IF(Subgroup_number=Calculations!BT$17,"",""))</f>
        <v/>
      </c>
      <c r="L49" s="61" t="str">
        <f>IF(COUNTIF(Calculations!$AP:$AP,"="&amp;$F49)=1,INDEX(Calculations!AP:BP,MATCH(Subgroup_number,Calculations!AP:AP,0),5),IF(Subgroup_number=Calculations!BT$17,Calculations!BT$10,""))</f>
        <v/>
      </c>
      <c r="M49" s="61" t="str">
        <f>IF(COUNTIF(Calculations!$AP:$AP,"="&amp;$F49)=1,INDEX(Calculations!AP:BP,MATCH(Subgroup_number,Calculations!AP:AP,0),6),IF(Subgroup_number=Calculations!BT$17,Calculations!BT$11,""))</f>
        <v/>
      </c>
      <c r="N49" s="61" t="str">
        <f>IF(COUNTIF(Calculations!$AP:$AP,"="&amp;$F49)=1,INDEX(Calculations!AP:BP,MATCH(Subgroup_number,Calculations!AP:AP,0),7),IF(Subgroup_number=Calculations!BT$17,Calculations!BT$12,""))</f>
        <v/>
      </c>
      <c r="O49" s="61" t="str">
        <f>IF(COUNTIF(Calculations!$AP:$AP,"="&amp;$F49)=1,INDEX(Calculations!AP:BP,MATCH(Subgroup_number,Calculations!AP:AP,0),9),IF(Subgroup_number=Calculations!BT$17,Calculations!BT$13,""))</f>
        <v/>
      </c>
      <c r="P49" s="61" t="str">
        <f>IF(COUNTIF(Calculations!$AP:$AP,"="&amp;$F49)=1,INDEX(Calculations!AP:BP,MATCH(Subgroup_number,Calculations!AP:AP,0),10),IF(Subgroup_number=Calculations!BT$17,Calculations!BT$14,""))</f>
        <v/>
      </c>
      <c r="Q49" s="61" t="str">
        <f>IF(COUNTIF(Calculations!$AP:$AP,"="&amp;$F49)=1,INDEX(Calculations!AP:BP,MATCH(Subgroup_number,Calculations!AP:AP,0),18),IF(Subgroup_number=Calculations!BT$17,Calculations!BT$6,""))</f>
        <v/>
      </c>
      <c r="R49" s="63" t="str">
        <f>IF(COUNTIF(Calculations!$AP:$AP,"="&amp;$F49)=1,INDEX(Calculations!AP:BP,MATCH(Subgroup_number,Calculations!AP:AP,0),19),IF(Subgroup_number=Calculations!BT$17,Calculations!BT$7,""))</f>
        <v/>
      </c>
      <c r="S49" s="155"/>
      <c r="U49" s="155"/>
      <c r="W49" s="155"/>
    </row>
    <row r="50" spans="6:23" x14ac:dyDescent="0.2">
      <c r="F50" s="54">
        <v>49</v>
      </c>
      <c r="G5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50" s="61" t="str">
        <f>IF(Number&lt;=MAX(Calculations!AP:AP),IF(COUNTIF(Calculations!Z:Z,"="&amp;'Subgroup Analysis'!F50)=1,INDEX(Lookup_Table_subgroup,MATCH(Subgroup_number,Calculations!Z:Z,0),4),INDEX(Calculations!AP:BP,MATCH(Subgroup_number,Calculations!AP:AP,0),11)),IF(Subgroup_number=Calculations!BT$17,Calculations!BT$2,""))</f>
        <v/>
      </c>
      <c r="I50" s="61" t="str">
        <f>IF(Number&lt;=MAX(Calculations!AP:AP),IF(COUNTIF(Calculations!Z:Z,"="&amp;'Subgroup Analysis'!F50)=1,INDEX(Lookup_Table_subgroup,MATCH(Subgroup_number,Calculations!Z:Z,0),9),INDEX(Calculations!AP:BP,MATCH(Subgroup_number,Calculations!AP:AP,0),14)),IF(Subgroup_number=Calculations!BT$17,Calculations!BT$4,""))</f>
        <v/>
      </c>
      <c r="J50" s="61" t="str">
        <f>IF(Number&lt;=MAX(Calculations!AP:AP),IF(COUNTIF(Calculations!Z:Z,"="&amp;'Subgroup Analysis'!F50)=1,INDEX(Lookup_Table_subgroup,MATCH(Subgroup_number,Calculations!Z:Z,0),10),INDEX(Calculations!AP:BP,MATCH(Subgroup_number,Calculations!AP:AP,0),15)),IF(Subgroup_number=Calculations!BT$17,Calculations!BT$5,""))</f>
        <v/>
      </c>
      <c r="K50" s="68" t="str">
        <f>IF(Number&lt;=MAX(Calculations!AP:AP),IF(COUNTIF(Calculations!Z:Z,"="&amp;'Subgroup Analysis'!F50)=1,INDEX(Lookup_Table_subgroup,MATCH(Subgroup_number,Calculations!Z:Z,0),8),INDEX(Calculations!AP:BP,MATCH(Subgroup_number,Calculations!AP:AP,0),24)),IF(Subgroup_number=Calculations!BT$17,"",""))</f>
        <v/>
      </c>
      <c r="L50" s="61" t="str">
        <f>IF(COUNTIF(Calculations!$AP:$AP,"="&amp;$F50)=1,INDEX(Calculations!AP:BP,MATCH(Subgroup_number,Calculations!AP:AP,0),5),IF(Subgroup_number=Calculations!BT$17,Calculations!BT$10,""))</f>
        <v/>
      </c>
      <c r="M50" s="61" t="str">
        <f>IF(COUNTIF(Calculations!$AP:$AP,"="&amp;$F50)=1,INDEX(Calculations!AP:BP,MATCH(Subgroup_number,Calculations!AP:AP,0),6),IF(Subgroup_number=Calculations!BT$17,Calculations!BT$11,""))</f>
        <v/>
      </c>
      <c r="N50" s="61" t="str">
        <f>IF(COUNTIF(Calculations!$AP:$AP,"="&amp;$F50)=1,INDEX(Calculations!AP:BP,MATCH(Subgroup_number,Calculations!AP:AP,0),7),IF(Subgroup_number=Calculations!BT$17,Calculations!BT$12,""))</f>
        <v/>
      </c>
      <c r="O50" s="61" t="str">
        <f>IF(COUNTIF(Calculations!$AP:$AP,"="&amp;$F50)=1,INDEX(Calculations!AP:BP,MATCH(Subgroup_number,Calculations!AP:AP,0),9),IF(Subgroup_number=Calculations!BT$17,Calculations!BT$13,""))</f>
        <v/>
      </c>
      <c r="P50" s="61" t="str">
        <f>IF(COUNTIF(Calculations!$AP:$AP,"="&amp;$F50)=1,INDEX(Calculations!AP:BP,MATCH(Subgroup_number,Calculations!AP:AP,0),10),IF(Subgroup_number=Calculations!BT$17,Calculations!BT$14,""))</f>
        <v/>
      </c>
      <c r="Q50" s="61" t="str">
        <f>IF(COUNTIF(Calculations!$AP:$AP,"="&amp;$F50)=1,INDEX(Calculations!AP:BP,MATCH(Subgroup_number,Calculations!AP:AP,0),18),IF(Subgroup_number=Calculations!BT$17,Calculations!BT$6,""))</f>
        <v/>
      </c>
      <c r="R50" s="63" t="str">
        <f>IF(COUNTIF(Calculations!$AP:$AP,"="&amp;$F50)=1,INDEX(Calculations!AP:BP,MATCH(Subgroup_number,Calculations!AP:AP,0),19),IF(Subgroup_number=Calculations!BT$17,Calculations!BT$7,""))</f>
        <v/>
      </c>
      <c r="S50" s="155"/>
      <c r="U50" s="155"/>
      <c r="W50" s="155"/>
    </row>
    <row r="51" spans="6:23" x14ac:dyDescent="0.2">
      <c r="F51" s="54">
        <v>50</v>
      </c>
      <c r="G5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51" s="61" t="str">
        <f>IF(Number&lt;=MAX(Calculations!AP:AP),IF(COUNTIF(Calculations!Z:Z,"="&amp;'Subgroup Analysis'!F51)=1,INDEX(Lookup_Table_subgroup,MATCH(Subgroup_number,Calculations!Z:Z,0),4),INDEX(Calculations!AP:BP,MATCH(Subgroup_number,Calculations!AP:AP,0),11)),IF(Subgroup_number=Calculations!BT$17,Calculations!BT$2,""))</f>
        <v/>
      </c>
      <c r="I51" s="61" t="str">
        <f>IF(Number&lt;=MAX(Calculations!AP:AP),IF(COUNTIF(Calculations!Z:Z,"="&amp;'Subgroup Analysis'!F51)=1,INDEX(Lookup_Table_subgroup,MATCH(Subgroup_number,Calculations!Z:Z,0),9),INDEX(Calculations!AP:BP,MATCH(Subgroup_number,Calculations!AP:AP,0),14)),IF(Subgroup_number=Calculations!BT$17,Calculations!BT$4,""))</f>
        <v/>
      </c>
      <c r="J51" s="61" t="str">
        <f>IF(Number&lt;=MAX(Calculations!AP:AP),IF(COUNTIF(Calculations!Z:Z,"="&amp;'Subgroup Analysis'!F51)=1,INDEX(Lookup_Table_subgroup,MATCH(Subgroup_number,Calculations!Z:Z,0),10),INDEX(Calculations!AP:BP,MATCH(Subgroup_number,Calculations!AP:AP,0),15)),IF(Subgroup_number=Calculations!BT$17,Calculations!BT$5,""))</f>
        <v/>
      </c>
      <c r="K51" s="68" t="str">
        <f>IF(Number&lt;=MAX(Calculations!AP:AP),IF(COUNTIF(Calculations!Z:Z,"="&amp;'Subgroup Analysis'!F51)=1,INDEX(Lookup_Table_subgroup,MATCH(Subgroup_number,Calculations!Z:Z,0),8),INDEX(Calculations!AP:BP,MATCH(Subgroup_number,Calculations!AP:AP,0),24)),IF(Subgroup_number=Calculations!BT$17,"",""))</f>
        <v/>
      </c>
      <c r="L51" s="61" t="str">
        <f>IF(COUNTIF(Calculations!$AP:$AP,"="&amp;$F51)=1,INDEX(Calculations!AP:BP,MATCH(Subgroup_number,Calculations!AP:AP,0),5),IF(Subgroup_number=Calculations!BT$17,Calculations!BT$10,""))</f>
        <v/>
      </c>
      <c r="M51" s="61" t="str">
        <f>IF(COUNTIF(Calculations!$AP:$AP,"="&amp;$F51)=1,INDEX(Calculations!AP:BP,MATCH(Subgroup_number,Calculations!AP:AP,0),6),IF(Subgroup_number=Calculations!BT$17,Calculations!BT$11,""))</f>
        <v/>
      </c>
      <c r="N51" s="61" t="str">
        <f>IF(COUNTIF(Calculations!$AP:$AP,"="&amp;$F51)=1,INDEX(Calculations!AP:BP,MATCH(Subgroup_number,Calculations!AP:AP,0),7),IF(Subgroup_number=Calculations!BT$17,Calculations!BT$12,""))</f>
        <v/>
      </c>
      <c r="O51" s="61" t="str">
        <f>IF(COUNTIF(Calculations!$AP:$AP,"="&amp;$F51)=1,INDEX(Calculations!AP:BP,MATCH(Subgroup_number,Calculations!AP:AP,0),9),IF(Subgroup_number=Calculations!BT$17,Calculations!BT$13,""))</f>
        <v/>
      </c>
      <c r="P51" s="61" t="str">
        <f>IF(COUNTIF(Calculations!$AP:$AP,"="&amp;$F51)=1,INDEX(Calculations!AP:BP,MATCH(Subgroup_number,Calculations!AP:AP,0),10),IF(Subgroup_number=Calculations!BT$17,Calculations!BT$14,""))</f>
        <v/>
      </c>
      <c r="Q51" s="61" t="str">
        <f>IF(COUNTIF(Calculations!$AP:$AP,"="&amp;$F51)=1,INDEX(Calculations!AP:BP,MATCH(Subgroup_number,Calculations!AP:AP,0),18),IF(Subgroup_number=Calculations!BT$17,Calculations!BT$6,""))</f>
        <v/>
      </c>
      <c r="R51" s="63" t="str">
        <f>IF(COUNTIF(Calculations!$AP:$AP,"="&amp;$F51)=1,INDEX(Calculations!AP:BP,MATCH(Subgroup_number,Calculations!AP:AP,0),19),IF(Subgroup_number=Calculations!BT$17,Calculations!BT$7,""))</f>
        <v/>
      </c>
      <c r="S51" s="155"/>
      <c r="U51" s="155"/>
      <c r="W51" s="155"/>
    </row>
    <row r="52" spans="6:23" x14ac:dyDescent="0.2">
      <c r="F52" s="54">
        <v>51</v>
      </c>
      <c r="G5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52" s="61" t="str">
        <f>IF(Number&lt;=MAX(Calculations!AP:AP),IF(COUNTIF(Calculations!Z:Z,"="&amp;'Subgroup Analysis'!F52)=1,INDEX(Lookup_Table_subgroup,MATCH(Subgroup_number,Calculations!Z:Z,0),4),INDEX(Calculations!AP:BP,MATCH(Subgroup_number,Calculations!AP:AP,0),11)),IF(Subgroup_number=Calculations!BT$17,Calculations!BT$2,""))</f>
        <v/>
      </c>
      <c r="I52" s="61" t="str">
        <f>IF(Number&lt;=MAX(Calculations!AP:AP),IF(COUNTIF(Calculations!Z:Z,"="&amp;'Subgroup Analysis'!F52)=1,INDEX(Lookup_Table_subgroup,MATCH(Subgroup_number,Calculations!Z:Z,0),9),INDEX(Calculations!AP:BP,MATCH(Subgroup_number,Calculations!AP:AP,0),14)),IF(Subgroup_number=Calculations!BT$17,Calculations!BT$4,""))</f>
        <v/>
      </c>
      <c r="J52" s="61" t="str">
        <f>IF(Number&lt;=MAX(Calculations!AP:AP),IF(COUNTIF(Calculations!Z:Z,"="&amp;'Subgroup Analysis'!F52)=1,INDEX(Lookup_Table_subgroup,MATCH(Subgroup_number,Calculations!Z:Z,0),10),INDEX(Calculations!AP:BP,MATCH(Subgroup_number,Calculations!AP:AP,0),15)),IF(Subgroup_number=Calculations!BT$17,Calculations!BT$5,""))</f>
        <v/>
      </c>
      <c r="K52" s="68" t="str">
        <f>IF(Number&lt;=MAX(Calculations!AP:AP),IF(COUNTIF(Calculations!Z:Z,"="&amp;'Subgroup Analysis'!F52)=1,INDEX(Lookup_Table_subgroup,MATCH(Subgroup_number,Calculations!Z:Z,0),8),INDEX(Calculations!AP:BP,MATCH(Subgroup_number,Calculations!AP:AP,0),24)),IF(Subgroup_number=Calculations!BT$17,"",""))</f>
        <v/>
      </c>
      <c r="L52" s="61" t="str">
        <f>IF(COUNTIF(Calculations!$AP:$AP,"="&amp;$F52)=1,INDEX(Calculations!AP:BP,MATCH(Subgroup_number,Calculations!AP:AP,0),5),IF(Subgroup_number=Calculations!BT$17,Calculations!BT$10,""))</f>
        <v/>
      </c>
      <c r="M52" s="61" t="str">
        <f>IF(COUNTIF(Calculations!$AP:$AP,"="&amp;$F52)=1,INDEX(Calculations!AP:BP,MATCH(Subgroup_number,Calculations!AP:AP,0),6),IF(Subgroup_number=Calculations!BT$17,Calculations!BT$11,""))</f>
        <v/>
      </c>
      <c r="N52" s="61" t="str">
        <f>IF(COUNTIF(Calculations!$AP:$AP,"="&amp;$F52)=1,INDEX(Calculations!AP:BP,MATCH(Subgroup_number,Calculations!AP:AP,0),7),IF(Subgroup_number=Calculations!BT$17,Calculations!BT$12,""))</f>
        <v/>
      </c>
      <c r="O52" s="61" t="str">
        <f>IF(COUNTIF(Calculations!$AP:$AP,"="&amp;$F52)=1,INDEX(Calculations!AP:BP,MATCH(Subgroup_number,Calculations!AP:AP,0),9),IF(Subgroup_number=Calculations!BT$17,Calculations!BT$13,""))</f>
        <v/>
      </c>
      <c r="P52" s="61" t="str">
        <f>IF(COUNTIF(Calculations!$AP:$AP,"="&amp;$F52)=1,INDEX(Calculations!AP:BP,MATCH(Subgroup_number,Calculations!AP:AP,0),10),IF(Subgroup_number=Calculations!BT$17,Calculations!BT$14,""))</f>
        <v/>
      </c>
      <c r="Q52" s="61" t="str">
        <f>IF(COUNTIF(Calculations!$AP:$AP,"="&amp;$F52)=1,INDEX(Calculations!AP:BP,MATCH(Subgroup_number,Calculations!AP:AP,0),18),IF(Subgroup_number=Calculations!BT$17,Calculations!BT$6,""))</f>
        <v/>
      </c>
      <c r="R52" s="63" t="str">
        <f>IF(COUNTIF(Calculations!$AP:$AP,"="&amp;$F52)=1,INDEX(Calculations!AP:BP,MATCH(Subgroup_number,Calculations!AP:AP,0),19),IF(Subgroup_number=Calculations!BT$17,Calculations!BT$7,""))</f>
        <v/>
      </c>
      <c r="S52" s="155"/>
      <c r="U52" s="155"/>
      <c r="W52" s="155"/>
    </row>
    <row r="53" spans="6:23" x14ac:dyDescent="0.2">
      <c r="F53" s="54">
        <v>52</v>
      </c>
      <c r="G5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53" s="61" t="str">
        <f>IF(Number&lt;=MAX(Calculations!AP:AP),IF(COUNTIF(Calculations!Z:Z,"="&amp;'Subgroup Analysis'!F53)=1,INDEX(Lookup_Table_subgroup,MATCH(Subgroup_number,Calculations!Z:Z,0),4),INDEX(Calculations!AP:BP,MATCH(Subgroup_number,Calculations!AP:AP,0),11)),IF(Subgroup_number=Calculations!BT$17,Calculations!BT$2,""))</f>
        <v/>
      </c>
      <c r="I53" s="61" t="str">
        <f>IF(Number&lt;=MAX(Calculations!AP:AP),IF(COUNTIF(Calculations!Z:Z,"="&amp;'Subgroup Analysis'!F53)=1,INDEX(Lookup_Table_subgroup,MATCH(Subgroup_number,Calculations!Z:Z,0),9),INDEX(Calculations!AP:BP,MATCH(Subgroup_number,Calculations!AP:AP,0),14)),IF(Subgroup_number=Calculations!BT$17,Calculations!BT$4,""))</f>
        <v/>
      </c>
      <c r="J53" s="61" t="str">
        <f>IF(Number&lt;=MAX(Calculations!AP:AP),IF(COUNTIF(Calculations!Z:Z,"="&amp;'Subgroup Analysis'!F53)=1,INDEX(Lookup_Table_subgroup,MATCH(Subgroup_number,Calculations!Z:Z,0),10),INDEX(Calculations!AP:BP,MATCH(Subgroup_number,Calculations!AP:AP,0),15)),IF(Subgroup_number=Calculations!BT$17,Calculations!BT$5,""))</f>
        <v/>
      </c>
      <c r="K53" s="68" t="str">
        <f>IF(Number&lt;=MAX(Calculations!AP:AP),IF(COUNTIF(Calculations!Z:Z,"="&amp;'Subgroup Analysis'!F53)=1,INDEX(Lookup_Table_subgroup,MATCH(Subgroup_number,Calculations!Z:Z,0),8),INDEX(Calculations!AP:BP,MATCH(Subgroup_number,Calculations!AP:AP,0),24)),IF(Subgroup_number=Calculations!BT$17,"",""))</f>
        <v/>
      </c>
      <c r="L53" s="61" t="str">
        <f>IF(COUNTIF(Calculations!$AP:$AP,"="&amp;$F53)=1,INDEX(Calculations!AP:BP,MATCH(Subgroup_number,Calculations!AP:AP,0),5),IF(Subgroup_number=Calculations!BT$17,Calculations!BT$10,""))</f>
        <v/>
      </c>
      <c r="M53" s="61" t="str">
        <f>IF(COUNTIF(Calculations!$AP:$AP,"="&amp;$F53)=1,INDEX(Calculations!AP:BP,MATCH(Subgroup_number,Calculations!AP:AP,0),6),IF(Subgroup_number=Calculations!BT$17,Calculations!BT$11,""))</f>
        <v/>
      </c>
      <c r="N53" s="61" t="str">
        <f>IF(COUNTIF(Calculations!$AP:$AP,"="&amp;$F53)=1,INDEX(Calculations!AP:BP,MATCH(Subgroup_number,Calculations!AP:AP,0),7),IF(Subgroup_number=Calculations!BT$17,Calculations!BT$12,""))</f>
        <v/>
      </c>
      <c r="O53" s="61" t="str">
        <f>IF(COUNTIF(Calculations!$AP:$AP,"="&amp;$F53)=1,INDEX(Calculations!AP:BP,MATCH(Subgroup_number,Calculations!AP:AP,0),9),IF(Subgroup_number=Calculations!BT$17,Calculations!BT$13,""))</f>
        <v/>
      </c>
      <c r="P53" s="61" t="str">
        <f>IF(COUNTIF(Calculations!$AP:$AP,"="&amp;$F53)=1,INDEX(Calculations!AP:BP,MATCH(Subgroup_number,Calculations!AP:AP,0),10),IF(Subgroup_number=Calculations!BT$17,Calculations!BT$14,""))</f>
        <v/>
      </c>
      <c r="Q53" s="61" t="str">
        <f>IF(COUNTIF(Calculations!$AP:$AP,"="&amp;$F53)=1,INDEX(Calculations!AP:BP,MATCH(Subgroup_number,Calculations!AP:AP,0),18),IF(Subgroup_number=Calculations!BT$17,Calculations!BT$6,""))</f>
        <v/>
      </c>
      <c r="R53" s="63" t="str">
        <f>IF(COUNTIF(Calculations!$AP:$AP,"="&amp;$F53)=1,INDEX(Calculations!AP:BP,MATCH(Subgroup_number,Calculations!AP:AP,0),19),IF(Subgroup_number=Calculations!BT$17,Calculations!BT$7,""))</f>
        <v/>
      </c>
      <c r="S53" s="155"/>
      <c r="U53" s="155"/>
      <c r="W53" s="155"/>
    </row>
    <row r="54" spans="6:23" x14ac:dyDescent="0.2">
      <c r="F54" s="54">
        <v>53</v>
      </c>
      <c r="G5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54" s="61" t="str">
        <f>IF(Number&lt;=MAX(Calculations!AP:AP),IF(COUNTIF(Calculations!Z:Z,"="&amp;'Subgroup Analysis'!F54)=1,INDEX(Lookup_Table_subgroup,MATCH(Subgroup_number,Calculations!Z:Z,0),4),INDEX(Calculations!AP:BP,MATCH(Subgroup_number,Calculations!AP:AP,0),11)),IF(Subgroup_number=Calculations!BT$17,Calculations!BT$2,""))</f>
        <v/>
      </c>
      <c r="I54" s="61" t="str">
        <f>IF(Number&lt;=MAX(Calculations!AP:AP),IF(COUNTIF(Calculations!Z:Z,"="&amp;'Subgroup Analysis'!F54)=1,INDEX(Lookup_Table_subgroup,MATCH(Subgroup_number,Calculations!Z:Z,0),9),INDEX(Calculations!AP:BP,MATCH(Subgroup_number,Calculations!AP:AP,0),14)),IF(Subgroup_number=Calculations!BT$17,Calculations!BT$4,""))</f>
        <v/>
      </c>
      <c r="J54" s="61" t="str">
        <f>IF(Number&lt;=MAX(Calculations!AP:AP),IF(COUNTIF(Calculations!Z:Z,"="&amp;'Subgroup Analysis'!F54)=1,INDEX(Lookup_Table_subgroup,MATCH(Subgroup_number,Calculations!Z:Z,0),10),INDEX(Calculations!AP:BP,MATCH(Subgroup_number,Calculations!AP:AP,0),15)),IF(Subgroup_number=Calculations!BT$17,Calculations!BT$5,""))</f>
        <v/>
      </c>
      <c r="K54" s="68" t="str">
        <f>IF(Number&lt;=MAX(Calculations!AP:AP),IF(COUNTIF(Calculations!Z:Z,"="&amp;'Subgroup Analysis'!F54)=1,INDEX(Lookup_Table_subgroup,MATCH(Subgroup_number,Calculations!Z:Z,0),8),INDEX(Calculations!AP:BP,MATCH(Subgroup_number,Calculations!AP:AP,0),24)),IF(Subgroup_number=Calculations!BT$17,"",""))</f>
        <v/>
      </c>
      <c r="L54" s="61" t="str">
        <f>IF(COUNTIF(Calculations!$AP:$AP,"="&amp;$F54)=1,INDEX(Calculations!AP:BP,MATCH(Subgroup_number,Calculations!AP:AP,0),5),IF(Subgroup_number=Calculations!BT$17,Calculations!BT$10,""))</f>
        <v/>
      </c>
      <c r="M54" s="61" t="str">
        <f>IF(COUNTIF(Calculations!$AP:$AP,"="&amp;$F54)=1,INDEX(Calculations!AP:BP,MATCH(Subgroup_number,Calculations!AP:AP,0),6),IF(Subgroup_number=Calculations!BT$17,Calculations!BT$11,""))</f>
        <v/>
      </c>
      <c r="N54" s="61" t="str">
        <f>IF(COUNTIF(Calculations!$AP:$AP,"="&amp;$F54)=1,INDEX(Calculations!AP:BP,MATCH(Subgroup_number,Calculations!AP:AP,0),7),IF(Subgroup_number=Calculations!BT$17,Calculations!BT$12,""))</f>
        <v/>
      </c>
      <c r="O54" s="61" t="str">
        <f>IF(COUNTIF(Calculations!$AP:$AP,"="&amp;$F54)=1,INDEX(Calculations!AP:BP,MATCH(Subgroup_number,Calculations!AP:AP,0),9),IF(Subgroup_number=Calculations!BT$17,Calculations!BT$13,""))</f>
        <v/>
      </c>
      <c r="P54" s="61" t="str">
        <f>IF(COUNTIF(Calculations!$AP:$AP,"="&amp;$F54)=1,INDEX(Calculations!AP:BP,MATCH(Subgroup_number,Calculations!AP:AP,0),10),IF(Subgroup_number=Calculations!BT$17,Calculations!BT$14,""))</f>
        <v/>
      </c>
      <c r="Q54" s="61" t="str">
        <f>IF(COUNTIF(Calculations!$AP:$AP,"="&amp;$F54)=1,INDEX(Calculations!AP:BP,MATCH(Subgroup_number,Calculations!AP:AP,0),18),IF(Subgroup_number=Calculations!BT$17,Calculations!BT$6,""))</f>
        <v/>
      </c>
      <c r="R54" s="63" t="str">
        <f>IF(COUNTIF(Calculations!$AP:$AP,"="&amp;$F54)=1,INDEX(Calculations!AP:BP,MATCH(Subgroup_number,Calculations!AP:AP,0),19),IF(Subgroup_number=Calculations!BT$17,Calculations!BT$7,""))</f>
        <v/>
      </c>
      <c r="S54" s="155"/>
      <c r="U54" s="155"/>
      <c r="W54" s="155"/>
    </row>
    <row r="55" spans="6:23" x14ac:dyDescent="0.2">
      <c r="F55" s="54">
        <v>54</v>
      </c>
      <c r="G5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55" s="61" t="str">
        <f>IF(Number&lt;=MAX(Calculations!AP:AP),IF(COUNTIF(Calculations!Z:Z,"="&amp;'Subgroup Analysis'!F55)=1,INDEX(Lookup_Table_subgroup,MATCH(Subgroup_number,Calculations!Z:Z,0),4),INDEX(Calculations!AP:BP,MATCH(Subgroup_number,Calculations!AP:AP,0),11)),IF(Subgroup_number=Calculations!BT$17,Calculations!BT$2,""))</f>
        <v/>
      </c>
      <c r="I55" s="61" t="str">
        <f>IF(Number&lt;=MAX(Calculations!AP:AP),IF(COUNTIF(Calculations!Z:Z,"="&amp;'Subgroup Analysis'!F55)=1,INDEX(Lookup_Table_subgroup,MATCH(Subgroup_number,Calculations!Z:Z,0),9),INDEX(Calculations!AP:BP,MATCH(Subgroup_number,Calculations!AP:AP,0),14)),IF(Subgroup_number=Calculations!BT$17,Calculations!BT$4,""))</f>
        <v/>
      </c>
      <c r="J55" s="61" t="str">
        <f>IF(Number&lt;=MAX(Calculations!AP:AP),IF(COUNTIF(Calculations!Z:Z,"="&amp;'Subgroup Analysis'!F55)=1,INDEX(Lookup_Table_subgroup,MATCH(Subgroup_number,Calculations!Z:Z,0),10),INDEX(Calculations!AP:BP,MATCH(Subgroup_number,Calculations!AP:AP,0),15)),IF(Subgroup_number=Calculations!BT$17,Calculations!BT$5,""))</f>
        <v/>
      </c>
      <c r="K55" s="68" t="str">
        <f>IF(Number&lt;=MAX(Calculations!AP:AP),IF(COUNTIF(Calculations!Z:Z,"="&amp;'Subgroup Analysis'!F55)=1,INDEX(Lookup_Table_subgroup,MATCH(Subgroup_number,Calculations!Z:Z,0),8),INDEX(Calculations!AP:BP,MATCH(Subgroup_number,Calculations!AP:AP,0),24)),IF(Subgroup_number=Calculations!BT$17,"",""))</f>
        <v/>
      </c>
      <c r="L55" s="61" t="str">
        <f>IF(COUNTIF(Calculations!$AP:$AP,"="&amp;$F55)=1,INDEX(Calculations!AP:BP,MATCH(Subgroup_number,Calculations!AP:AP,0),5),IF(Subgroup_number=Calculations!BT$17,Calculations!BT$10,""))</f>
        <v/>
      </c>
      <c r="M55" s="61" t="str">
        <f>IF(COUNTIF(Calculations!$AP:$AP,"="&amp;$F55)=1,INDEX(Calculations!AP:BP,MATCH(Subgroup_number,Calculations!AP:AP,0),6),IF(Subgroup_number=Calculations!BT$17,Calculations!BT$11,""))</f>
        <v/>
      </c>
      <c r="N55" s="61" t="str">
        <f>IF(COUNTIF(Calculations!$AP:$AP,"="&amp;$F55)=1,INDEX(Calculations!AP:BP,MATCH(Subgroup_number,Calculations!AP:AP,0),7),IF(Subgroup_number=Calculations!BT$17,Calculations!BT$12,""))</f>
        <v/>
      </c>
      <c r="O55" s="61" t="str">
        <f>IF(COUNTIF(Calculations!$AP:$AP,"="&amp;$F55)=1,INDEX(Calculations!AP:BP,MATCH(Subgroup_number,Calculations!AP:AP,0),9),IF(Subgroup_number=Calculations!BT$17,Calculations!BT$13,""))</f>
        <v/>
      </c>
      <c r="P55" s="61" t="str">
        <f>IF(COUNTIF(Calculations!$AP:$AP,"="&amp;$F55)=1,INDEX(Calculations!AP:BP,MATCH(Subgroup_number,Calculations!AP:AP,0),10),IF(Subgroup_number=Calculations!BT$17,Calculations!BT$14,""))</f>
        <v/>
      </c>
      <c r="Q55" s="61" t="str">
        <f>IF(COUNTIF(Calculations!$AP:$AP,"="&amp;$F55)=1,INDEX(Calculations!AP:BP,MATCH(Subgroup_number,Calculations!AP:AP,0),18),IF(Subgroup_number=Calculations!BT$17,Calculations!BT$6,""))</f>
        <v/>
      </c>
      <c r="R55" s="63" t="str">
        <f>IF(COUNTIF(Calculations!$AP:$AP,"="&amp;$F55)=1,INDEX(Calculations!AP:BP,MATCH(Subgroup_number,Calculations!AP:AP,0),19),IF(Subgroup_number=Calculations!BT$17,Calculations!BT$7,""))</f>
        <v/>
      </c>
      <c r="S55" s="155"/>
      <c r="U55" s="155"/>
      <c r="W55" s="155"/>
    </row>
    <row r="56" spans="6:23" x14ac:dyDescent="0.2">
      <c r="F56" s="54">
        <v>55</v>
      </c>
      <c r="G5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56" s="61" t="str">
        <f>IF(Number&lt;=MAX(Calculations!AP:AP),IF(COUNTIF(Calculations!Z:Z,"="&amp;'Subgroup Analysis'!F56)=1,INDEX(Lookup_Table_subgroup,MATCH(Subgroup_number,Calculations!Z:Z,0),4),INDEX(Calculations!AP:BP,MATCH(Subgroup_number,Calculations!AP:AP,0),11)),IF(Subgroup_number=Calculations!BT$17,Calculations!BT$2,""))</f>
        <v/>
      </c>
      <c r="I56" s="61" t="str">
        <f>IF(Number&lt;=MAX(Calculations!AP:AP),IF(COUNTIF(Calculations!Z:Z,"="&amp;'Subgroup Analysis'!F56)=1,INDEX(Lookup_Table_subgroup,MATCH(Subgroup_number,Calculations!Z:Z,0),9),INDEX(Calculations!AP:BP,MATCH(Subgroup_number,Calculations!AP:AP,0),14)),IF(Subgroup_number=Calculations!BT$17,Calculations!BT$4,""))</f>
        <v/>
      </c>
      <c r="J56" s="61" t="str">
        <f>IF(Number&lt;=MAX(Calculations!AP:AP),IF(COUNTIF(Calculations!Z:Z,"="&amp;'Subgroup Analysis'!F56)=1,INDEX(Lookup_Table_subgroup,MATCH(Subgroup_number,Calculations!Z:Z,0),10),INDEX(Calculations!AP:BP,MATCH(Subgroup_number,Calculations!AP:AP,0),15)),IF(Subgroup_number=Calculations!BT$17,Calculations!BT$5,""))</f>
        <v/>
      </c>
      <c r="K56" s="68" t="str">
        <f>IF(Number&lt;=MAX(Calculations!AP:AP),IF(COUNTIF(Calculations!Z:Z,"="&amp;'Subgroup Analysis'!F56)=1,INDEX(Lookup_Table_subgroup,MATCH(Subgroup_number,Calculations!Z:Z,0),8),INDEX(Calculations!AP:BP,MATCH(Subgroup_number,Calculations!AP:AP,0),24)),IF(Subgroup_number=Calculations!BT$17,"",""))</f>
        <v/>
      </c>
      <c r="L56" s="61" t="str">
        <f>IF(COUNTIF(Calculations!$AP:$AP,"="&amp;$F56)=1,INDEX(Calculations!AP:BP,MATCH(Subgroup_number,Calculations!AP:AP,0),5),IF(Subgroup_number=Calculations!BT$17,Calculations!BT$10,""))</f>
        <v/>
      </c>
      <c r="M56" s="61" t="str">
        <f>IF(COUNTIF(Calculations!$AP:$AP,"="&amp;$F56)=1,INDEX(Calculations!AP:BP,MATCH(Subgroup_number,Calculations!AP:AP,0),6),IF(Subgroup_number=Calculations!BT$17,Calculations!BT$11,""))</f>
        <v/>
      </c>
      <c r="N56" s="61" t="str">
        <f>IF(COUNTIF(Calculations!$AP:$AP,"="&amp;$F56)=1,INDEX(Calculations!AP:BP,MATCH(Subgroup_number,Calculations!AP:AP,0),7),IF(Subgroup_number=Calculations!BT$17,Calculations!BT$12,""))</f>
        <v/>
      </c>
      <c r="O56" s="61" t="str">
        <f>IF(COUNTIF(Calculations!$AP:$AP,"="&amp;$F56)=1,INDEX(Calculations!AP:BP,MATCH(Subgroup_number,Calculations!AP:AP,0),9),IF(Subgroup_number=Calculations!BT$17,Calculations!BT$13,""))</f>
        <v/>
      </c>
      <c r="P56" s="61" t="str">
        <f>IF(COUNTIF(Calculations!$AP:$AP,"="&amp;$F56)=1,INDEX(Calculations!AP:BP,MATCH(Subgroup_number,Calculations!AP:AP,0),10),IF(Subgroup_number=Calculations!BT$17,Calculations!BT$14,""))</f>
        <v/>
      </c>
      <c r="Q56" s="61" t="str">
        <f>IF(COUNTIF(Calculations!$AP:$AP,"="&amp;$F56)=1,INDEX(Calculations!AP:BP,MATCH(Subgroup_number,Calculations!AP:AP,0),18),IF(Subgroup_number=Calculations!BT$17,Calculations!BT$6,""))</f>
        <v/>
      </c>
      <c r="R56" s="63" t="str">
        <f>IF(COUNTIF(Calculations!$AP:$AP,"="&amp;$F56)=1,INDEX(Calculations!AP:BP,MATCH(Subgroup_number,Calculations!AP:AP,0),19),IF(Subgroup_number=Calculations!BT$17,Calculations!BT$7,""))</f>
        <v/>
      </c>
      <c r="S56" s="155"/>
      <c r="U56" s="155"/>
      <c r="W56" s="155"/>
    </row>
    <row r="57" spans="6:23" x14ac:dyDescent="0.2">
      <c r="F57" s="54">
        <v>56</v>
      </c>
      <c r="G5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57" s="61" t="str">
        <f>IF(Number&lt;=MAX(Calculations!AP:AP),IF(COUNTIF(Calculations!Z:Z,"="&amp;'Subgroup Analysis'!F57)=1,INDEX(Lookup_Table_subgroup,MATCH(Subgroup_number,Calculations!Z:Z,0),4),INDEX(Calculations!AP:BP,MATCH(Subgroup_number,Calculations!AP:AP,0),11)),IF(Subgroup_number=Calculations!BT$17,Calculations!BT$2,""))</f>
        <v/>
      </c>
      <c r="I57" s="61" t="str">
        <f>IF(Number&lt;=MAX(Calculations!AP:AP),IF(COUNTIF(Calculations!Z:Z,"="&amp;'Subgroup Analysis'!F57)=1,INDEX(Lookup_Table_subgroup,MATCH(Subgroup_number,Calculations!Z:Z,0),9),INDEX(Calculations!AP:BP,MATCH(Subgroup_number,Calculations!AP:AP,0),14)),IF(Subgroup_number=Calculations!BT$17,Calculations!BT$4,""))</f>
        <v/>
      </c>
      <c r="J57" s="61" t="str">
        <f>IF(Number&lt;=MAX(Calculations!AP:AP),IF(COUNTIF(Calculations!Z:Z,"="&amp;'Subgroup Analysis'!F57)=1,INDEX(Lookup_Table_subgroup,MATCH(Subgroup_number,Calculations!Z:Z,0),10),INDEX(Calculations!AP:BP,MATCH(Subgroup_number,Calculations!AP:AP,0),15)),IF(Subgroup_number=Calculations!BT$17,Calculations!BT$5,""))</f>
        <v/>
      </c>
      <c r="K57" s="68" t="str">
        <f>IF(Number&lt;=MAX(Calculations!AP:AP),IF(COUNTIF(Calculations!Z:Z,"="&amp;'Subgroup Analysis'!F57)=1,INDEX(Lookup_Table_subgroup,MATCH(Subgroup_number,Calculations!Z:Z,0),8),INDEX(Calculations!AP:BP,MATCH(Subgroup_number,Calculations!AP:AP,0),24)),IF(Subgroup_number=Calculations!BT$17,"",""))</f>
        <v/>
      </c>
      <c r="L57" s="61" t="str">
        <f>IF(COUNTIF(Calculations!$AP:$AP,"="&amp;$F57)=1,INDEX(Calculations!AP:BP,MATCH(Subgroup_number,Calculations!AP:AP,0),5),IF(Subgroup_number=Calculations!BT$17,Calculations!BT$10,""))</f>
        <v/>
      </c>
      <c r="M57" s="61" t="str">
        <f>IF(COUNTIF(Calculations!$AP:$AP,"="&amp;$F57)=1,INDEX(Calculations!AP:BP,MATCH(Subgroup_number,Calculations!AP:AP,0),6),IF(Subgroup_number=Calculations!BT$17,Calculations!BT$11,""))</f>
        <v/>
      </c>
      <c r="N57" s="61" t="str">
        <f>IF(COUNTIF(Calculations!$AP:$AP,"="&amp;$F57)=1,INDEX(Calculations!AP:BP,MATCH(Subgroup_number,Calculations!AP:AP,0),7),IF(Subgroup_number=Calculations!BT$17,Calculations!BT$12,""))</f>
        <v/>
      </c>
      <c r="O57" s="61" t="str">
        <f>IF(COUNTIF(Calculations!$AP:$AP,"="&amp;$F57)=1,INDEX(Calculations!AP:BP,MATCH(Subgroup_number,Calculations!AP:AP,0),9),IF(Subgroup_number=Calculations!BT$17,Calculations!BT$13,""))</f>
        <v/>
      </c>
      <c r="P57" s="61" t="str">
        <f>IF(COUNTIF(Calculations!$AP:$AP,"="&amp;$F57)=1,INDEX(Calculations!AP:BP,MATCH(Subgroup_number,Calculations!AP:AP,0),10),IF(Subgroup_number=Calculations!BT$17,Calculations!BT$14,""))</f>
        <v/>
      </c>
      <c r="Q57" s="61" t="str">
        <f>IF(COUNTIF(Calculations!$AP:$AP,"="&amp;$F57)=1,INDEX(Calculations!AP:BP,MATCH(Subgroup_number,Calculations!AP:AP,0),18),IF(Subgroup_number=Calculations!BT$17,Calculations!BT$6,""))</f>
        <v/>
      </c>
      <c r="R57" s="63" t="str">
        <f>IF(COUNTIF(Calculations!$AP:$AP,"="&amp;$F57)=1,INDEX(Calculations!AP:BP,MATCH(Subgroup_number,Calculations!AP:AP,0),19),IF(Subgroup_number=Calculations!BT$17,Calculations!BT$7,""))</f>
        <v/>
      </c>
      <c r="S57" s="155"/>
      <c r="U57" s="155"/>
      <c r="W57" s="155"/>
    </row>
    <row r="58" spans="6:23" x14ac:dyDescent="0.2">
      <c r="F58" s="54">
        <v>57</v>
      </c>
      <c r="G5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58" s="61" t="str">
        <f>IF(Number&lt;=MAX(Calculations!AP:AP),IF(COUNTIF(Calculations!Z:Z,"="&amp;'Subgroup Analysis'!F58)=1,INDEX(Lookup_Table_subgroup,MATCH(Subgroup_number,Calculations!Z:Z,0),4),INDEX(Calculations!AP:BP,MATCH(Subgroup_number,Calculations!AP:AP,0),11)),IF(Subgroup_number=Calculations!BT$17,Calculations!BT$2,""))</f>
        <v/>
      </c>
      <c r="I58" s="61" t="str">
        <f>IF(Number&lt;=MAX(Calculations!AP:AP),IF(COUNTIF(Calculations!Z:Z,"="&amp;'Subgroup Analysis'!F58)=1,INDEX(Lookup_Table_subgroup,MATCH(Subgroup_number,Calculations!Z:Z,0),9),INDEX(Calculations!AP:BP,MATCH(Subgroup_number,Calculations!AP:AP,0),14)),IF(Subgroup_number=Calculations!BT$17,Calculations!BT$4,""))</f>
        <v/>
      </c>
      <c r="J58" s="61" t="str">
        <f>IF(Number&lt;=MAX(Calculations!AP:AP),IF(COUNTIF(Calculations!Z:Z,"="&amp;'Subgroup Analysis'!F58)=1,INDEX(Lookup_Table_subgroup,MATCH(Subgroup_number,Calculations!Z:Z,0),10),INDEX(Calculations!AP:BP,MATCH(Subgroup_number,Calculations!AP:AP,0),15)),IF(Subgroup_number=Calculations!BT$17,Calculations!BT$5,""))</f>
        <v/>
      </c>
      <c r="K58" s="68" t="str">
        <f>IF(Number&lt;=MAX(Calculations!AP:AP),IF(COUNTIF(Calculations!Z:Z,"="&amp;'Subgroup Analysis'!F58)=1,INDEX(Lookup_Table_subgroup,MATCH(Subgroup_number,Calculations!Z:Z,0),8),INDEX(Calculations!AP:BP,MATCH(Subgroup_number,Calculations!AP:AP,0),24)),IF(Subgroup_number=Calculations!BT$17,"",""))</f>
        <v/>
      </c>
      <c r="L58" s="61" t="str">
        <f>IF(COUNTIF(Calculations!$AP:$AP,"="&amp;$F58)=1,INDEX(Calculations!AP:BP,MATCH(Subgroup_number,Calculations!AP:AP,0),5),IF(Subgroup_number=Calculations!BT$17,Calculations!BT$10,""))</f>
        <v/>
      </c>
      <c r="M58" s="61" t="str">
        <f>IF(COUNTIF(Calculations!$AP:$AP,"="&amp;$F58)=1,INDEX(Calculations!AP:BP,MATCH(Subgroup_number,Calculations!AP:AP,0),6),IF(Subgroup_number=Calculations!BT$17,Calculations!BT$11,""))</f>
        <v/>
      </c>
      <c r="N58" s="61" t="str">
        <f>IF(COUNTIF(Calculations!$AP:$AP,"="&amp;$F58)=1,INDEX(Calculations!AP:BP,MATCH(Subgroup_number,Calculations!AP:AP,0),7),IF(Subgroup_number=Calculations!BT$17,Calculations!BT$12,""))</f>
        <v/>
      </c>
      <c r="O58" s="61" t="str">
        <f>IF(COUNTIF(Calculations!$AP:$AP,"="&amp;$F58)=1,INDEX(Calculations!AP:BP,MATCH(Subgroup_number,Calculations!AP:AP,0),9),IF(Subgroup_number=Calculations!BT$17,Calculations!BT$13,""))</f>
        <v/>
      </c>
      <c r="P58" s="61" t="str">
        <f>IF(COUNTIF(Calculations!$AP:$AP,"="&amp;$F58)=1,INDEX(Calculations!AP:BP,MATCH(Subgroup_number,Calculations!AP:AP,0),10),IF(Subgroup_number=Calculations!BT$17,Calculations!BT$14,""))</f>
        <v/>
      </c>
      <c r="Q58" s="61" t="str">
        <f>IF(COUNTIF(Calculations!$AP:$AP,"="&amp;$F58)=1,INDEX(Calculations!AP:BP,MATCH(Subgroup_number,Calculations!AP:AP,0),18),IF(Subgroup_number=Calculations!BT$17,Calculations!BT$6,""))</f>
        <v/>
      </c>
      <c r="R58" s="63" t="str">
        <f>IF(COUNTIF(Calculations!$AP:$AP,"="&amp;$F58)=1,INDEX(Calculations!AP:BP,MATCH(Subgroup_number,Calculations!AP:AP,0),19),IF(Subgroup_number=Calculations!BT$17,Calculations!BT$7,""))</f>
        <v/>
      </c>
      <c r="S58" s="155"/>
      <c r="U58" s="155"/>
      <c r="W58" s="155"/>
    </row>
    <row r="59" spans="6:23" x14ac:dyDescent="0.2">
      <c r="F59" s="54">
        <v>58</v>
      </c>
      <c r="G5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59" s="61" t="str">
        <f>IF(Number&lt;=MAX(Calculations!AP:AP),IF(COUNTIF(Calculations!Z:Z,"="&amp;'Subgroup Analysis'!F59)=1,INDEX(Lookup_Table_subgroup,MATCH(Subgroup_number,Calculations!Z:Z,0),4),INDEX(Calculations!AP:BP,MATCH(Subgroup_number,Calculations!AP:AP,0),11)),IF(Subgroup_number=Calculations!BT$17,Calculations!BT$2,""))</f>
        <v/>
      </c>
      <c r="I59" s="61" t="str">
        <f>IF(Number&lt;=MAX(Calculations!AP:AP),IF(COUNTIF(Calculations!Z:Z,"="&amp;'Subgroup Analysis'!F59)=1,INDEX(Lookup_Table_subgroup,MATCH(Subgroup_number,Calculations!Z:Z,0),9),INDEX(Calculations!AP:BP,MATCH(Subgroup_number,Calculations!AP:AP,0),14)),IF(Subgroup_number=Calculations!BT$17,Calculations!BT$4,""))</f>
        <v/>
      </c>
      <c r="J59" s="61" t="str">
        <f>IF(Number&lt;=MAX(Calculations!AP:AP),IF(COUNTIF(Calculations!Z:Z,"="&amp;'Subgroup Analysis'!F59)=1,INDEX(Lookup_Table_subgroup,MATCH(Subgroup_number,Calculations!Z:Z,0),10),INDEX(Calculations!AP:BP,MATCH(Subgroup_number,Calculations!AP:AP,0),15)),IF(Subgroup_number=Calculations!BT$17,Calculations!BT$5,""))</f>
        <v/>
      </c>
      <c r="K59" s="68" t="str">
        <f>IF(Number&lt;=MAX(Calculations!AP:AP),IF(COUNTIF(Calculations!Z:Z,"="&amp;'Subgroup Analysis'!F59)=1,INDEX(Lookup_Table_subgroup,MATCH(Subgroup_number,Calculations!Z:Z,0),8),INDEX(Calculations!AP:BP,MATCH(Subgroup_number,Calculations!AP:AP,0),24)),IF(Subgroup_number=Calculations!BT$17,"",""))</f>
        <v/>
      </c>
      <c r="L59" s="61" t="str">
        <f>IF(COUNTIF(Calculations!$AP:$AP,"="&amp;$F59)=1,INDEX(Calculations!AP:BP,MATCH(Subgroup_number,Calculations!AP:AP,0),5),IF(Subgroup_number=Calculations!BT$17,Calculations!BT$10,""))</f>
        <v/>
      </c>
      <c r="M59" s="61" t="str">
        <f>IF(COUNTIF(Calculations!$AP:$AP,"="&amp;$F59)=1,INDEX(Calculations!AP:BP,MATCH(Subgroup_number,Calculations!AP:AP,0),6),IF(Subgroup_number=Calculations!BT$17,Calculations!BT$11,""))</f>
        <v/>
      </c>
      <c r="N59" s="61" t="str">
        <f>IF(COUNTIF(Calculations!$AP:$AP,"="&amp;$F59)=1,INDEX(Calculations!AP:BP,MATCH(Subgroup_number,Calculations!AP:AP,0),7),IF(Subgroup_number=Calculations!BT$17,Calculations!BT$12,""))</f>
        <v/>
      </c>
      <c r="O59" s="61" t="str">
        <f>IF(COUNTIF(Calculations!$AP:$AP,"="&amp;$F59)=1,INDEX(Calculations!AP:BP,MATCH(Subgroup_number,Calculations!AP:AP,0),9),IF(Subgroup_number=Calculations!BT$17,Calculations!BT$13,""))</f>
        <v/>
      </c>
      <c r="P59" s="61" t="str">
        <f>IF(COUNTIF(Calculations!$AP:$AP,"="&amp;$F59)=1,INDEX(Calculations!AP:BP,MATCH(Subgroup_number,Calculations!AP:AP,0),10),IF(Subgroup_number=Calculations!BT$17,Calculations!BT$14,""))</f>
        <v/>
      </c>
      <c r="Q59" s="61" t="str">
        <f>IF(COUNTIF(Calculations!$AP:$AP,"="&amp;$F59)=1,INDEX(Calculations!AP:BP,MATCH(Subgroup_number,Calculations!AP:AP,0),18),IF(Subgroup_number=Calculations!BT$17,Calculations!BT$6,""))</f>
        <v/>
      </c>
      <c r="R59" s="63" t="str">
        <f>IF(COUNTIF(Calculations!$AP:$AP,"="&amp;$F59)=1,INDEX(Calculations!AP:BP,MATCH(Subgroup_number,Calculations!AP:AP,0),19),IF(Subgroup_number=Calculations!BT$17,Calculations!BT$7,""))</f>
        <v/>
      </c>
      <c r="S59" s="155"/>
      <c r="U59" s="155"/>
      <c r="W59" s="155"/>
    </row>
    <row r="60" spans="6:23" x14ac:dyDescent="0.2">
      <c r="F60" s="54">
        <v>59</v>
      </c>
      <c r="G6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60" s="61" t="str">
        <f>IF(Number&lt;=MAX(Calculations!AP:AP),IF(COUNTIF(Calculations!Z:Z,"="&amp;'Subgroup Analysis'!F60)=1,INDEX(Lookup_Table_subgroup,MATCH(Subgroup_number,Calculations!Z:Z,0),4),INDEX(Calculations!AP:BP,MATCH(Subgroup_number,Calculations!AP:AP,0),11)),IF(Subgroup_number=Calculations!BT$17,Calculations!BT$2,""))</f>
        <v/>
      </c>
      <c r="I60" s="61" t="str">
        <f>IF(Number&lt;=MAX(Calculations!AP:AP),IF(COUNTIF(Calculations!Z:Z,"="&amp;'Subgroup Analysis'!F60)=1,INDEX(Lookup_Table_subgroup,MATCH(Subgroup_number,Calculations!Z:Z,0),9),INDEX(Calculations!AP:BP,MATCH(Subgroup_number,Calculations!AP:AP,0),14)),IF(Subgroup_number=Calculations!BT$17,Calculations!BT$4,""))</f>
        <v/>
      </c>
      <c r="J60" s="61" t="str">
        <f>IF(Number&lt;=MAX(Calculations!AP:AP),IF(COUNTIF(Calculations!Z:Z,"="&amp;'Subgroup Analysis'!F60)=1,INDEX(Lookup_Table_subgroup,MATCH(Subgroup_number,Calculations!Z:Z,0),10),INDEX(Calculations!AP:BP,MATCH(Subgroup_number,Calculations!AP:AP,0),15)),IF(Subgroup_number=Calculations!BT$17,Calculations!BT$5,""))</f>
        <v/>
      </c>
      <c r="K60" s="68" t="str">
        <f>IF(Number&lt;=MAX(Calculations!AP:AP),IF(COUNTIF(Calculations!Z:Z,"="&amp;'Subgroup Analysis'!F60)=1,INDEX(Lookup_Table_subgroup,MATCH(Subgroup_number,Calculations!Z:Z,0),8),INDEX(Calculations!AP:BP,MATCH(Subgroup_number,Calculations!AP:AP,0),24)),IF(Subgroup_number=Calculations!BT$17,"",""))</f>
        <v/>
      </c>
      <c r="L60" s="61" t="str">
        <f>IF(COUNTIF(Calculations!$AP:$AP,"="&amp;$F60)=1,INDEX(Calculations!AP:BP,MATCH(Subgroup_number,Calculations!AP:AP,0),5),IF(Subgroup_number=Calculations!BT$17,Calculations!BT$10,""))</f>
        <v/>
      </c>
      <c r="M60" s="61" t="str">
        <f>IF(COUNTIF(Calculations!$AP:$AP,"="&amp;$F60)=1,INDEX(Calculations!AP:BP,MATCH(Subgroup_number,Calculations!AP:AP,0),6),IF(Subgroup_number=Calculations!BT$17,Calculations!BT$11,""))</f>
        <v/>
      </c>
      <c r="N60" s="61" t="str">
        <f>IF(COUNTIF(Calculations!$AP:$AP,"="&amp;$F60)=1,INDEX(Calculations!AP:BP,MATCH(Subgroup_number,Calculations!AP:AP,0),7),IF(Subgroup_number=Calculations!BT$17,Calculations!BT$12,""))</f>
        <v/>
      </c>
      <c r="O60" s="61" t="str">
        <f>IF(COUNTIF(Calculations!$AP:$AP,"="&amp;$F60)=1,INDEX(Calculations!AP:BP,MATCH(Subgroup_number,Calculations!AP:AP,0),9),IF(Subgroup_number=Calculations!BT$17,Calculations!BT$13,""))</f>
        <v/>
      </c>
      <c r="P60" s="61" t="str">
        <f>IF(COUNTIF(Calculations!$AP:$AP,"="&amp;$F60)=1,INDEX(Calculations!AP:BP,MATCH(Subgroup_number,Calculations!AP:AP,0),10),IF(Subgroup_number=Calculations!BT$17,Calculations!BT$14,""))</f>
        <v/>
      </c>
      <c r="Q60" s="61" t="str">
        <f>IF(COUNTIF(Calculations!$AP:$AP,"="&amp;$F60)=1,INDEX(Calculations!AP:BP,MATCH(Subgroup_number,Calculations!AP:AP,0),18),IF(Subgroup_number=Calculations!BT$17,Calculations!BT$6,""))</f>
        <v/>
      </c>
      <c r="R60" s="63" t="str">
        <f>IF(COUNTIF(Calculations!$AP:$AP,"="&amp;$F60)=1,INDEX(Calculations!AP:BP,MATCH(Subgroup_number,Calculations!AP:AP,0),19),IF(Subgroup_number=Calculations!BT$17,Calculations!BT$7,""))</f>
        <v/>
      </c>
      <c r="S60" s="155"/>
      <c r="U60" s="155"/>
      <c r="W60" s="155"/>
    </row>
    <row r="61" spans="6:23" x14ac:dyDescent="0.2">
      <c r="F61" s="54">
        <v>60</v>
      </c>
      <c r="G6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61" s="61" t="str">
        <f>IF(Number&lt;=MAX(Calculations!AP:AP),IF(COUNTIF(Calculations!Z:Z,"="&amp;'Subgroup Analysis'!F61)=1,INDEX(Lookup_Table_subgroup,MATCH(Subgroup_number,Calculations!Z:Z,0),4),INDEX(Calculations!AP:BP,MATCH(Subgroup_number,Calculations!AP:AP,0),11)),IF(Subgroup_number=Calculations!BT$17,Calculations!BT$2,""))</f>
        <v/>
      </c>
      <c r="I61" s="61" t="str">
        <f>IF(Number&lt;=MAX(Calculations!AP:AP),IF(COUNTIF(Calculations!Z:Z,"="&amp;'Subgroup Analysis'!F61)=1,INDEX(Lookup_Table_subgroup,MATCH(Subgroup_number,Calculations!Z:Z,0),9),INDEX(Calculations!AP:BP,MATCH(Subgroup_number,Calculations!AP:AP,0),14)),IF(Subgroup_number=Calculations!BT$17,Calculations!BT$4,""))</f>
        <v/>
      </c>
      <c r="J61" s="61" t="str">
        <f>IF(Number&lt;=MAX(Calculations!AP:AP),IF(COUNTIF(Calculations!Z:Z,"="&amp;'Subgroup Analysis'!F61)=1,INDEX(Lookup_Table_subgroup,MATCH(Subgroup_number,Calculations!Z:Z,0),10),INDEX(Calculations!AP:BP,MATCH(Subgroup_number,Calculations!AP:AP,0),15)),IF(Subgroup_number=Calculations!BT$17,Calculations!BT$5,""))</f>
        <v/>
      </c>
      <c r="K61" s="68" t="str">
        <f>IF(Number&lt;=MAX(Calculations!AP:AP),IF(COUNTIF(Calculations!Z:Z,"="&amp;'Subgroup Analysis'!F61)=1,INDEX(Lookup_Table_subgroup,MATCH(Subgroup_number,Calculations!Z:Z,0),8),INDEX(Calculations!AP:BP,MATCH(Subgroup_number,Calculations!AP:AP,0),24)),IF(Subgroup_number=Calculations!BT$17,"",""))</f>
        <v/>
      </c>
      <c r="L61" s="61" t="str">
        <f>IF(COUNTIF(Calculations!$AP:$AP,"="&amp;$F61)=1,INDEX(Calculations!AP:BP,MATCH(Subgroup_number,Calculations!AP:AP,0),5),IF(Subgroup_number=Calculations!BT$17,Calculations!BT$10,""))</f>
        <v/>
      </c>
      <c r="M61" s="61" t="str">
        <f>IF(COUNTIF(Calculations!$AP:$AP,"="&amp;$F61)=1,INDEX(Calculations!AP:BP,MATCH(Subgroup_number,Calculations!AP:AP,0),6),IF(Subgroup_number=Calculations!BT$17,Calculations!BT$11,""))</f>
        <v/>
      </c>
      <c r="N61" s="61" t="str">
        <f>IF(COUNTIF(Calculations!$AP:$AP,"="&amp;$F61)=1,INDEX(Calculations!AP:BP,MATCH(Subgroup_number,Calculations!AP:AP,0),7),IF(Subgroup_number=Calculations!BT$17,Calculations!BT$12,""))</f>
        <v/>
      </c>
      <c r="O61" s="61" t="str">
        <f>IF(COUNTIF(Calculations!$AP:$AP,"="&amp;$F61)=1,INDEX(Calculations!AP:BP,MATCH(Subgroup_number,Calculations!AP:AP,0),9),IF(Subgroup_number=Calculations!BT$17,Calculations!BT$13,""))</f>
        <v/>
      </c>
      <c r="P61" s="61" t="str">
        <f>IF(COUNTIF(Calculations!$AP:$AP,"="&amp;$F61)=1,INDEX(Calculations!AP:BP,MATCH(Subgroup_number,Calculations!AP:AP,0),10),IF(Subgroup_number=Calculations!BT$17,Calculations!BT$14,""))</f>
        <v/>
      </c>
      <c r="Q61" s="61" t="str">
        <f>IF(COUNTIF(Calculations!$AP:$AP,"="&amp;$F61)=1,INDEX(Calculations!AP:BP,MATCH(Subgroup_number,Calculations!AP:AP,0),18),IF(Subgroup_number=Calculations!BT$17,Calculations!BT$6,""))</f>
        <v/>
      </c>
      <c r="R61" s="63" t="str">
        <f>IF(COUNTIF(Calculations!$AP:$AP,"="&amp;$F61)=1,INDEX(Calculations!AP:BP,MATCH(Subgroup_number,Calculations!AP:AP,0),19),IF(Subgroup_number=Calculations!BT$17,Calculations!BT$7,""))</f>
        <v/>
      </c>
      <c r="S61" s="155"/>
      <c r="U61" s="155"/>
      <c r="W61" s="155"/>
    </row>
    <row r="62" spans="6:23" x14ac:dyDescent="0.2">
      <c r="F62" s="54">
        <v>61</v>
      </c>
      <c r="G6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62" s="61" t="str">
        <f>IF(Number&lt;=MAX(Calculations!AP:AP),IF(COUNTIF(Calculations!Z:Z,"="&amp;'Subgroup Analysis'!F62)=1,INDEX(Lookup_Table_subgroup,MATCH(Subgroup_number,Calculations!Z:Z,0),4),INDEX(Calculations!AP:BP,MATCH(Subgroup_number,Calculations!AP:AP,0),11)),IF(Subgroup_number=Calculations!BT$17,Calculations!BT$2,""))</f>
        <v/>
      </c>
      <c r="I62" s="61" t="str">
        <f>IF(Number&lt;=MAX(Calculations!AP:AP),IF(COUNTIF(Calculations!Z:Z,"="&amp;'Subgroup Analysis'!F62)=1,INDEX(Lookup_Table_subgroup,MATCH(Subgroup_number,Calculations!Z:Z,0),9),INDEX(Calculations!AP:BP,MATCH(Subgroup_number,Calculations!AP:AP,0),14)),IF(Subgroup_number=Calculations!BT$17,Calculations!BT$4,""))</f>
        <v/>
      </c>
      <c r="J62" s="61" t="str">
        <f>IF(Number&lt;=MAX(Calculations!AP:AP),IF(COUNTIF(Calculations!Z:Z,"="&amp;'Subgroup Analysis'!F62)=1,INDEX(Lookup_Table_subgroup,MATCH(Subgroup_number,Calculations!Z:Z,0),10),INDEX(Calculations!AP:BP,MATCH(Subgroup_number,Calculations!AP:AP,0),15)),IF(Subgroup_number=Calculations!BT$17,Calculations!BT$5,""))</f>
        <v/>
      </c>
      <c r="K62" s="68" t="str">
        <f>IF(Number&lt;=MAX(Calculations!AP:AP),IF(COUNTIF(Calculations!Z:Z,"="&amp;'Subgroup Analysis'!F62)=1,INDEX(Lookup_Table_subgroup,MATCH(Subgroup_number,Calculations!Z:Z,0),8),INDEX(Calculations!AP:BP,MATCH(Subgroup_number,Calculations!AP:AP,0),24)),IF(Subgroup_number=Calculations!BT$17,"",""))</f>
        <v/>
      </c>
      <c r="L62" s="61" t="str">
        <f>IF(COUNTIF(Calculations!$AP:$AP,"="&amp;$F62)=1,INDEX(Calculations!AP:BP,MATCH(Subgroup_number,Calculations!AP:AP,0),5),IF(Subgroup_number=Calculations!BT$17,Calculations!BT$10,""))</f>
        <v/>
      </c>
      <c r="M62" s="61" t="str">
        <f>IF(COUNTIF(Calculations!$AP:$AP,"="&amp;$F62)=1,INDEX(Calculations!AP:BP,MATCH(Subgroup_number,Calculations!AP:AP,0),6),IF(Subgroup_number=Calculations!BT$17,Calculations!BT$11,""))</f>
        <v/>
      </c>
      <c r="N62" s="61" t="str">
        <f>IF(COUNTIF(Calculations!$AP:$AP,"="&amp;$F62)=1,INDEX(Calculations!AP:BP,MATCH(Subgroup_number,Calculations!AP:AP,0),7),IF(Subgroup_number=Calculations!BT$17,Calculations!BT$12,""))</f>
        <v/>
      </c>
      <c r="O62" s="61" t="str">
        <f>IF(COUNTIF(Calculations!$AP:$AP,"="&amp;$F62)=1,INDEX(Calculations!AP:BP,MATCH(Subgroup_number,Calculations!AP:AP,0),9),IF(Subgroup_number=Calculations!BT$17,Calculations!BT$13,""))</f>
        <v/>
      </c>
      <c r="P62" s="61" t="str">
        <f>IF(COUNTIF(Calculations!$AP:$AP,"="&amp;$F62)=1,INDEX(Calculations!AP:BP,MATCH(Subgroup_number,Calculations!AP:AP,0),10),IF(Subgroup_number=Calculations!BT$17,Calculations!BT$14,""))</f>
        <v/>
      </c>
      <c r="Q62" s="61" t="str">
        <f>IF(COUNTIF(Calculations!$AP:$AP,"="&amp;$F62)=1,INDEX(Calculations!AP:BP,MATCH(Subgroup_number,Calculations!AP:AP,0),18),IF(Subgroup_number=Calculations!BT$17,Calculations!BT$6,""))</f>
        <v/>
      </c>
      <c r="R62" s="63" t="str">
        <f>IF(COUNTIF(Calculations!$AP:$AP,"="&amp;$F62)=1,INDEX(Calculations!AP:BP,MATCH(Subgroup_number,Calculations!AP:AP,0),19),IF(Subgroup_number=Calculations!BT$17,Calculations!BT$7,""))</f>
        <v/>
      </c>
      <c r="S62" s="155"/>
      <c r="U62" s="155"/>
      <c r="W62" s="155"/>
    </row>
    <row r="63" spans="6:23" x14ac:dyDescent="0.2">
      <c r="F63" s="54">
        <v>62</v>
      </c>
      <c r="G6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63" s="61" t="str">
        <f>IF(Number&lt;=MAX(Calculations!AP:AP),IF(COUNTIF(Calculations!Z:Z,"="&amp;'Subgroup Analysis'!F63)=1,INDEX(Lookup_Table_subgroup,MATCH(Subgroup_number,Calculations!Z:Z,0),4),INDEX(Calculations!AP:BP,MATCH(Subgroup_number,Calculations!AP:AP,0),11)),IF(Subgroup_number=Calculations!BT$17,Calculations!BT$2,""))</f>
        <v/>
      </c>
      <c r="I63" s="61" t="str">
        <f>IF(Number&lt;=MAX(Calculations!AP:AP),IF(COUNTIF(Calculations!Z:Z,"="&amp;'Subgroup Analysis'!F63)=1,INDEX(Lookup_Table_subgroup,MATCH(Subgroup_number,Calculations!Z:Z,0),9),INDEX(Calculations!AP:BP,MATCH(Subgroup_number,Calculations!AP:AP,0),14)),IF(Subgroup_number=Calculations!BT$17,Calculations!BT$4,""))</f>
        <v/>
      </c>
      <c r="J63" s="61" t="str">
        <f>IF(Number&lt;=MAX(Calculations!AP:AP),IF(COUNTIF(Calculations!Z:Z,"="&amp;'Subgroup Analysis'!F63)=1,INDEX(Lookup_Table_subgroup,MATCH(Subgroup_number,Calculations!Z:Z,0),10),INDEX(Calculations!AP:BP,MATCH(Subgroup_number,Calculations!AP:AP,0),15)),IF(Subgroup_number=Calculations!BT$17,Calculations!BT$5,""))</f>
        <v/>
      </c>
      <c r="K63" s="68" t="str">
        <f>IF(Number&lt;=MAX(Calculations!AP:AP),IF(COUNTIF(Calculations!Z:Z,"="&amp;'Subgroup Analysis'!F63)=1,INDEX(Lookup_Table_subgroup,MATCH(Subgroup_number,Calculations!Z:Z,0),8),INDEX(Calculations!AP:BP,MATCH(Subgroup_number,Calculations!AP:AP,0),24)),IF(Subgroup_number=Calculations!BT$17,"",""))</f>
        <v/>
      </c>
      <c r="L63" s="61" t="str">
        <f>IF(COUNTIF(Calculations!$AP:$AP,"="&amp;$F63)=1,INDEX(Calculations!AP:BP,MATCH(Subgroup_number,Calculations!AP:AP,0),5),IF(Subgroup_number=Calculations!BT$17,Calculations!BT$10,""))</f>
        <v/>
      </c>
      <c r="M63" s="61" t="str">
        <f>IF(COUNTIF(Calculations!$AP:$AP,"="&amp;$F63)=1,INDEX(Calculations!AP:BP,MATCH(Subgroup_number,Calculations!AP:AP,0),6),IF(Subgroup_number=Calculations!BT$17,Calculations!BT$11,""))</f>
        <v/>
      </c>
      <c r="N63" s="61" t="str">
        <f>IF(COUNTIF(Calculations!$AP:$AP,"="&amp;$F63)=1,INDEX(Calculations!AP:BP,MATCH(Subgroup_number,Calculations!AP:AP,0),7),IF(Subgroup_number=Calculations!BT$17,Calculations!BT$12,""))</f>
        <v/>
      </c>
      <c r="O63" s="61" t="str">
        <f>IF(COUNTIF(Calculations!$AP:$AP,"="&amp;$F63)=1,INDEX(Calculations!AP:BP,MATCH(Subgroup_number,Calculations!AP:AP,0),9),IF(Subgroup_number=Calculations!BT$17,Calculations!BT$13,""))</f>
        <v/>
      </c>
      <c r="P63" s="61" t="str">
        <f>IF(COUNTIF(Calculations!$AP:$AP,"="&amp;$F63)=1,INDEX(Calculations!AP:BP,MATCH(Subgroup_number,Calculations!AP:AP,0),10),IF(Subgroup_number=Calculations!BT$17,Calculations!BT$14,""))</f>
        <v/>
      </c>
      <c r="Q63" s="61" t="str">
        <f>IF(COUNTIF(Calculations!$AP:$AP,"="&amp;$F63)=1,INDEX(Calculations!AP:BP,MATCH(Subgroup_number,Calculations!AP:AP,0),18),IF(Subgroup_number=Calculations!BT$17,Calculations!BT$6,""))</f>
        <v/>
      </c>
      <c r="R63" s="63" t="str">
        <f>IF(COUNTIF(Calculations!$AP:$AP,"="&amp;$F63)=1,INDEX(Calculations!AP:BP,MATCH(Subgroup_number,Calculations!AP:AP,0),19),IF(Subgroup_number=Calculations!BT$17,Calculations!BT$7,""))</f>
        <v/>
      </c>
      <c r="S63" s="155"/>
      <c r="U63" s="155"/>
      <c r="W63" s="155"/>
    </row>
    <row r="64" spans="6:23" x14ac:dyDescent="0.2">
      <c r="F64" s="54">
        <v>63</v>
      </c>
      <c r="G6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64" s="61" t="str">
        <f>IF(Number&lt;=MAX(Calculations!AP:AP),IF(COUNTIF(Calculations!Z:Z,"="&amp;'Subgroup Analysis'!F64)=1,INDEX(Lookup_Table_subgroup,MATCH(Subgroup_number,Calculations!Z:Z,0),4),INDEX(Calculations!AP:BP,MATCH(Subgroup_number,Calculations!AP:AP,0),11)),IF(Subgroup_number=Calculations!BT$17,Calculations!BT$2,""))</f>
        <v/>
      </c>
      <c r="I64" s="61" t="str">
        <f>IF(Number&lt;=MAX(Calculations!AP:AP),IF(COUNTIF(Calculations!Z:Z,"="&amp;'Subgroup Analysis'!F64)=1,INDEX(Lookup_Table_subgroup,MATCH(Subgroup_number,Calculations!Z:Z,0),9),INDEX(Calculations!AP:BP,MATCH(Subgroup_number,Calculations!AP:AP,0),14)),IF(Subgroup_number=Calculations!BT$17,Calculations!BT$4,""))</f>
        <v/>
      </c>
      <c r="J64" s="61" t="str">
        <f>IF(Number&lt;=MAX(Calculations!AP:AP),IF(COUNTIF(Calculations!Z:Z,"="&amp;'Subgroup Analysis'!F64)=1,INDEX(Lookup_Table_subgroup,MATCH(Subgroup_number,Calculations!Z:Z,0),10),INDEX(Calculations!AP:BP,MATCH(Subgroup_number,Calculations!AP:AP,0),15)),IF(Subgroup_number=Calculations!BT$17,Calculations!BT$5,""))</f>
        <v/>
      </c>
      <c r="K64" s="68" t="str">
        <f>IF(Number&lt;=MAX(Calculations!AP:AP),IF(COUNTIF(Calculations!Z:Z,"="&amp;'Subgroup Analysis'!F64)=1,INDEX(Lookup_Table_subgroup,MATCH(Subgroup_number,Calculations!Z:Z,0),8),INDEX(Calculations!AP:BP,MATCH(Subgroup_number,Calculations!AP:AP,0),24)),IF(Subgroup_number=Calculations!BT$17,"",""))</f>
        <v/>
      </c>
      <c r="L64" s="61" t="str">
        <f>IF(COUNTIF(Calculations!$AP:$AP,"="&amp;$F64)=1,INDEX(Calculations!AP:BP,MATCH(Subgroup_number,Calculations!AP:AP,0),5),IF(Subgroup_number=Calculations!BT$17,Calculations!BT$10,""))</f>
        <v/>
      </c>
      <c r="M64" s="61" t="str">
        <f>IF(COUNTIF(Calculations!$AP:$AP,"="&amp;$F64)=1,INDEX(Calculations!AP:BP,MATCH(Subgroup_number,Calculations!AP:AP,0),6),IF(Subgroup_number=Calculations!BT$17,Calculations!BT$11,""))</f>
        <v/>
      </c>
      <c r="N64" s="61" t="str">
        <f>IF(COUNTIF(Calculations!$AP:$AP,"="&amp;$F64)=1,INDEX(Calculations!AP:BP,MATCH(Subgroup_number,Calculations!AP:AP,0),7),IF(Subgroup_number=Calculations!BT$17,Calculations!BT$12,""))</f>
        <v/>
      </c>
      <c r="O64" s="61" t="str">
        <f>IF(COUNTIF(Calculations!$AP:$AP,"="&amp;$F64)=1,INDEX(Calculations!AP:BP,MATCH(Subgroup_number,Calculations!AP:AP,0),9),IF(Subgroup_number=Calculations!BT$17,Calculations!BT$13,""))</f>
        <v/>
      </c>
      <c r="P64" s="61" t="str">
        <f>IF(COUNTIF(Calculations!$AP:$AP,"="&amp;$F64)=1,INDEX(Calculations!AP:BP,MATCH(Subgroup_number,Calculations!AP:AP,0),10),IF(Subgroup_number=Calculations!BT$17,Calculations!BT$14,""))</f>
        <v/>
      </c>
      <c r="Q64" s="61" t="str">
        <f>IF(COUNTIF(Calculations!$AP:$AP,"="&amp;$F64)=1,INDEX(Calculations!AP:BP,MATCH(Subgroup_number,Calculations!AP:AP,0),18),IF(Subgroup_number=Calculations!BT$17,Calculations!BT$6,""))</f>
        <v/>
      </c>
      <c r="R64" s="63" t="str">
        <f>IF(COUNTIF(Calculations!$AP:$AP,"="&amp;$F64)=1,INDEX(Calculations!AP:BP,MATCH(Subgroup_number,Calculations!AP:AP,0),19),IF(Subgroup_number=Calculations!BT$17,Calculations!BT$7,""))</f>
        <v/>
      </c>
      <c r="S64" s="155"/>
      <c r="U64" s="155"/>
      <c r="W64" s="155"/>
    </row>
    <row r="65" spans="6:23" x14ac:dyDescent="0.2">
      <c r="F65" s="54">
        <v>64</v>
      </c>
      <c r="G6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65" s="61" t="str">
        <f>IF(Number&lt;=MAX(Calculations!AP:AP),IF(COUNTIF(Calculations!Z:Z,"="&amp;'Subgroup Analysis'!F65)=1,INDEX(Lookup_Table_subgroup,MATCH(Subgroup_number,Calculations!Z:Z,0),4),INDEX(Calculations!AP:BP,MATCH(Subgroup_number,Calculations!AP:AP,0),11)),IF(Subgroup_number=Calculations!BT$17,Calculations!BT$2,""))</f>
        <v/>
      </c>
      <c r="I65" s="61" t="str">
        <f>IF(Number&lt;=MAX(Calculations!AP:AP),IF(COUNTIF(Calculations!Z:Z,"="&amp;'Subgroup Analysis'!F65)=1,INDEX(Lookup_Table_subgroup,MATCH(Subgroup_number,Calculations!Z:Z,0),9),INDEX(Calculations!AP:BP,MATCH(Subgroup_number,Calculations!AP:AP,0),14)),IF(Subgroup_number=Calculations!BT$17,Calculations!BT$4,""))</f>
        <v/>
      </c>
      <c r="J65" s="61" t="str">
        <f>IF(Number&lt;=MAX(Calculations!AP:AP),IF(COUNTIF(Calculations!Z:Z,"="&amp;'Subgroup Analysis'!F65)=1,INDEX(Lookup_Table_subgroup,MATCH(Subgroup_number,Calculations!Z:Z,0),10),INDEX(Calculations!AP:BP,MATCH(Subgroup_number,Calculations!AP:AP,0),15)),IF(Subgroup_number=Calculations!BT$17,Calculations!BT$5,""))</f>
        <v/>
      </c>
      <c r="K65" s="68" t="str">
        <f>IF(Number&lt;=MAX(Calculations!AP:AP),IF(COUNTIF(Calculations!Z:Z,"="&amp;'Subgroup Analysis'!F65)=1,INDEX(Lookup_Table_subgroup,MATCH(Subgroup_number,Calculations!Z:Z,0),8),INDEX(Calculations!AP:BP,MATCH(Subgroup_number,Calculations!AP:AP,0),24)),IF(Subgroup_number=Calculations!BT$17,"",""))</f>
        <v/>
      </c>
      <c r="L65" s="61" t="str">
        <f>IF(COUNTIF(Calculations!$AP:$AP,"="&amp;$F65)=1,INDEX(Calculations!AP:BP,MATCH(Subgroup_number,Calculations!AP:AP,0),5),IF(Subgroup_number=Calculations!BT$17,Calculations!BT$10,""))</f>
        <v/>
      </c>
      <c r="M65" s="61" t="str">
        <f>IF(COUNTIF(Calculations!$AP:$AP,"="&amp;$F65)=1,INDEX(Calculations!AP:BP,MATCH(Subgroup_number,Calculations!AP:AP,0),6),IF(Subgroup_number=Calculations!BT$17,Calculations!BT$11,""))</f>
        <v/>
      </c>
      <c r="N65" s="61" t="str">
        <f>IF(COUNTIF(Calculations!$AP:$AP,"="&amp;$F65)=1,INDEX(Calculations!AP:BP,MATCH(Subgroup_number,Calculations!AP:AP,0),7),IF(Subgroup_number=Calculations!BT$17,Calculations!BT$12,""))</f>
        <v/>
      </c>
      <c r="O65" s="61" t="str">
        <f>IF(COUNTIF(Calculations!$AP:$AP,"="&amp;$F65)=1,INDEX(Calculations!AP:BP,MATCH(Subgroup_number,Calculations!AP:AP,0),9),IF(Subgroup_number=Calculations!BT$17,Calculations!BT$13,""))</f>
        <v/>
      </c>
      <c r="P65" s="61" t="str">
        <f>IF(COUNTIF(Calculations!$AP:$AP,"="&amp;$F65)=1,INDEX(Calculations!AP:BP,MATCH(Subgroup_number,Calculations!AP:AP,0),10),IF(Subgroup_number=Calculations!BT$17,Calculations!BT$14,""))</f>
        <v/>
      </c>
      <c r="Q65" s="61" t="str">
        <f>IF(COUNTIF(Calculations!$AP:$AP,"="&amp;$F65)=1,INDEX(Calculations!AP:BP,MATCH(Subgroup_number,Calculations!AP:AP,0),18),IF(Subgroup_number=Calculations!BT$17,Calculations!BT$6,""))</f>
        <v/>
      </c>
      <c r="R65" s="63" t="str">
        <f>IF(COUNTIF(Calculations!$AP:$AP,"="&amp;$F65)=1,INDEX(Calculations!AP:BP,MATCH(Subgroup_number,Calculations!AP:AP,0),19),IF(Subgroup_number=Calculations!BT$17,Calculations!BT$7,""))</f>
        <v/>
      </c>
      <c r="S65" s="155"/>
      <c r="U65" s="155"/>
      <c r="W65" s="155"/>
    </row>
    <row r="66" spans="6:23" x14ac:dyDescent="0.2">
      <c r="F66" s="54">
        <v>65</v>
      </c>
      <c r="G6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66" s="61" t="str">
        <f>IF(Number&lt;=MAX(Calculations!AP:AP),IF(COUNTIF(Calculations!Z:Z,"="&amp;'Subgroup Analysis'!F66)=1,INDEX(Lookup_Table_subgroup,MATCH(Subgroup_number,Calculations!Z:Z,0),4),INDEX(Calculations!AP:BP,MATCH(Subgroup_number,Calculations!AP:AP,0),11)),IF(Subgroup_number=Calculations!BT$17,Calculations!BT$2,""))</f>
        <v/>
      </c>
      <c r="I66" s="61" t="str">
        <f>IF(Number&lt;=MAX(Calculations!AP:AP),IF(COUNTIF(Calculations!Z:Z,"="&amp;'Subgroup Analysis'!F66)=1,INDEX(Lookup_Table_subgroup,MATCH(Subgroup_number,Calculations!Z:Z,0),9),INDEX(Calculations!AP:BP,MATCH(Subgroup_number,Calculations!AP:AP,0),14)),IF(Subgroup_number=Calculations!BT$17,Calculations!BT$4,""))</f>
        <v/>
      </c>
      <c r="J66" s="61" t="str">
        <f>IF(Number&lt;=MAX(Calculations!AP:AP),IF(COUNTIF(Calculations!Z:Z,"="&amp;'Subgroup Analysis'!F66)=1,INDEX(Lookup_Table_subgroup,MATCH(Subgroup_number,Calculations!Z:Z,0),10),INDEX(Calculations!AP:BP,MATCH(Subgroup_number,Calculations!AP:AP,0),15)),IF(Subgroup_number=Calculations!BT$17,Calculations!BT$5,""))</f>
        <v/>
      </c>
      <c r="K66" s="68" t="str">
        <f>IF(Number&lt;=MAX(Calculations!AP:AP),IF(COUNTIF(Calculations!Z:Z,"="&amp;'Subgroup Analysis'!F66)=1,INDEX(Lookup_Table_subgroup,MATCH(Subgroup_number,Calculations!Z:Z,0),8),INDEX(Calculations!AP:BP,MATCH(Subgroup_number,Calculations!AP:AP,0),24)),IF(Subgroup_number=Calculations!BT$17,"",""))</f>
        <v/>
      </c>
      <c r="L66" s="61" t="str">
        <f>IF(COUNTIF(Calculations!$AP:$AP,"="&amp;$F66)=1,INDEX(Calculations!AP:BP,MATCH(Subgroup_number,Calculations!AP:AP,0),5),IF(Subgroup_number=Calculations!BT$17,Calculations!BT$10,""))</f>
        <v/>
      </c>
      <c r="M66" s="61" t="str">
        <f>IF(COUNTIF(Calculations!$AP:$AP,"="&amp;$F66)=1,INDEX(Calculations!AP:BP,MATCH(Subgroup_number,Calculations!AP:AP,0),6),IF(Subgroup_number=Calculations!BT$17,Calculations!BT$11,""))</f>
        <v/>
      </c>
      <c r="N66" s="61" t="str">
        <f>IF(COUNTIF(Calculations!$AP:$AP,"="&amp;$F66)=1,INDEX(Calculations!AP:BP,MATCH(Subgroup_number,Calculations!AP:AP,0),7),IF(Subgroup_number=Calculations!BT$17,Calculations!BT$12,""))</f>
        <v/>
      </c>
      <c r="O66" s="61" t="str">
        <f>IF(COUNTIF(Calculations!$AP:$AP,"="&amp;$F66)=1,INDEX(Calculations!AP:BP,MATCH(Subgroup_number,Calculations!AP:AP,0),9),IF(Subgroup_number=Calculations!BT$17,Calculations!BT$13,""))</f>
        <v/>
      </c>
      <c r="P66" s="61" t="str">
        <f>IF(COUNTIF(Calculations!$AP:$AP,"="&amp;$F66)=1,INDEX(Calculations!AP:BP,MATCH(Subgroup_number,Calculations!AP:AP,0),10),IF(Subgroup_number=Calculations!BT$17,Calculations!BT$14,""))</f>
        <v/>
      </c>
      <c r="Q66" s="61" t="str">
        <f>IF(COUNTIF(Calculations!$AP:$AP,"="&amp;$F66)=1,INDEX(Calculations!AP:BP,MATCH(Subgroup_number,Calculations!AP:AP,0),18),IF(Subgroup_number=Calculations!BT$17,Calculations!BT$6,""))</f>
        <v/>
      </c>
      <c r="R66" s="63" t="str">
        <f>IF(COUNTIF(Calculations!$AP:$AP,"="&amp;$F66)=1,INDEX(Calculations!AP:BP,MATCH(Subgroup_number,Calculations!AP:AP,0),19),IF(Subgroup_number=Calculations!BT$17,Calculations!BT$7,""))</f>
        <v/>
      </c>
      <c r="S66" s="155"/>
      <c r="U66" s="155"/>
      <c r="W66" s="155"/>
    </row>
    <row r="67" spans="6:23" x14ac:dyDescent="0.2">
      <c r="F67" s="54">
        <v>66</v>
      </c>
      <c r="G6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67" s="61" t="str">
        <f>IF(Number&lt;=MAX(Calculations!AP:AP),IF(COUNTIF(Calculations!Z:Z,"="&amp;'Subgroup Analysis'!F67)=1,INDEX(Lookup_Table_subgroup,MATCH(Subgroup_number,Calculations!Z:Z,0),4),INDEX(Calculations!AP:BP,MATCH(Subgroup_number,Calculations!AP:AP,0),11)),IF(Subgroup_number=Calculations!BT$17,Calculations!BT$2,""))</f>
        <v/>
      </c>
      <c r="I67" s="61" t="str">
        <f>IF(Number&lt;=MAX(Calculations!AP:AP),IF(COUNTIF(Calculations!Z:Z,"="&amp;'Subgroup Analysis'!F67)=1,INDEX(Lookup_Table_subgroup,MATCH(Subgroup_number,Calculations!Z:Z,0),9),INDEX(Calculations!AP:BP,MATCH(Subgroup_number,Calculations!AP:AP,0),14)),IF(Subgroup_number=Calculations!BT$17,Calculations!BT$4,""))</f>
        <v/>
      </c>
      <c r="J67" s="61" t="str">
        <f>IF(Number&lt;=MAX(Calculations!AP:AP),IF(COUNTIF(Calculations!Z:Z,"="&amp;'Subgroup Analysis'!F67)=1,INDEX(Lookup_Table_subgroup,MATCH(Subgroup_number,Calculations!Z:Z,0),10),INDEX(Calculations!AP:BP,MATCH(Subgroup_number,Calculations!AP:AP,0),15)),IF(Subgroup_number=Calculations!BT$17,Calculations!BT$5,""))</f>
        <v/>
      </c>
      <c r="K67" s="68" t="str">
        <f>IF(Number&lt;=MAX(Calculations!AP:AP),IF(COUNTIF(Calculations!Z:Z,"="&amp;'Subgroup Analysis'!F67)=1,INDEX(Lookup_Table_subgroup,MATCH(Subgroup_number,Calculations!Z:Z,0),8),INDEX(Calculations!AP:BP,MATCH(Subgroup_number,Calculations!AP:AP,0),24)),IF(Subgroup_number=Calculations!BT$17,"",""))</f>
        <v/>
      </c>
      <c r="L67" s="61" t="str">
        <f>IF(COUNTIF(Calculations!$AP:$AP,"="&amp;$F67)=1,INDEX(Calculations!AP:BP,MATCH(Subgroup_number,Calculations!AP:AP,0),5),IF(Subgroup_number=Calculations!BT$17,Calculations!BT$10,""))</f>
        <v/>
      </c>
      <c r="M67" s="61" t="str">
        <f>IF(COUNTIF(Calculations!$AP:$AP,"="&amp;$F67)=1,INDEX(Calculations!AP:BP,MATCH(Subgroup_number,Calculations!AP:AP,0),6),IF(Subgroup_number=Calculations!BT$17,Calculations!BT$11,""))</f>
        <v/>
      </c>
      <c r="N67" s="61" t="str">
        <f>IF(COUNTIF(Calculations!$AP:$AP,"="&amp;$F67)=1,INDEX(Calculations!AP:BP,MATCH(Subgroup_number,Calculations!AP:AP,0),7),IF(Subgroup_number=Calculations!BT$17,Calculations!BT$12,""))</f>
        <v/>
      </c>
      <c r="O67" s="61" t="str">
        <f>IF(COUNTIF(Calculations!$AP:$AP,"="&amp;$F67)=1,INDEX(Calculations!AP:BP,MATCH(Subgroup_number,Calculations!AP:AP,0),9),IF(Subgroup_number=Calculations!BT$17,Calculations!BT$13,""))</f>
        <v/>
      </c>
      <c r="P67" s="61" t="str">
        <f>IF(COUNTIF(Calculations!$AP:$AP,"="&amp;$F67)=1,INDEX(Calculations!AP:BP,MATCH(Subgroup_number,Calculations!AP:AP,0),10),IF(Subgroup_number=Calculations!BT$17,Calculations!BT$14,""))</f>
        <v/>
      </c>
      <c r="Q67" s="61" t="str">
        <f>IF(COUNTIF(Calculations!$AP:$AP,"="&amp;$F67)=1,INDEX(Calculations!AP:BP,MATCH(Subgroup_number,Calculations!AP:AP,0),18),IF(Subgroup_number=Calculations!BT$17,Calculations!BT$6,""))</f>
        <v/>
      </c>
      <c r="R67" s="63" t="str">
        <f>IF(COUNTIF(Calculations!$AP:$AP,"="&amp;$F67)=1,INDEX(Calculations!AP:BP,MATCH(Subgroup_number,Calculations!AP:AP,0),19),IF(Subgroup_number=Calculations!BT$17,Calculations!BT$7,""))</f>
        <v/>
      </c>
      <c r="S67" s="155"/>
      <c r="U67" s="155"/>
      <c r="W67" s="155"/>
    </row>
    <row r="68" spans="6:23" x14ac:dyDescent="0.2">
      <c r="F68" s="54">
        <v>67</v>
      </c>
      <c r="G6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68" s="61" t="str">
        <f>IF(Number&lt;=MAX(Calculations!AP:AP),IF(COUNTIF(Calculations!Z:Z,"="&amp;'Subgroup Analysis'!F68)=1,INDEX(Lookup_Table_subgroup,MATCH(Subgroup_number,Calculations!Z:Z,0),4),INDEX(Calculations!AP:BP,MATCH(Subgroup_number,Calculations!AP:AP,0),11)),IF(Subgroup_number=Calculations!BT$17,Calculations!BT$2,""))</f>
        <v/>
      </c>
      <c r="I68" s="61" t="str">
        <f>IF(Number&lt;=MAX(Calculations!AP:AP),IF(COUNTIF(Calculations!Z:Z,"="&amp;'Subgroup Analysis'!F68)=1,INDEX(Lookup_Table_subgroup,MATCH(Subgroup_number,Calculations!Z:Z,0),9),INDEX(Calculations!AP:BP,MATCH(Subgroup_number,Calculations!AP:AP,0),14)),IF(Subgroup_number=Calculations!BT$17,Calculations!BT$4,""))</f>
        <v/>
      </c>
      <c r="J68" s="61" t="str">
        <f>IF(Number&lt;=MAX(Calculations!AP:AP),IF(COUNTIF(Calculations!Z:Z,"="&amp;'Subgroup Analysis'!F68)=1,INDEX(Lookup_Table_subgroup,MATCH(Subgroup_number,Calculations!Z:Z,0),10),INDEX(Calculations!AP:BP,MATCH(Subgroup_number,Calculations!AP:AP,0),15)),IF(Subgroup_number=Calculations!BT$17,Calculations!BT$5,""))</f>
        <v/>
      </c>
      <c r="K68" s="68" t="str">
        <f>IF(Number&lt;=MAX(Calculations!AP:AP),IF(COUNTIF(Calculations!Z:Z,"="&amp;'Subgroup Analysis'!F68)=1,INDEX(Lookup_Table_subgroup,MATCH(Subgroup_number,Calculations!Z:Z,0),8),INDEX(Calculations!AP:BP,MATCH(Subgroup_number,Calculations!AP:AP,0),24)),IF(Subgroup_number=Calculations!BT$17,"",""))</f>
        <v/>
      </c>
      <c r="L68" s="61" t="str">
        <f>IF(COUNTIF(Calculations!$AP:$AP,"="&amp;$F68)=1,INDEX(Calculations!AP:BP,MATCH(Subgroup_number,Calculations!AP:AP,0),5),IF(Subgroup_number=Calculations!BT$17,Calculations!BT$10,""))</f>
        <v/>
      </c>
      <c r="M68" s="61" t="str">
        <f>IF(COUNTIF(Calculations!$AP:$AP,"="&amp;$F68)=1,INDEX(Calculations!AP:BP,MATCH(Subgroup_number,Calculations!AP:AP,0),6),IF(Subgroup_number=Calculations!BT$17,Calculations!BT$11,""))</f>
        <v/>
      </c>
      <c r="N68" s="61" t="str">
        <f>IF(COUNTIF(Calculations!$AP:$AP,"="&amp;$F68)=1,INDEX(Calculations!AP:BP,MATCH(Subgroup_number,Calculations!AP:AP,0),7),IF(Subgroup_number=Calculations!BT$17,Calculations!BT$12,""))</f>
        <v/>
      </c>
      <c r="O68" s="61" t="str">
        <f>IF(COUNTIF(Calculations!$AP:$AP,"="&amp;$F68)=1,INDEX(Calculations!AP:BP,MATCH(Subgroup_number,Calculations!AP:AP,0),9),IF(Subgroup_number=Calculations!BT$17,Calculations!BT$13,""))</f>
        <v/>
      </c>
      <c r="P68" s="61" t="str">
        <f>IF(COUNTIF(Calculations!$AP:$AP,"="&amp;$F68)=1,INDEX(Calculations!AP:BP,MATCH(Subgroup_number,Calculations!AP:AP,0),10),IF(Subgroup_number=Calculations!BT$17,Calculations!BT$14,""))</f>
        <v/>
      </c>
      <c r="Q68" s="61" t="str">
        <f>IF(COUNTIF(Calculations!$AP:$AP,"="&amp;$F68)=1,INDEX(Calculations!AP:BP,MATCH(Subgroup_number,Calculations!AP:AP,0),18),IF(Subgroup_number=Calculations!BT$17,Calculations!BT$6,""))</f>
        <v/>
      </c>
      <c r="R68" s="63" t="str">
        <f>IF(COUNTIF(Calculations!$AP:$AP,"="&amp;$F68)=1,INDEX(Calculations!AP:BP,MATCH(Subgroup_number,Calculations!AP:AP,0),19),IF(Subgroup_number=Calculations!BT$17,Calculations!BT$7,""))</f>
        <v/>
      </c>
      <c r="S68" s="155"/>
      <c r="U68" s="155"/>
      <c r="W68" s="155"/>
    </row>
    <row r="69" spans="6:23" x14ac:dyDescent="0.2">
      <c r="F69" s="54">
        <v>68</v>
      </c>
      <c r="G6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69" s="61" t="str">
        <f>IF(Number&lt;=MAX(Calculations!AP:AP),IF(COUNTIF(Calculations!Z:Z,"="&amp;'Subgroup Analysis'!F69)=1,INDEX(Lookup_Table_subgroup,MATCH(Subgroup_number,Calculations!Z:Z,0),4),INDEX(Calculations!AP:BP,MATCH(Subgroup_number,Calculations!AP:AP,0),11)),IF(Subgroup_number=Calculations!BT$17,Calculations!BT$2,""))</f>
        <v/>
      </c>
      <c r="I69" s="61" t="str">
        <f>IF(Number&lt;=MAX(Calculations!AP:AP),IF(COUNTIF(Calculations!Z:Z,"="&amp;'Subgroup Analysis'!F69)=1,INDEX(Lookup_Table_subgroup,MATCH(Subgroup_number,Calculations!Z:Z,0),9),INDEX(Calculations!AP:BP,MATCH(Subgroup_number,Calculations!AP:AP,0),14)),IF(Subgroup_number=Calculations!BT$17,Calculations!BT$4,""))</f>
        <v/>
      </c>
      <c r="J69" s="61" t="str">
        <f>IF(Number&lt;=MAX(Calculations!AP:AP),IF(COUNTIF(Calculations!Z:Z,"="&amp;'Subgroup Analysis'!F69)=1,INDEX(Lookup_Table_subgroup,MATCH(Subgroup_number,Calculations!Z:Z,0),10),INDEX(Calculations!AP:BP,MATCH(Subgroup_number,Calculations!AP:AP,0),15)),IF(Subgroup_number=Calculations!BT$17,Calculations!BT$5,""))</f>
        <v/>
      </c>
      <c r="K69" s="68" t="str">
        <f>IF(Number&lt;=MAX(Calculations!AP:AP),IF(COUNTIF(Calculations!Z:Z,"="&amp;'Subgroup Analysis'!F69)=1,INDEX(Lookup_Table_subgroup,MATCH(Subgroup_number,Calculations!Z:Z,0),8),INDEX(Calculations!AP:BP,MATCH(Subgroup_number,Calculations!AP:AP,0),24)),IF(Subgroup_number=Calculations!BT$17,"",""))</f>
        <v/>
      </c>
      <c r="L69" s="61" t="str">
        <f>IF(COUNTIF(Calculations!$AP:$AP,"="&amp;$F69)=1,INDEX(Calculations!AP:BP,MATCH(Subgroup_number,Calculations!AP:AP,0),5),IF(Subgroup_number=Calculations!BT$17,Calculations!BT$10,""))</f>
        <v/>
      </c>
      <c r="M69" s="61" t="str">
        <f>IF(COUNTIF(Calculations!$AP:$AP,"="&amp;$F69)=1,INDEX(Calculations!AP:BP,MATCH(Subgroup_number,Calculations!AP:AP,0),6),IF(Subgroup_number=Calculations!BT$17,Calculations!BT$11,""))</f>
        <v/>
      </c>
      <c r="N69" s="61" t="str">
        <f>IF(COUNTIF(Calculations!$AP:$AP,"="&amp;$F69)=1,INDEX(Calculations!AP:BP,MATCH(Subgroup_number,Calculations!AP:AP,0),7),IF(Subgroup_number=Calculations!BT$17,Calculations!BT$12,""))</f>
        <v/>
      </c>
      <c r="O69" s="61" t="str">
        <f>IF(COUNTIF(Calculations!$AP:$AP,"="&amp;$F69)=1,INDEX(Calculations!AP:BP,MATCH(Subgroup_number,Calculations!AP:AP,0),9),IF(Subgroup_number=Calculations!BT$17,Calculations!BT$13,""))</f>
        <v/>
      </c>
      <c r="P69" s="61" t="str">
        <f>IF(COUNTIF(Calculations!$AP:$AP,"="&amp;$F69)=1,INDEX(Calculations!AP:BP,MATCH(Subgroup_number,Calculations!AP:AP,0),10),IF(Subgroup_number=Calculations!BT$17,Calculations!BT$14,""))</f>
        <v/>
      </c>
      <c r="Q69" s="61" t="str">
        <f>IF(COUNTIF(Calculations!$AP:$AP,"="&amp;$F69)=1,INDEX(Calculations!AP:BP,MATCH(Subgroup_number,Calculations!AP:AP,0),18),IF(Subgroup_number=Calculations!BT$17,Calculations!BT$6,""))</f>
        <v/>
      </c>
      <c r="R69" s="63" t="str">
        <f>IF(COUNTIF(Calculations!$AP:$AP,"="&amp;$F69)=1,INDEX(Calculations!AP:BP,MATCH(Subgroup_number,Calculations!AP:AP,0),19),IF(Subgroup_number=Calculations!BT$17,Calculations!BT$7,""))</f>
        <v/>
      </c>
      <c r="S69" s="155"/>
      <c r="U69" s="155"/>
      <c r="W69" s="155"/>
    </row>
    <row r="70" spans="6:23" x14ac:dyDescent="0.2">
      <c r="F70" s="54">
        <v>69</v>
      </c>
      <c r="G7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70" s="61" t="str">
        <f>IF(Number&lt;=MAX(Calculations!AP:AP),IF(COUNTIF(Calculations!Z:Z,"="&amp;'Subgroup Analysis'!F70)=1,INDEX(Lookup_Table_subgroup,MATCH(Subgroup_number,Calculations!Z:Z,0),4),INDEX(Calculations!AP:BP,MATCH(Subgroup_number,Calculations!AP:AP,0),11)),IF(Subgroup_number=Calculations!BT$17,Calculations!BT$2,""))</f>
        <v/>
      </c>
      <c r="I70" s="61" t="str">
        <f>IF(Number&lt;=MAX(Calculations!AP:AP),IF(COUNTIF(Calculations!Z:Z,"="&amp;'Subgroup Analysis'!F70)=1,INDEX(Lookup_Table_subgroup,MATCH(Subgroup_number,Calculations!Z:Z,0),9),INDEX(Calculations!AP:BP,MATCH(Subgroup_number,Calculations!AP:AP,0),14)),IF(Subgroup_number=Calculations!BT$17,Calculations!BT$4,""))</f>
        <v/>
      </c>
      <c r="J70" s="61" t="str">
        <f>IF(Number&lt;=MAX(Calculations!AP:AP),IF(COUNTIF(Calculations!Z:Z,"="&amp;'Subgroup Analysis'!F70)=1,INDEX(Lookup_Table_subgroup,MATCH(Subgroup_number,Calculations!Z:Z,0),10),INDEX(Calculations!AP:BP,MATCH(Subgroup_number,Calculations!AP:AP,0),15)),IF(Subgroup_number=Calculations!BT$17,Calculations!BT$5,""))</f>
        <v/>
      </c>
      <c r="K70" s="68" t="str">
        <f>IF(Number&lt;=MAX(Calculations!AP:AP),IF(COUNTIF(Calculations!Z:Z,"="&amp;'Subgroup Analysis'!F70)=1,INDEX(Lookup_Table_subgroup,MATCH(Subgroup_number,Calculations!Z:Z,0),8),INDEX(Calculations!AP:BP,MATCH(Subgroup_number,Calculations!AP:AP,0),24)),IF(Subgroup_number=Calculations!BT$17,"",""))</f>
        <v/>
      </c>
      <c r="L70" s="61" t="str">
        <f>IF(COUNTIF(Calculations!$AP:$AP,"="&amp;$F70)=1,INDEX(Calculations!AP:BP,MATCH(Subgroup_number,Calculations!AP:AP,0),5),IF(Subgroup_number=Calculations!BT$17,Calculations!BT$10,""))</f>
        <v/>
      </c>
      <c r="M70" s="61" t="str">
        <f>IF(COUNTIF(Calculations!$AP:$AP,"="&amp;$F70)=1,INDEX(Calculations!AP:BP,MATCH(Subgroup_number,Calculations!AP:AP,0),6),IF(Subgroup_number=Calculations!BT$17,Calculations!BT$11,""))</f>
        <v/>
      </c>
      <c r="N70" s="61" t="str">
        <f>IF(COUNTIF(Calculations!$AP:$AP,"="&amp;$F70)=1,INDEX(Calculations!AP:BP,MATCH(Subgroup_number,Calculations!AP:AP,0),7),IF(Subgroup_number=Calculations!BT$17,Calculations!BT$12,""))</f>
        <v/>
      </c>
      <c r="O70" s="61" t="str">
        <f>IF(COUNTIF(Calculations!$AP:$AP,"="&amp;$F70)=1,INDEX(Calculations!AP:BP,MATCH(Subgroup_number,Calculations!AP:AP,0),9),IF(Subgroup_number=Calculations!BT$17,Calculations!BT$13,""))</f>
        <v/>
      </c>
      <c r="P70" s="61" t="str">
        <f>IF(COUNTIF(Calculations!$AP:$AP,"="&amp;$F70)=1,INDEX(Calculations!AP:BP,MATCH(Subgroup_number,Calculations!AP:AP,0),10),IF(Subgroup_number=Calculations!BT$17,Calculations!BT$14,""))</f>
        <v/>
      </c>
      <c r="Q70" s="61" t="str">
        <f>IF(COUNTIF(Calculations!$AP:$AP,"="&amp;$F70)=1,INDEX(Calculations!AP:BP,MATCH(Subgroup_number,Calculations!AP:AP,0),18),IF(Subgroup_number=Calculations!BT$17,Calculations!BT$6,""))</f>
        <v/>
      </c>
      <c r="R70" s="63" t="str">
        <f>IF(COUNTIF(Calculations!$AP:$AP,"="&amp;$F70)=1,INDEX(Calculations!AP:BP,MATCH(Subgroup_number,Calculations!AP:AP,0),19),IF(Subgroup_number=Calculations!BT$17,Calculations!BT$7,""))</f>
        <v/>
      </c>
      <c r="S70" s="155"/>
      <c r="U70" s="155"/>
      <c r="W70" s="155"/>
    </row>
    <row r="71" spans="6:23" x14ac:dyDescent="0.2">
      <c r="F71" s="54">
        <v>70</v>
      </c>
      <c r="G7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71" s="61" t="str">
        <f>IF(Number&lt;=MAX(Calculations!AP:AP),IF(COUNTIF(Calculations!Z:Z,"="&amp;'Subgroup Analysis'!F71)=1,INDEX(Lookup_Table_subgroup,MATCH(Subgroup_number,Calculations!Z:Z,0),4),INDEX(Calculations!AP:BP,MATCH(Subgroup_number,Calculations!AP:AP,0),11)),IF(Subgroup_number=Calculations!BT$17,Calculations!BT$2,""))</f>
        <v/>
      </c>
      <c r="I71" s="61" t="str">
        <f>IF(Number&lt;=MAX(Calculations!AP:AP),IF(COUNTIF(Calculations!Z:Z,"="&amp;'Subgroup Analysis'!F71)=1,INDEX(Lookup_Table_subgroup,MATCH(Subgroup_number,Calculations!Z:Z,0),9),INDEX(Calculations!AP:BP,MATCH(Subgroup_number,Calculations!AP:AP,0),14)),IF(Subgroup_number=Calculations!BT$17,Calculations!BT$4,""))</f>
        <v/>
      </c>
      <c r="J71" s="61" t="str">
        <f>IF(Number&lt;=MAX(Calculations!AP:AP),IF(COUNTIF(Calculations!Z:Z,"="&amp;'Subgroup Analysis'!F71)=1,INDEX(Lookup_Table_subgroup,MATCH(Subgroup_number,Calculations!Z:Z,0),10),INDEX(Calculations!AP:BP,MATCH(Subgroup_number,Calculations!AP:AP,0),15)),IF(Subgroup_number=Calculations!BT$17,Calculations!BT$5,""))</f>
        <v/>
      </c>
      <c r="K71" s="68" t="str">
        <f>IF(Number&lt;=MAX(Calculations!AP:AP),IF(COUNTIF(Calculations!Z:Z,"="&amp;'Subgroup Analysis'!F71)=1,INDEX(Lookup_Table_subgroup,MATCH(Subgroup_number,Calculations!Z:Z,0),8),INDEX(Calculations!AP:BP,MATCH(Subgroup_number,Calculations!AP:AP,0),24)),IF(Subgroup_number=Calculations!BT$17,"",""))</f>
        <v/>
      </c>
      <c r="L71" s="61" t="str">
        <f>IF(COUNTIF(Calculations!$AP:$AP,"="&amp;$F71)=1,INDEX(Calculations!AP:BP,MATCH(Subgroup_number,Calculations!AP:AP,0),5),IF(Subgroup_number=Calculations!BT$17,Calculations!BT$10,""))</f>
        <v/>
      </c>
      <c r="M71" s="61" t="str">
        <f>IF(COUNTIF(Calculations!$AP:$AP,"="&amp;$F71)=1,INDEX(Calculations!AP:BP,MATCH(Subgroup_number,Calculations!AP:AP,0),6),IF(Subgroup_number=Calculations!BT$17,Calculations!BT$11,""))</f>
        <v/>
      </c>
      <c r="N71" s="61" t="str">
        <f>IF(COUNTIF(Calculations!$AP:$AP,"="&amp;$F71)=1,INDEX(Calculations!AP:BP,MATCH(Subgroup_number,Calculations!AP:AP,0),7),IF(Subgroup_number=Calculations!BT$17,Calculations!BT$12,""))</f>
        <v/>
      </c>
      <c r="O71" s="61" t="str">
        <f>IF(COUNTIF(Calculations!$AP:$AP,"="&amp;$F71)=1,INDEX(Calculations!AP:BP,MATCH(Subgroup_number,Calculations!AP:AP,0),9),IF(Subgroup_number=Calculations!BT$17,Calculations!BT$13,""))</f>
        <v/>
      </c>
      <c r="P71" s="61" t="str">
        <f>IF(COUNTIF(Calculations!$AP:$AP,"="&amp;$F71)=1,INDEX(Calculations!AP:BP,MATCH(Subgroup_number,Calculations!AP:AP,0),10),IF(Subgroup_number=Calculations!BT$17,Calculations!BT$14,""))</f>
        <v/>
      </c>
      <c r="Q71" s="61" t="str">
        <f>IF(COUNTIF(Calculations!$AP:$AP,"="&amp;$F71)=1,INDEX(Calculations!AP:BP,MATCH(Subgroup_number,Calculations!AP:AP,0),18),IF(Subgroup_number=Calculations!BT$17,Calculations!BT$6,""))</f>
        <v/>
      </c>
      <c r="R71" s="63" t="str">
        <f>IF(COUNTIF(Calculations!$AP:$AP,"="&amp;$F71)=1,INDEX(Calculations!AP:BP,MATCH(Subgroup_number,Calculations!AP:AP,0),19),IF(Subgroup_number=Calculations!BT$17,Calculations!BT$7,""))</f>
        <v/>
      </c>
      <c r="S71" s="155"/>
      <c r="U71" s="155"/>
      <c r="W71" s="155"/>
    </row>
    <row r="72" spans="6:23" x14ac:dyDescent="0.2">
      <c r="F72" s="54">
        <v>71</v>
      </c>
      <c r="G7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72" s="61" t="str">
        <f>IF(Number&lt;=MAX(Calculations!AP:AP),IF(COUNTIF(Calculations!Z:Z,"="&amp;'Subgroup Analysis'!F72)=1,INDEX(Lookup_Table_subgroup,MATCH(Subgroup_number,Calculations!Z:Z,0),4),INDEX(Calculations!AP:BP,MATCH(Subgroup_number,Calculations!AP:AP,0),11)),IF(Subgroup_number=Calculations!BT$17,Calculations!BT$2,""))</f>
        <v/>
      </c>
      <c r="I72" s="61" t="str">
        <f>IF(Number&lt;=MAX(Calculations!AP:AP),IF(COUNTIF(Calculations!Z:Z,"="&amp;'Subgroup Analysis'!F72)=1,INDEX(Lookup_Table_subgroup,MATCH(Subgroup_number,Calculations!Z:Z,0),9),INDEX(Calculations!AP:BP,MATCH(Subgroup_number,Calculations!AP:AP,0),14)),IF(Subgroup_number=Calculations!BT$17,Calculations!BT$4,""))</f>
        <v/>
      </c>
      <c r="J72" s="61" t="str">
        <f>IF(Number&lt;=MAX(Calculations!AP:AP),IF(COUNTIF(Calculations!Z:Z,"="&amp;'Subgroup Analysis'!F72)=1,INDEX(Lookup_Table_subgroup,MATCH(Subgroup_number,Calculations!Z:Z,0),10),INDEX(Calculations!AP:BP,MATCH(Subgroup_number,Calculations!AP:AP,0),15)),IF(Subgroup_number=Calculations!BT$17,Calculations!BT$5,""))</f>
        <v/>
      </c>
      <c r="K72" s="68" t="str">
        <f>IF(Number&lt;=MAX(Calculations!AP:AP),IF(COUNTIF(Calculations!Z:Z,"="&amp;'Subgroup Analysis'!F72)=1,INDEX(Lookup_Table_subgroup,MATCH(Subgroup_number,Calculations!Z:Z,0),8),INDEX(Calculations!AP:BP,MATCH(Subgroup_number,Calculations!AP:AP,0),24)),IF(Subgroup_number=Calculations!BT$17,"",""))</f>
        <v/>
      </c>
      <c r="L72" s="61" t="str">
        <f>IF(COUNTIF(Calculations!$AP:$AP,"="&amp;$F72)=1,INDEX(Calculations!AP:BP,MATCH(Subgroup_number,Calculations!AP:AP,0),5),IF(Subgroup_number=Calculations!BT$17,Calculations!BT$10,""))</f>
        <v/>
      </c>
      <c r="M72" s="61" t="str">
        <f>IF(COUNTIF(Calculations!$AP:$AP,"="&amp;$F72)=1,INDEX(Calculations!AP:BP,MATCH(Subgroup_number,Calculations!AP:AP,0),6),IF(Subgroup_number=Calculations!BT$17,Calculations!BT$11,""))</f>
        <v/>
      </c>
      <c r="N72" s="61" t="str">
        <f>IF(COUNTIF(Calculations!$AP:$AP,"="&amp;$F72)=1,INDEX(Calculations!AP:BP,MATCH(Subgroup_number,Calculations!AP:AP,0),7),IF(Subgroup_number=Calculations!BT$17,Calculations!BT$12,""))</f>
        <v/>
      </c>
      <c r="O72" s="61" t="str">
        <f>IF(COUNTIF(Calculations!$AP:$AP,"="&amp;$F72)=1,INDEX(Calculations!AP:BP,MATCH(Subgroup_number,Calculations!AP:AP,0),9),IF(Subgroup_number=Calculations!BT$17,Calculations!BT$13,""))</f>
        <v/>
      </c>
      <c r="P72" s="61" t="str">
        <f>IF(COUNTIF(Calculations!$AP:$AP,"="&amp;$F72)=1,INDEX(Calculations!AP:BP,MATCH(Subgroup_number,Calculations!AP:AP,0),10),IF(Subgroup_number=Calculations!BT$17,Calculations!BT$14,""))</f>
        <v/>
      </c>
      <c r="Q72" s="61" t="str">
        <f>IF(COUNTIF(Calculations!$AP:$AP,"="&amp;$F72)=1,INDEX(Calculations!AP:BP,MATCH(Subgroup_number,Calculations!AP:AP,0),18),IF(Subgroup_number=Calculations!BT$17,Calculations!BT$6,""))</f>
        <v/>
      </c>
      <c r="R72" s="63" t="str">
        <f>IF(COUNTIF(Calculations!$AP:$AP,"="&amp;$F72)=1,INDEX(Calculations!AP:BP,MATCH(Subgroup_number,Calculations!AP:AP,0),19),IF(Subgroup_number=Calculations!BT$17,Calculations!BT$7,""))</f>
        <v/>
      </c>
      <c r="S72" s="155"/>
      <c r="U72" s="155"/>
      <c r="W72" s="155"/>
    </row>
    <row r="73" spans="6:23" x14ac:dyDescent="0.2">
      <c r="F73" s="54">
        <v>72</v>
      </c>
      <c r="G7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73" s="61" t="str">
        <f>IF(Number&lt;=MAX(Calculations!AP:AP),IF(COUNTIF(Calculations!Z:Z,"="&amp;'Subgroup Analysis'!F73)=1,INDEX(Lookup_Table_subgroup,MATCH(Subgroup_number,Calculations!Z:Z,0),4),INDEX(Calculations!AP:BP,MATCH(Subgroup_number,Calculations!AP:AP,0),11)),IF(Subgroup_number=Calculations!BT$17,Calculations!BT$2,""))</f>
        <v/>
      </c>
      <c r="I73" s="61" t="str">
        <f>IF(Number&lt;=MAX(Calculations!AP:AP),IF(COUNTIF(Calculations!Z:Z,"="&amp;'Subgroup Analysis'!F73)=1,INDEX(Lookup_Table_subgroup,MATCH(Subgroup_number,Calculations!Z:Z,0),9),INDEX(Calculations!AP:BP,MATCH(Subgroup_number,Calculations!AP:AP,0),14)),IF(Subgroup_number=Calculations!BT$17,Calculations!BT$4,""))</f>
        <v/>
      </c>
      <c r="J73" s="61" t="str">
        <f>IF(Number&lt;=MAX(Calculations!AP:AP),IF(COUNTIF(Calculations!Z:Z,"="&amp;'Subgroup Analysis'!F73)=1,INDEX(Lookup_Table_subgroup,MATCH(Subgroup_number,Calculations!Z:Z,0),10),INDEX(Calculations!AP:BP,MATCH(Subgroup_number,Calculations!AP:AP,0),15)),IF(Subgroup_number=Calculations!BT$17,Calculations!BT$5,""))</f>
        <v/>
      </c>
      <c r="K73" s="68" t="str">
        <f>IF(Number&lt;=MAX(Calculations!AP:AP),IF(COUNTIF(Calculations!Z:Z,"="&amp;'Subgroup Analysis'!F73)=1,INDEX(Lookup_Table_subgroup,MATCH(Subgroup_number,Calculations!Z:Z,0),8),INDEX(Calculations!AP:BP,MATCH(Subgroup_number,Calculations!AP:AP,0),24)),IF(Subgroup_number=Calculations!BT$17,"",""))</f>
        <v/>
      </c>
      <c r="L73" s="61" t="str">
        <f>IF(COUNTIF(Calculations!$AP:$AP,"="&amp;$F73)=1,INDEX(Calculations!AP:BP,MATCH(Subgroup_number,Calculations!AP:AP,0),5),IF(Subgroup_number=Calculations!BT$17,Calculations!BT$10,""))</f>
        <v/>
      </c>
      <c r="M73" s="61" t="str">
        <f>IF(COUNTIF(Calculations!$AP:$AP,"="&amp;$F73)=1,INDEX(Calculations!AP:BP,MATCH(Subgroup_number,Calculations!AP:AP,0),6),IF(Subgroup_number=Calculations!BT$17,Calculations!BT$11,""))</f>
        <v/>
      </c>
      <c r="N73" s="61" t="str">
        <f>IF(COUNTIF(Calculations!$AP:$AP,"="&amp;$F73)=1,INDEX(Calculations!AP:BP,MATCH(Subgroup_number,Calculations!AP:AP,0),7),IF(Subgroup_number=Calculations!BT$17,Calculations!BT$12,""))</f>
        <v/>
      </c>
      <c r="O73" s="61" t="str">
        <f>IF(COUNTIF(Calculations!$AP:$AP,"="&amp;$F73)=1,INDEX(Calculations!AP:BP,MATCH(Subgroup_number,Calculations!AP:AP,0),9),IF(Subgroup_number=Calculations!BT$17,Calculations!BT$13,""))</f>
        <v/>
      </c>
      <c r="P73" s="61" t="str">
        <f>IF(COUNTIF(Calculations!$AP:$AP,"="&amp;$F73)=1,INDEX(Calculations!AP:BP,MATCH(Subgroup_number,Calculations!AP:AP,0),10),IF(Subgroup_number=Calculations!BT$17,Calculations!BT$14,""))</f>
        <v/>
      </c>
      <c r="Q73" s="61" t="str">
        <f>IF(COUNTIF(Calculations!$AP:$AP,"="&amp;$F73)=1,INDEX(Calculations!AP:BP,MATCH(Subgroup_number,Calculations!AP:AP,0),18),IF(Subgroup_number=Calculations!BT$17,Calculations!BT$6,""))</f>
        <v/>
      </c>
      <c r="R73" s="63" t="str">
        <f>IF(COUNTIF(Calculations!$AP:$AP,"="&amp;$F73)=1,INDEX(Calculations!AP:BP,MATCH(Subgroup_number,Calculations!AP:AP,0),19),IF(Subgroup_number=Calculations!BT$17,Calculations!BT$7,""))</f>
        <v/>
      </c>
      <c r="S73" s="155"/>
      <c r="U73" s="155"/>
      <c r="W73" s="155"/>
    </row>
    <row r="74" spans="6:23" x14ac:dyDescent="0.2">
      <c r="F74" s="54">
        <v>73</v>
      </c>
      <c r="G7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74" s="61" t="str">
        <f>IF(Number&lt;=MAX(Calculations!AP:AP),IF(COUNTIF(Calculations!Z:Z,"="&amp;'Subgroup Analysis'!F74)=1,INDEX(Lookup_Table_subgroup,MATCH(Subgroup_number,Calculations!Z:Z,0),4),INDEX(Calculations!AP:BP,MATCH(Subgroup_number,Calculations!AP:AP,0),11)),IF(Subgroup_number=Calculations!BT$17,Calculations!BT$2,""))</f>
        <v/>
      </c>
      <c r="I74" s="61" t="str">
        <f>IF(Number&lt;=MAX(Calculations!AP:AP),IF(COUNTIF(Calculations!Z:Z,"="&amp;'Subgroup Analysis'!F74)=1,INDEX(Lookup_Table_subgroup,MATCH(Subgroup_number,Calculations!Z:Z,0),9),INDEX(Calculations!AP:BP,MATCH(Subgroup_number,Calculations!AP:AP,0),14)),IF(Subgroup_number=Calculations!BT$17,Calculations!BT$4,""))</f>
        <v/>
      </c>
      <c r="J74" s="61" t="str">
        <f>IF(Number&lt;=MAX(Calculations!AP:AP),IF(COUNTIF(Calculations!Z:Z,"="&amp;'Subgroup Analysis'!F74)=1,INDEX(Lookup_Table_subgroup,MATCH(Subgroup_number,Calculations!Z:Z,0),10),INDEX(Calculations!AP:BP,MATCH(Subgroup_number,Calculations!AP:AP,0),15)),IF(Subgroup_number=Calculations!BT$17,Calculations!BT$5,""))</f>
        <v/>
      </c>
      <c r="K74" s="68" t="str">
        <f>IF(Number&lt;=MAX(Calculations!AP:AP),IF(COUNTIF(Calculations!Z:Z,"="&amp;'Subgroup Analysis'!F74)=1,INDEX(Lookup_Table_subgroup,MATCH(Subgroup_number,Calculations!Z:Z,0),8),INDEX(Calculations!AP:BP,MATCH(Subgroup_number,Calculations!AP:AP,0),24)),IF(Subgroup_number=Calculations!BT$17,"",""))</f>
        <v/>
      </c>
      <c r="L74" s="61" t="str">
        <f>IF(COUNTIF(Calculations!$AP:$AP,"="&amp;$F74)=1,INDEX(Calculations!AP:BP,MATCH(Subgroup_number,Calculations!AP:AP,0),5),IF(Subgroup_number=Calculations!BT$17,Calculations!BT$10,""))</f>
        <v/>
      </c>
      <c r="M74" s="61" t="str">
        <f>IF(COUNTIF(Calculations!$AP:$AP,"="&amp;$F74)=1,INDEX(Calculations!AP:BP,MATCH(Subgroup_number,Calculations!AP:AP,0),6),IF(Subgroup_number=Calculations!BT$17,Calculations!BT$11,""))</f>
        <v/>
      </c>
      <c r="N74" s="61" t="str">
        <f>IF(COUNTIF(Calculations!$AP:$AP,"="&amp;$F74)=1,INDEX(Calculations!AP:BP,MATCH(Subgroup_number,Calculations!AP:AP,0),7),IF(Subgroup_number=Calculations!BT$17,Calculations!BT$12,""))</f>
        <v/>
      </c>
      <c r="O74" s="61" t="str">
        <f>IF(COUNTIF(Calculations!$AP:$AP,"="&amp;$F74)=1,INDEX(Calculations!AP:BP,MATCH(Subgroup_number,Calculations!AP:AP,0),9),IF(Subgroup_number=Calculations!BT$17,Calculations!BT$13,""))</f>
        <v/>
      </c>
      <c r="P74" s="61" t="str">
        <f>IF(COUNTIF(Calculations!$AP:$AP,"="&amp;$F74)=1,INDEX(Calculations!AP:BP,MATCH(Subgroup_number,Calculations!AP:AP,0),10),IF(Subgroup_number=Calculations!BT$17,Calculations!BT$14,""))</f>
        <v/>
      </c>
      <c r="Q74" s="61" t="str">
        <f>IF(COUNTIF(Calculations!$AP:$AP,"="&amp;$F74)=1,INDEX(Calculations!AP:BP,MATCH(Subgroup_number,Calculations!AP:AP,0),18),IF(Subgroup_number=Calculations!BT$17,Calculations!BT$6,""))</f>
        <v/>
      </c>
      <c r="R74" s="63" t="str">
        <f>IF(COUNTIF(Calculations!$AP:$AP,"="&amp;$F74)=1,INDEX(Calculations!AP:BP,MATCH(Subgroup_number,Calculations!AP:AP,0),19),IF(Subgroup_number=Calculations!BT$17,Calculations!BT$7,""))</f>
        <v/>
      </c>
      <c r="S74" s="155"/>
      <c r="U74" s="155"/>
      <c r="W74" s="155"/>
    </row>
    <row r="75" spans="6:23" x14ac:dyDescent="0.2">
      <c r="F75" s="54">
        <v>74</v>
      </c>
      <c r="G7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75" s="61" t="str">
        <f>IF(Number&lt;=MAX(Calculations!AP:AP),IF(COUNTIF(Calculations!Z:Z,"="&amp;'Subgroup Analysis'!F75)=1,INDEX(Lookup_Table_subgroup,MATCH(Subgroup_number,Calculations!Z:Z,0),4),INDEX(Calculations!AP:BP,MATCH(Subgroup_number,Calculations!AP:AP,0),11)),IF(Subgroup_number=Calculations!BT$17,Calculations!BT$2,""))</f>
        <v/>
      </c>
      <c r="I75" s="61" t="str">
        <f>IF(Number&lt;=MAX(Calculations!AP:AP),IF(COUNTIF(Calculations!Z:Z,"="&amp;'Subgroup Analysis'!F75)=1,INDEX(Lookup_Table_subgroup,MATCH(Subgroup_number,Calculations!Z:Z,0),9),INDEX(Calculations!AP:BP,MATCH(Subgroup_number,Calculations!AP:AP,0),14)),IF(Subgroup_number=Calculations!BT$17,Calculations!BT$4,""))</f>
        <v/>
      </c>
      <c r="J75" s="61" t="str">
        <f>IF(Number&lt;=MAX(Calculations!AP:AP),IF(COUNTIF(Calculations!Z:Z,"="&amp;'Subgroup Analysis'!F75)=1,INDEX(Lookup_Table_subgroup,MATCH(Subgroup_number,Calculations!Z:Z,0),10),INDEX(Calculations!AP:BP,MATCH(Subgroup_number,Calculations!AP:AP,0),15)),IF(Subgroup_number=Calculations!BT$17,Calculations!BT$5,""))</f>
        <v/>
      </c>
      <c r="K75" s="68" t="str">
        <f>IF(Number&lt;=MAX(Calculations!AP:AP),IF(COUNTIF(Calculations!Z:Z,"="&amp;'Subgroup Analysis'!F75)=1,INDEX(Lookup_Table_subgroup,MATCH(Subgroup_number,Calculations!Z:Z,0),8),INDEX(Calculations!AP:BP,MATCH(Subgroup_number,Calculations!AP:AP,0),24)),IF(Subgroup_number=Calculations!BT$17,"",""))</f>
        <v/>
      </c>
      <c r="L75" s="61" t="str">
        <f>IF(COUNTIF(Calculations!$AP:$AP,"="&amp;$F75)=1,INDEX(Calculations!AP:BP,MATCH(Subgroup_number,Calculations!AP:AP,0),5),IF(Subgroup_number=Calculations!BT$17,Calculations!BT$10,""))</f>
        <v/>
      </c>
      <c r="M75" s="61" t="str">
        <f>IF(COUNTIF(Calculations!$AP:$AP,"="&amp;$F75)=1,INDEX(Calculations!AP:BP,MATCH(Subgroup_number,Calculations!AP:AP,0),6),IF(Subgroup_number=Calculations!BT$17,Calculations!BT$11,""))</f>
        <v/>
      </c>
      <c r="N75" s="61" t="str">
        <f>IF(COUNTIF(Calculations!$AP:$AP,"="&amp;$F75)=1,INDEX(Calculations!AP:BP,MATCH(Subgroup_number,Calculations!AP:AP,0),7),IF(Subgroup_number=Calculations!BT$17,Calculations!BT$12,""))</f>
        <v/>
      </c>
      <c r="O75" s="61" t="str">
        <f>IF(COUNTIF(Calculations!$AP:$AP,"="&amp;$F75)=1,INDEX(Calculations!AP:BP,MATCH(Subgroup_number,Calculations!AP:AP,0),9),IF(Subgroup_number=Calculations!BT$17,Calculations!BT$13,""))</f>
        <v/>
      </c>
      <c r="P75" s="61" t="str">
        <f>IF(COUNTIF(Calculations!$AP:$AP,"="&amp;$F75)=1,INDEX(Calculations!AP:BP,MATCH(Subgroup_number,Calculations!AP:AP,0),10),IF(Subgroup_number=Calculations!BT$17,Calculations!BT$14,""))</f>
        <v/>
      </c>
      <c r="Q75" s="61" t="str">
        <f>IF(COUNTIF(Calculations!$AP:$AP,"="&amp;$F75)=1,INDEX(Calculations!AP:BP,MATCH(Subgroup_number,Calculations!AP:AP,0),18),IF(Subgroup_number=Calculations!BT$17,Calculations!BT$6,""))</f>
        <v/>
      </c>
      <c r="R75" s="63" t="str">
        <f>IF(COUNTIF(Calculations!$AP:$AP,"="&amp;$F75)=1,INDEX(Calculations!AP:BP,MATCH(Subgroup_number,Calculations!AP:AP,0),19),IF(Subgroup_number=Calculations!BT$17,Calculations!BT$7,""))</f>
        <v/>
      </c>
      <c r="S75" s="155"/>
      <c r="U75" s="155"/>
      <c r="W75" s="155"/>
    </row>
    <row r="76" spans="6:23" x14ac:dyDescent="0.2">
      <c r="F76" s="54">
        <v>75</v>
      </c>
      <c r="G7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76" s="61" t="str">
        <f>IF(Number&lt;=MAX(Calculations!AP:AP),IF(COUNTIF(Calculations!Z:Z,"="&amp;'Subgroup Analysis'!F76)=1,INDEX(Lookup_Table_subgroup,MATCH(Subgroup_number,Calculations!Z:Z,0),4),INDEX(Calculations!AP:BP,MATCH(Subgroup_number,Calculations!AP:AP,0),11)),IF(Subgroup_number=Calculations!BT$17,Calculations!BT$2,""))</f>
        <v/>
      </c>
      <c r="I76" s="61" t="str">
        <f>IF(Number&lt;=MAX(Calculations!AP:AP),IF(COUNTIF(Calculations!Z:Z,"="&amp;'Subgroup Analysis'!F76)=1,INDEX(Lookup_Table_subgroup,MATCH(Subgroup_number,Calculations!Z:Z,0),9),INDEX(Calculations!AP:BP,MATCH(Subgroup_number,Calculations!AP:AP,0),14)),IF(Subgroup_number=Calculations!BT$17,Calculations!BT$4,""))</f>
        <v/>
      </c>
      <c r="J76" s="61" t="str">
        <f>IF(Number&lt;=MAX(Calculations!AP:AP),IF(COUNTIF(Calculations!Z:Z,"="&amp;'Subgroup Analysis'!F76)=1,INDEX(Lookup_Table_subgroup,MATCH(Subgroup_number,Calculations!Z:Z,0),10),INDEX(Calculations!AP:BP,MATCH(Subgroup_number,Calculations!AP:AP,0),15)),IF(Subgroup_number=Calculations!BT$17,Calculations!BT$5,""))</f>
        <v/>
      </c>
      <c r="K76" s="68" t="str">
        <f>IF(Number&lt;=MAX(Calculations!AP:AP),IF(COUNTIF(Calculations!Z:Z,"="&amp;'Subgroup Analysis'!F76)=1,INDEX(Lookup_Table_subgroup,MATCH(Subgroup_number,Calculations!Z:Z,0),8),INDEX(Calculations!AP:BP,MATCH(Subgroup_number,Calculations!AP:AP,0),24)),IF(Subgroup_number=Calculations!BT$17,"",""))</f>
        <v/>
      </c>
      <c r="L76" s="61" t="str">
        <f>IF(COUNTIF(Calculations!$AP:$AP,"="&amp;$F76)=1,INDEX(Calculations!AP:BP,MATCH(Subgroup_number,Calculations!AP:AP,0),5),IF(Subgroup_number=Calculations!BT$17,Calculations!BT$10,""))</f>
        <v/>
      </c>
      <c r="M76" s="61" t="str">
        <f>IF(COUNTIF(Calculations!$AP:$AP,"="&amp;$F76)=1,INDEX(Calculations!AP:BP,MATCH(Subgroup_number,Calculations!AP:AP,0),6),IF(Subgroup_number=Calculations!BT$17,Calculations!BT$11,""))</f>
        <v/>
      </c>
      <c r="N76" s="61" t="str">
        <f>IF(COUNTIF(Calculations!$AP:$AP,"="&amp;$F76)=1,INDEX(Calculations!AP:BP,MATCH(Subgroup_number,Calculations!AP:AP,0),7),IF(Subgroup_number=Calculations!BT$17,Calculations!BT$12,""))</f>
        <v/>
      </c>
      <c r="O76" s="61" t="str">
        <f>IF(COUNTIF(Calculations!$AP:$AP,"="&amp;$F76)=1,INDEX(Calculations!AP:BP,MATCH(Subgroup_number,Calculations!AP:AP,0),9),IF(Subgroup_number=Calculations!BT$17,Calculations!BT$13,""))</f>
        <v/>
      </c>
      <c r="P76" s="61" t="str">
        <f>IF(COUNTIF(Calculations!$AP:$AP,"="&amp;$F76)=1,INDEX(Calculations!AP:BP,MATCH(Subgroup_number,Calculations!AP:AP,0),10),IF(Subgroup_number=Calculations!BT$17,Calculations!BT$14,""))</f>
        <v/>
      </c>
      <c r="Q76" s="61" t="str">
        <f>IF(COUNTIF(Calculations!$AP:$AP,"="&amp;$F76)=1,INDEX(Calculations!AP:BP,MATCH(Subgroup_number,Calculations!AP:AP,0),18),IF(Subgroup_number=Calculations!BT$17,Calculations!BT$6,""))</f>
        <v/>
      </c>
      <c r="R76" s="63" t="str">
        <f>IF(COUNTIF(Calculations!$AP:$AP,"="&amp;$F76)=1,INDEX(Calculations!AP:BP,MATCH(Subgroup_number,Calculations!AP:AP,0),19),IF(Subgroup_number=Calculations!BT$17,Calculations!BT$7,""))</f>
        <v/>
      </c>
      <c r="S76" s="155"/>
      <c r="U76" s="155"/>
      <c r="W76" s="155"/>
    </row>
    <row r="77" spans="6:23" x14ac:dyDescent="0.2">
      <c r="F77" s="54">
        <v>76</v>
      </c>
      <c r="G7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77" s="61" t="str">
        <f>IF(Number&lt;=MAX(Calculations!AP:AP),IF(COUNTIF(Calculations!Z:Z,"="&amp;'Subgroup Analysis'!F77)=1,INDEX(Lookup_Table_subgroup,MATCH(Subgroup_number,Calculations!Z:Z,0),4),INDEX(Calculations!AP:BP,MATCH(Subgroup_number,Calculations!AP:AP,0),11)),IF(Subgroup_number=Calculations!BT$17,Calculations!BT$2,""))</f>
        <v/>
      </c>
      <c r="I77" s="61" t="str">
        <f>IF(Number&lt;=MAX(Calculations!AP:AP),IF(COUNTIF(Calculations!Z:Z,"="&amp;'Subgroup Analysis'!F77)=1,INDEX(Lookup_Table_subgroup,MATCH(Subgroup_number,Calculations!Z:Z,0),9),INDEX(Calculations!AP:BP,MATCH(Subgroup_number,Calculations!AP:AP,0),14)),IF(Subgroup_number=Calculations!BT$17,Calculations!BT$4,""))</f>
        <v/>
      </c>
      <c r="J77" s="61" t="str">
        <f>IF(Number&lt;=MAX(Calculations!AP:AP),IF(COUNTIF(Calculations!Z:Z,"="&amp;'Subgroup Analysis'!F77)=1,INDEX(Lookup_Table_subgroup,MATCH(Subgroup_number,Calculations!Z:Z,0),10),INDEX(Calculations!AP:BP,MATCH(Subgroup_number,Calculations!AP:AP,0),15)),IF(Subgroup_number=Calculations!BT$17,Calculations!BT$5,""))</f>
        <v/>
      </c>
      <c r="K77" s="68" t="str">
        <f>IF(Number&lt;=MAX(Calculations!AP:AP),IF(COUNTIF(Calculations!Z:Z,"="&amp;'Subgroup Analysis'!F77)=1,INDEX(Lookup_Table_subgroup,MATCH(Subgroup_number,Calculations!Z:Z,0),8),INDEX(Calculations!AP:BP,MATCH(Subgroup_number,Calculations!AP:AP,0),24)),IF(Subgroup_number=Calculations!BT$17,"",""))</f>
        <v/>
      </c>
      <c r="L77" s="61" t="str">
        <f>IF(COUNTIF(Calculations!$AP:$AP,"="&amp;$F77)=1,INDEX(Calculations!AP:BP,MATCH(Subgroup_number,Calculations!AP:AP,0),5),IF(Subgroup_number=Calculations!BT$17,Calculations!BT$10,""))</f>
        <v/>
      </c>
      <c r="M77" s="61" t="str">
        <f>IF(COUNTIF(Calculations!$AP:$AP,"="&amp;$F77)=1,INDEX(Calculations!AP:BP,MATCH(Subgroup_number,Calculations!AP:AP,0),6),IF(Subgroup_number=Calculations!BT$17,Calculations!BT$11,""))</f>
        <v/>
      </c>
      <c r="N77" s="61" t="str">
        <f>IF(COUNTIF(Calculations!$AP:$AP,"="&amp;$F77)=1,INDEX(Calculations!AP:BP,MATCH(Subgroup_number,Calculations!AP:AP,0),7),IF(Subgroup_number=Calculations!BT$17,Calculations!BT$12,""))</f>
        <v/>
      </c>
      <c r="O77" s="61" t="str">
        <f>IF(COUNTIF(Calculations!$AP:$AP,"="&amp;$F77)=1,INDEX(Calculations!AP:BP,MATCH(Subgroup_number,Calculations!AP:AP,0),9),IF(Subgroup_number=Calculations!BT$17,Calculations!BT$13,""))</f>
        <v/>
      </c>
      <c r="P77" s="61" t="str">
        <f>IF(COUNTIF(Calculations!$AP:$AP,"="&amp;$F77)=1,INDEX(Calculations!AP:BP,MATCH(Subgroup_number,Calculations!AP:AP,0),10),IF(Subgroup_number=Calculations!BT$17,Calculations!BT$14,""))</f>
        <v/>
      </c>
      <c r="Q77" s="61" t="str">
        <f>IF(COUNTIF(Calculations!$AP:$AP,"="&amp;$F77)=1,INDEX(Calculations!AP:BP,MATCH(Subgroup_number,Calculations!AP:AP,0),18),IF(Subgroup_number=Calculations!BT$17,Calculations!BT$6,""))</f>
        <v/>
      </c>
      <c r="R77" s="63" t="str">
        <f>IF(COUNTIF(Calculations!$AP:$AP,"="&amp;$F77)=1,INDEX(Calculations!AP:BP,MATCH(Subgroup_number,Calculations!AP:AP,0),19),IF(Subgroup_number=Calculations!BT$17,Calculations!BT$7,""))</f>
        <v/>
      </c>
      <c r="S77" s="155"/>
      <c r="U77" s="155"/>
      <c r="W77" s="155"/>
    </row>
    <row r="78" spans="6:23" x14ac:dyDescent="0.2">
      <c r="F78" s="54">
        <v>77</v>
      </c>
      <c r="G7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78" s="61" t="str">
        <f>IF(Number&lt;=MAX(Calculations!AP:AP),IF(COUNTIF(Calculations!Z:Z,"="&amp;'Subgroup Analysis'!F78)=1,INDEX(Lookup_Table_subgroup,MATCH(Subgroup_number,Calculations!Z:Z,0),4),INDEX(Calculations!AP:BP,MATCH(Subgroup_number,Calculations!AP:AP,0),11)),IF(Subgroup_number=Calculations!BT$17,Calculations!BT$2,""))</f>
        <v/>
      </c>
      <c r="I78" s="61" t="str">
        <f>IF(Number&lt;=MAX(Calculations!AP:AP),IF(COUNTIF(Calculations!Z:Z,"="&amp;'Subgroup Analysis'!F78)=1,INDEX(Lookup_Table_subgroup,MATCH(Subgroup_number,Calculations!Z:Z,0),9),INDEX(Calculations!AP:BP,MATCH(Subgroup_number,Calculations!AP:AP,0),14)),IF(Subgroup_number=Calculations!BT$17,Calculations!BT$4,""))</f>
        <v/>
      </c>
      <c r="J78" s="61" t="str">
        <f>IF(Number&lt;=MAX(Calculations!AP:AP),IF(COUNTIF(Calculations!Z:Z,"="&amp;'Subgroup Analysis'!F78)=1,INDEX(Lookup_Table_subgroup,MATCH(Subgroup_number,Calculations!Z:Z,0),10),INDEX(Calculations!AP:BP,MATCH(Subgroup_number,Calculations!AP:AP,0),15)),IF(Subgroup_number=Calculations!BT$17,Calculations!BT$5,""))</f>
        <v/>
      </c>
      <c r="K78" s="68" t="str">
        <f>IF(Number&lt;=MAX(Calculations!AP:AP),IF(COUNTIF(Calculations!Z:Z,"="&amp;'Subgroup Analysis'!F78)=1,INDEX(Lookup_Table_subgroup,MATCH(Subgroup_number,Calculations!Z:Z,0),8),INDEX(Calculations!AP:BP,MATCH(Subgroup_number,Calculations!AP:AP,0),24)),IF(Subgroup_number=Calculations!BT$17,"",""))</f>
        <v/>
      </c>
      <c r="L78" s="61" t="str">
        <f>IF(COUNTIF(Calculations!$AP:$AP,"="&amp;$F78)=1,INDEX(Calculations!AP:BP,MATCH(Subgroup_number,Calculations!AP:AP,0),5),IF(Subgroup_number=Calculations!BT$17,Calculations!BT$10,""))</f>
        <v/>
      </c>
      <c r="M78" s="61" t="str">
        <f>IF(COUNTIF(Calculations!$AP:$AP,"="&amp;$F78)=1,INDEX(Calculations!AP:BP,MATCH(Subgroup_number,Calculations!AP:AP,0),6),IF(Subgroup_number=Calculations!BT$17,Calculations!BT$11,""))</f>
        <v/>
      </c>
      <c r="N78" s="61" t="str">
        <f>IF(COUNTIF(Calculations!$AP:$AP,"="&amp;$F78)=1,INDEX(Calculations!AP:BP,MATCH(Subgroup_number,Calculations!AP:AP,0),7),IF(Subgroup_number=Calculations!BT$17,Calculations!BT$12,""))</f>
        <v/>
      </c>
      <c r="O78" s="61" t="str">
        <f>IF(COUNTIF(Calculations!$AP:$AP,"="&amp;$F78)=1,INDEX(Calculations!AP:BP,MATCH(Subgroup_number,Calculations!AP:AP,0),9),IF(Subgroup_number=Calculations!BT$17,Calculations!BT$13,""))</f>
        <v/>
      </c>
      <c r="P78" s="61" t="str">
        <f>IF(COUNTIF(Calculations!$AP:$AP,"="&amp;$F78)=1,INDEX(Calculations!AP:BP,MATCH(Subgroup_number,Calculations!AP:AP,0),10),IF(Subgroup_number=Calculations!BT$17,Calculations!BT$14,""))</f>
        <v/>
      </c>
      <c r="Q78" s="61" t="str">
        <f>IF(COUNTIF(Calculations!$AP:$AP,"="&amp;$F78)=1,INDEX(Calculations!AP:BP,MATCH(Subgroup_number,Calculations!AP:AP,0),18),IF(Subgroup_number=Calculations!BT$17,Calculations!BT$6,""))</f>
        <v/>
      </c>
      <c r="R78" s="63" t="str">
        <f>IF(COUNTIF(Calculations!$AP:$AP,"="&amp;$F78)=1,INDEX(Calculations!AP:BP,MATCH(Subgroup_number,Calculations!AP:AP,0),19),IF(Subgroup_number=Calculations!BT$17,Calculations!BT$7,""))</f>
        <v/>
      </c>
      <c r="S78" s="155"/>
      <c r="U78" s="155"/>
      <c r="W78" s="155"/>
    </row>
    <row r="79" spans="6:23" x14ac:dyDescent="0.2">
      <c r="F79" s="54">
        <v>78</v>
      </c>
      <c r="G7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79" s="61" t="str">
        <f>IF(Number&lt;=MAX(Calculations!AP:AP),IF(COUNTIF(Calculations!Z:Z,"="&amp;'Subgroup Analysis'!F79)=1,INDEX(Lookup_Table_subgroup,MATCH(Subgroup_number,Calculations!Z:Z,0),4),INDEX(Calculations!AP:BP,MATCH(Subgroup_number,Calculations!AP:AP,0),11)),IF(Subgroup_number=Calculations!BT$17,Calculations!BT$2,""))</f>
        <v/>
      </c>
      <c r="I79" s="61" t="str">
        <f>IF(Number&lt;=MAX(Calculations!AP:AP),IF(COUNTIF(Calculations!Z:Z,"="&amp;'Subgroup Analysis'!F79)=1,INDEX(Lookup_Table_subgroup,MATCH(Subgroup_number,Calculations!Z:Z,0),9),INDEX(Calculations!AP:BP,MATCH(Subgroup_number,Calculations!AP:AP,0),14)),IF(Subgroup_number=Calculations!BT$17,Calculations!BT$4,""))</f>
        <v/>
      </c>
      <c r="J79" s="61" t="str">
        <f>IF(Number&lt;=MAX(Calculations!AP:AP),IF(COUNTIF(Calculations!Z:Z,"="&amp;'Subgroup Analysis'!F79)=1,INDEX(Lookup_Table_subgroup,MATCH(Subgroup_number,Calculations!Z:Z,0),10),INDEX(Calculations!AP:BP,MATCH(Subgroup_number,Calculations!AP:AP,0),15)),IF(Subgroup_number=Calculations!BT$17,Calculations!BT$5,""))</f>
        <v/>
      </c>
      <c r="K79" s="68" t="str">
        <f>IF(Number&lt;=MAX(Calculations!AP:AP),IF(COUNTIF(Calculations!Z:Z,"="&amp;'Subgroup Analysis'!F79)=1,INDEX(Lookup_Table_subgroup,MATCH(Subgroup_number,Calculations!Z:Z,0),8),INDEX(Calculations!AP:BP,MATCH(Subgroup_number,Calculations!AP:AP,0),24)),IF(Subgroup_number=Calculations!BT$17,"",""))</f>
        <v/>
      </c>
      <c r="L79" s="61" t="str">
        <f>IF(COUNTIF(Calculations!$AP:$AP,"="&amp;$F79)=1,INDEX(Calculations!AP:BP,MATCH(Subgroup_number,Calculations!AP:AP,0),5),IF(Subgroup_number=Calculations!BT$17,Calculations!BT$10,""))</f>
        <v/>
      </c>
      <c r="M79" s="61" t="str">
        <f>IF(COUNTIF(Calculations!$AP:$AP,"="&amp;$F79)=1,INDEX(Calculations!AP:BP,MATCH(Subgroup_number,Calculations!AP:AP,0),6),IF(Subgroup_number=Calculations!BT$17,Calculations!BT$11,""))</f>
        <v/>
      </c>
      <c r="N79" s="61" t="str">
        <f>IF(COUNTIF(Calculations!$AP:$AP,"="&amp;$F79)=1,INDEX(Calculations!AP:BP,MATCH(Subgroup_number,Calculations!AP:AP,0),7),IF(Subgroup_number=Calculations!BT$17,Calculations!BT$12,""))</f>
        <v/>
      </c>
      <c r="O79" s="61" t="str">
        <f>IF(COUNTIF(Calculations!$AP:$AP,"="&amp;$F79)=1,INDEX(Calculations!AP:BP,MATCH(Subgroup_number,Calculations!AP:AP,0),9),IF(Subgroup_number=Calculations!BT$17,Calculations!BT$13,""))</f>
        <v/>
      </c>
      <c r="P79" s="61" t="str">
        <f>IF(COUNTIF(Calculations!$AP:$AP,"="&amp;$F79)=1,INDEX(Calculations!AP:BP,MATCH(Subgroup_number,Calculations!AP:AP,0),10),IF(Subgroup_number=Calculations!BT$17,Calculations!BT$14,""))</f>
        <v/>
      </c>
      <c r="Q79" s="61" t="str">
        <f>IF(COUNTIF(Calculations!$AP:$AP,"="&amp;$F79)=1,INDEX(Calculations!AP:BP,MATCH(Subgroup_number,Calculations!AP:AP,0),18),IF(Subgroup_number=Calculations!BT$17,Calculations!BT$6,""))</f>
        <v/>
      </c>
      <c r="R79" s="63" t="str">
        <f>IF(COUNTIF(Calculations!$AP:$AP,"="&amp;$F79)=1,INDEX(Calculations!AP:BP,MATCH(Subgroup_number,Calculations!AP:AP,0),19),IF(Subgroup_number=Calculations!BT$17,Calculations!BT$7,""))</f>
        <v/>
      </c>
      <c r="S79" s="155"/>
      <c r="U79" s="155"/>
      <c r="W79" s="155"/>
    </row>
    <row r="80" spans="6:23" x14ac:dyDescent="0.2">
      <c r="F80" s="54">
        <v>79</v>
      </c>
      <c r="G8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80" s="61" t="str">
        <f>IF(Number&lt;=MAX(Calculations!AP:AP),IF(COUNTIF(Calculations!Z:Z,"="&amp;'Subgroup Analysis'!F80)=1,INDEX(Lookup_Table_subgroup,MATCH(Subgroup_number,Calculations!Z:Z,0),4),INDEX(Calculations!AP:BP,MATCH(Subgroup_number,Calculations!AP:AP,0),11)),IF(Subgroup_number=Calculations!BT$17,Calculations!BT$2,""))</f>
        <v/>
      </c>
      <c r="I80" s="61" t="str">
        <f>IF(Number&lt;=MAX(Calculations!AP:AP),IF(COUNTIF(Calculations!Z:Z,"="&amp;'Subgroup Analysis'!F80)=1,INDEX(Lookup_Table_subgroup,MATCH(Subgroup_number,Calculations!Z:Z,0),9),INDEX(Calculations!AP:BP,MATCH(Subgroup_number,Calculations!AP:AP,0),14)),IF(Subgroup_number=Calculations!BT$17,Calculations!BT$4,""))</f>
        <v/>
      </c>
      <c r="J80" s="61" t="str">
        <f>IF(Number&lt;=MAX(Calculations!AP:AP),IF(COUNTIF(Calculations!Z:Z,"="&amp;'Subgroup Analysis'!F80)=1,INDEX(Lookup_Table_subgroup,MATCH(Subgroup_number,Calculations!Z:Z,0),10),INDEX(Calculations!AP:BP,MATCH(Subgroup_number,Calculations!AP:AP,0),15)),IF(Subgroup_number=Calculations!BT$17,Calculations!BT$5,""))</f>
        <v/>
      </c>
      <c r="K80" s="68" t="str">
        <f>IF(Number&lt;=MAX(Calculations!AP:AP),IF(COUNTIF(Calculations!Z:Z,"="&amp;'Subgroup Analysis'!F80)=1,INDEX(Lookup_Table_subgroup,MATCH(Subgroup_number,Calculations!Z:Z,0),8),INDEX(Calculations!AP:BP,MATCH(Subgroup_number,Calculations!AP:AP,0),24)),IF(Subgroup_number=Calculations!BT$17,"",""))</f>
        <v/>
      </c>
      <c r="L80" s="61" t="str">
        <f>IF(COUNTIF(Calculations!$AP:$AP,"="&amp;$F80)=1,INDEX(Calculations!AP:BP,MATCH(Subgroup_number,Calculations!AP:AP,0),5),IF(Subgroup_number=Calculations!BT$17,Calculations!BT$10,""))</f>
        <v/>
      </c>
      <c r="M80" s="61" t="str">
        <f>IF(COUNTIF(Calculations!$AP:$AP,"="&amp;$F80)=1,INDEX(Calculations!AP:BP,MATCH(Subgroup_number,Calculations!AP:AP,0),6),IF(Subgroup_number=Calculations!BT$17,Calculations!BT$11,""))</f>
        <v/>
      </c>
      <c r="N80" s="61" t="str">
        <f>IF(COUNTIF(Calculations!$AP:$AP,"="&amp;$F80)=1,INDEX(Calculations!AP:BP,MATCH(Subgroup_number,Calculations!AP:AP,0),7),IF(Subgroup_number=Calculations!BT$17,Calculations!BT$12,""))</f>
        <v/>
      </c>
      <c r="O80" s="61" t="str">
        <f>IF(COUNTIF(Calculations!$AP:$AP,"="&amp;$F80)=1,INDEX(Calculations!AP:BP,MATCH(Subgroup_number,Calculations!AP:AP,0),9),IF(Subgroup_number=Calculations!BT$17,Calculations!BT$13,""))</f>
        <v/>
      </c>
      <c r="P80" s="61" t="str">
        <f>IF(COUNTIF(Calculations!$AP:$AP,"="&amp;$F80)=1,INDEX(Calculations!AP:BP,MATCH(Subgroup_number,Calculations!AP:AP,0),10),IF(Subgroup_number=Calculations!BT$17,Calculations!BT$14,""))</f>
        <v/>
      </c>
      <c r="Q80" s="61" t="str">
        <f>IF(COUNTIF(Calculations!$AP:$AP,"="&amp;$F80)=1,INDEX(Calculations!AP:BP,MATCH(Subgroup_number,Calculations!AP:AP,0),18),IF(Subgroup_number=Calculations!BT$17,Calculations!BT$6,""))</f>
        <v/>
      </c>
      <c r="R80" s="63" t="str">
        <f>IF(COUNTIF(Calculations!$AP:$AP,"="&amp;$F80)=1,INDEX(Calculations!AP:BP,MATCH(Subgroup_number,Calculations!AP:AP,0),19),IF(Subgroup_number=Calculations!BT$17,Calculations!BT$7,""))</f>
        <v/>
      </c>
      <c r="S80" s="155"/>
      <c r="U80" s="155"/>
      <c r="W80" s="155"/>
    </row>
    <row r="81" spans="6:23" x14ac:dyDescent="0.2">
      <c r="F81" s="54">
        <v>80</v>
      </c>
      <c r="G8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81" s="61" t="str">
        <f>IF(Number&lt;=MAX(Calculations!AP:AP),IF(COUNTIF(Calculations!Z:Z,"="&amp;'Subgroup Analysis'!F81)=1,INDEX(Lookup_Table_subgroup,MATCH(Subgroup_number,Calculations!Z:Z,0),4),INDEX(Calculations!AP:BP,MATCH(Subgroup_number,Calculations!AP:AP,0),11)),IF(Subgroup_number=Calculations!BT$17,Calculations!BT$2,""))</f>
        <v/>
      </c>
      <c r="I81" s="61" t="str">
        <f>IF(Number&lt;=MAX(Calculations!AP:AP),IF(COUNTIF(Calculations!Z:Z,"="&amp;'Subgroup Analysis'!F81)=1,INDEX(Lookup_Table_subgroup,MATCH(Subgroup_number,Calculations!Z:Z,0),9),INDEX(Calculations!AP:BP,MATCH(Subgroup_number,Calculations!AP:AP,0),14)),IF(Subgroup_number=Calculations!BT$17,Calculations!BT$4,""))</f>
        <v/>
      </c>
      <c r="J81" s="61" t="str">
        <f>IF(Number&lt;=MAX(Calculations!AP:AP),IF(COUNTIF(Calculations!Z:Z,"="&amp;'Subgroup Analysis'!F81)=1,INDEX(Lookup_Table_subgroup,MATCH(Subgroup_number,Calculations!Z:Z,0),10),INDEX(Calculations!AP:BP,MATCH(Subgroup_number,Calculations!AP:AP,0),15)),IF(Subgroup_number=Calculations!BT$17,Calculations!BT$5,""))</f>
        <v/>
      </c>
      <c r="K81" s="68" t="str">
        <f>IF(Number&lt;=MAX(Calculations!AP:AP),IF(COUNTIF(Calculations!Z:Z,"="&amp;'Subgroup Analysis'!F81)=1,INDEX(Lookup_Table_subgroup,MATCH(Subgroup_number,Calculations!Z:Z,0),8),INDEX(Calculations!AP:BP,MATCH(Subgroup_number,Calculations!AP:AP,0),24)),IF(Subgroup_number=Calculations!BT$17,"",""))</f>
        <v/>
      </c>
      <c r="L81" s="61" t="str">
        <f>IF(COUNTIF(Calculations!$AP:$AP,"="&amp;$F81)=1,INDEX(Calculations!AP:BP,MATCH(Subgroup_number,Calculations!AP:AP,0),5),IF(Subgroup_number=Calculations!BT$17,Calculations!BT$10,""))</f>
        <v/>
      </c>
      <c r="M81" s="61" t="str">
        <f>IF(COUNTIF(Calculations!$AP:$AP,"="&amp;$F81)=1,INDEX(Calculations!AP:BP,MATCH(Subgroup_number,Calculations!AP:AP,0),6),IF(Subgroup_number=Calculations!BT$17,Calculations!BT$11,""))</f>
        <v/>
      </c>
      <c r="N81" s="61" t="str">
        <f>IF(COUNTIF(Calculations!$AP:$AP,"="&amp;$F81)=1,INDEX(Calculations!AP:BP,MATCH(Subgroup_number,Calculations!AP:AP,0),7),IF(Subgroup_number=Calculations!BT$17,Calculations!BT$12,""))</f>
        <v/>
      </c>
      <c r="O81" s="61" t="str">
        <f>IF(COUNTIF(Calculations!$AP:$AP,"="&amp;$F81)=1,INDEX(Calculations!AP:BP,MATCH(Subgroup_number,Calculations!AP:AP,0),9),IF(Subgroup_number=Calculations!BT$17,Calculations!BT$13,""))</f>
        <v/>
      </c>
      <c r="P81" s="61" t="str">
        <f>IF(COUNTIF(Calculations!$AP:$AP,"="&amp;$F81)=1,INDEX(Calculations!AP:BP,MATCH(Subgroup_number,Calculations!AP:AP,0),10),IF(Subgroup_number=Calculations!BT$17,Calculations!BT$14,""))</f>
        <v/>
      </c>
      <c r="Q81" s="61" t="str">
        <f>IF(COUNTIF(Calculations!$AP:$AP,"="&amp;$F81)=1,INDEX(Calculations!AP:BP,MATCH(Subgroup_number,Calculations!AP:AP,0),18),IF(Subgroup_number=Calculations!BT$17,Calculations!BT$6,""))</f>
        <v/>
      </c>
      <c r="R81" s="63" t="str">
        <f>IF(COUNTIF(Calculations!$AP:$AP,"="&amp;$F81)=1,INDEX(Calculations!AP:BP,MATCH(Subgroup_number,Calculations!AP:AP,0),19),IF(Subgroup_number=Calculations!BT$17,Calculations!BT$7,""))</f>
        <v/>
      </c>
      <c r="S81" s="155"/>
      <c r="U81" s="155"/>
      <c r="W81" s="155"/>
    </row>
    <row r="82" spans="6:23" x14ac:dyDescent="0.2">
      <c r="F82" s="54">
        <v>81</v>
      </c>
      <c r="G8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82" s="61" t="str">
        <f>IF(Number&lt;=MAX(Calculations!AP:AP),IF(COUNTIF(Calculations!Z:Z,"="&amp;'Subgroup Analysis'!F82)=1,INDEX(Lookup_Table_subgroup,MATCH(Subgroup_number,Calculations!Z:Z,0),4),INDEX(Calculations!AP:BP,MATCH(Subgroup_number,Calculations!AP:AP,0),11)),IF(Subgroup_number=Calculations!BT$17,Calculations!BT$2,""))</f>
        <v/>
      </c>
      <c r="I82" s="61" t="str">
        <f>IF(Number&lt;=MAX(Calculations!AP:AP),IF(COUNTIF(Calculations!Z:Z,"="&amp;'Subgroup Analysis'!F82)=1,INDEX(Lookup_Table_subgroup,MATCH(Subgroup_number,Calculations!Z:Z,0),9),INDEX(Calculations!AP:BP,MATCH(Subgroup_number,Calculations!AP:AP,0),14)),IF(Subgroup_number=Calculations!BT$17,Calculations!BT$4,""))</f>
        <v/>
      </c>
      <c r="J82" s="61" t="str">
        <f>IF(Number&lt;=MAX(Calculations!AP:AP),IF(COUNTIF(Calculations!Z:Z,"="&amp;'Subgroup Analysis'!F82)=1,INDEX(Lookup_Table_subgroup,MATCH(Subgroup_number,Calculations!Z:Z,0),10),INDEX(Calculations!AP:BP,MATCH(Subgroup_number,Calculations!AP:AP,0),15)),IF(Subgroup_number=Calculations!BT$17,Calculations!BT$5,""))</f>
        <v/>
      </c>
      <c r="K82" s="68" t="str">
        <f>IF(Number&lt;=MAX(Calculations!AP:AP),IF(COUNTIF(Calculations!Z:Z,"="&amp;'Subgroup Analysis'!F82)=1,INDEX(Lookup_Table_subgroup,MATCH(Subgroup_number,Calculations!Z:Z,0),8),INDEX(Calculations!AP:BP,MATCH(Subgroup_number,Calculations!AP:AP,0),24)),IF(Subgroup_number=Calculations!BT$17,"",""))</f>
        <v/>
      </c>
      <c r="L82" s="61" t="str">
        <f>IF(COUNTIF(Calculations!$AP:$AP,"="&amp;$F82)=1,INDEX(Calculations!AP:BP,MATCH(Subgroup_number,Calculations!AP:AP,0),5),IF(Subgroup_number=Calculations!BT$17,Calculations!BT$10,""))</f>
        <v/>
      </c>
      <c r="M82" s="61" t="str">
        <f>IF(COUNTIF(Calculations!$AP:$AP,"="&amp;$F82)=1,INDEX(Calculations!AP:BP,MATCH(Subgroup_number,Calculations!AP:AP,0),6),IF(Subgroup_number=Calculations!BT$17,Calculations!BT$11,""))</f>
        <v/>
      </c>
      <c r="N82" s="61" t="str">
        <f>IF(COUNTIF(Calculations!$AP:$AP,"="&amp;$F82)=1,INDEX(Calculations!AP:BP,MATCH(Subgroup_number,Calculations!AP:AP,0),7),IF(Subgroup_number=Calculations!BT$17,Calculations!BT$12,""))</f>
        <v/>
      </c>
      <c r="O82" s="61" t="str">
        <f>IF(COUNTIF(Calculations!$AP:$AP,"="&amp;$F82)=1,INDEX(Calculations!AP:BP,MATCH(Subgroup_number,Calculations!AP:AP,0),9),IF(Subgroup_number=Calculations!BT$17,Calculations!BT$13,""))</f>
        <v/>
      </c>
      <c r="P82" s="61" t="str">
        <f>IF(COUNTIF(Calculations!$AP:$AP,"="&amp;$F82)=1,INDEX(Calculations!AP:BP,MATCH(Subgroup_number,Calculations!AP:AP,0),10),IF(Subgroup_number=Calculations!BT$17,Calculations!BT$14,""))</f>
        <v/>
      </c>
      <c r="Q82" s="61" t="str">
        <f>IF(COUNTIF(Calculations!$AP:$AP,"="&amp;$F82)=1,INDEX(Calculations!AP:BP,MATCH(Subgroup_number,Calculations!AP:AP,0),18),IF(Subgroup_number=Calculations!BT$17,Calculations!BT$6,""))</f>
        <v/>
      </c>
      <c r="R82" s="63" t="str">
        <f>IF(COUNTIF(Calculations!$AP:$AP,"="&amp;$F82)=1,INDEX(Calculations!AP:BP,MATCH(Subgroup_number,Calculations!AP:AP,0),19),IF(Subgroup_number=Calculations!BT$17,Calculations!BT$7,""))</f>
        <v/>
      </c>
      <c r="S82" s="155"/>
      <c r="U82" s="155"/>
      <c r="W82" s="155"/>
    </row>
    <row r="83" spans="6:23" x14ac:dyDescent="0.2">
      <c r="F83" s="54">
        <v>82</v>
      </c>
      <c r="G8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83" s="61" t="str">
        <f>IF(Number&lt;=MAX(Calculations!AP:AP),IF(COUNTIF(Calculations!Z:Z,"="&amp;'Subgroup Analysis'!F83)=1,INDEX(Lookup_Table_subgroup,MATCH(Subgroup_number,Calculations!Z:Z,0),4),INDEX(Calculations!AP:BP,MATCH(Subgroup_number,Calculations!AP:AP,0),11)),IF(Subgroup_number=Calculations!BT$17,Calculations!BT$2,""))</f>
        <v/>
      </c>
      <c r="I83" s="61" t="str">
        <f>IF(Number&lt;=MAX(Calculations!AP:AP),IF(COUNTIF(Calculations!Z:Z,"="&amp;'Subgroup Analysis'!F83)=1,INDEX(Lookup_Table_subgroup,MATCH(Subgroup_number,Calculations!Z:Z,0),9),INDEX(Calculations!AP:BP,MATCH(Subgroup_number,Calculations!AP:AP,0),14)),IF(Subgroup_number=Calculations!BT$17,Calculations!BT$4,""))</f>
        <v/>
      </c>
      <c r="J83" s="61" t="str">
        <f>IF(Number&lt;=MAX(Calculations!AP:AP),IF(COUNTIF(Calculations!Z:Z,"="&amp;'Subgroup Analysis'!F83)=1,INDEX(Lookup_Table_subgroup,MATCH(Subgroup_number,Calculations!Z:Z,0),10),INDEX(Calculations!AP:BP,MATCH(Subgroup_number,Calculations!AP:AP,0),15)),IF(Subgroup_number=Calculations!BT$17,Calculations!BT$5,""))</f>
        <v/>
      </c>
      <c r="K83" s="68" t="str">
        <f>IF(Number&lt;=MAX(Calculations!AP:AP),IF(COUNTIF(Calculations!Z:Z,"="&amp;'Subgroup Analysis'!F83)=1,INDEX(Lookup_Table_subgroup,MATCH(Subgroup_number,Calculations!Z:Z,0),8),INDEX(Calculations!AP:BP,MATCH(Subgroup_number,Calculations!AP:AP,0),24)),IF(Subgroup_number=Calculations!BT$17,"",""))</f>
        <v/>
      </c>
      <c r="L83" s="61" t="str">
        <f>IF(COUNTIF(Calculations!$AP:$AP,"="&amp;$F83)=1,INDEX(Calculations!AP:BP,MATCH(Subgroup_number,Calculations!AP:AP,0),5),IF(Subgroup_number=Calculations!BT$17,Calculations!BT$10,""))</f>
        <v/>
      </c>
      <c r="M83" s="61" t="str">
        <f>IF(COUNTIF(Calculations!$AP:$AP,"="&amp;$F83)=1,INDEX(Calculations!AP:BP,MATCH(Subgroup_number,Calculations!AP:AP,0),6),IF(Subgroup_number=Calculations!BT$17,Calculations!BT$11,""))</f>
        <v/>
      </c>
      <c r="N83" s="61" t="str">
        <f>IF(COUNTIF(Calculations!$AP:$AP,"="&amp;$F83)=1,INDEX(Calculations!AP:BP,MATCH(Subgroup_number,Calculations!AP:AP,0),7),IF(Subgroup_number=Calculations!BT$17,Calculations!BT$12,""))</f>
        <v/>
      </c>
      <c r="O83" s="61" t="str">
        <f>IF(COUNTIF(Calculations!$AP:$AP,"="&amp;$F83)=1,INDEX(Calculations!AP:BP,MATCH(Subgroup_number,Calculations!AP:AP,0),9),IF(Subgroup_number=Calculations!BT$17,Calculations!BT$13,""))</f>
        <v/>
      </c>
      <c r="P83" s="61" t="str">
        <f>IF(COUNTIF(Calculations!$AP:$AP,"="&amp;$F83)=1,INDEX(Calculations!AP:BP,MATCH(Subgroup_number,Calculations!AP:AP,0),10),IF(Subgroup_number=Calculations!BT$17,Calculations!BT$14,""))</f>
        <v/>
      </c>
      <c r="Q83" s="61" t="str">
        <f>IF(COUNTIF(Calculations!$AP:$AP,"="&amp;$F83)=1,INDEX(Calculations!AP:BP,MATCH(Subgroup_number,Calculations!AP:AP,0),18),IF(Subgroup_number=Calculations!BT$17,Calculations!BT$6,""))</f>
        <v/>
      </c>
      <c r="R83" s="63" t="str">
        <f>IF(COUNTIF(Calculations!$AP:$AP,"="&amp;$F83)=1,INDEX(Calculations!AP:BP,MATCH(Subgroup_number,Calculations!AP:AP,0),19),IF(Subgroup_number=Calculations!BT$17,Calculations!BT$7,""))</f>
        <v/>
      </c>
      <c r="S83" s="155"/>
      <c r="U83" s="155"/>
      <c r="W83" s="155"/>
    </row>
    <row r="84" spans="6:23" x14ac:dyDescent="0.2">
      <c r="F84" s="54">
        <v>83</v>
      </c>
      <c r="G8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84" s="61" t="str">
        <f>IF(Number&lt;=MAX(Calculations!AP:AP),IF(COUNTIF(Calculations!Z:Z,"="&amp;'Subgroup Analysis'!F84)=1,INDEX(Lookup_Table_subgroup,MATCH(Subgroup_number,Calculations!Z:Z,0),4),INDEX(Calculations!AP:BP,MATCH(Subgroup_number,Calculations!AP:AP,0),11)),IF(Subgroup_number=Calculations!BT$17,Calculations!BT$2,""))</f>
        <v/>
      </c>
      <c r="I84" s="61" t="str">
        <f>IF(Number&lt;=MAX(Calculations!AP:AP),IF(COUNTIF(Calculations!Z:Z,"="&amp;'Subgroup Analysis'!F84)=1,INDEX(Lookup_Table_subgroup,MATCH(Subgroup_number,Calculations!Z:Z,0),9),INDEX(Calculations!AP:BP,MATCH(Subgroup_number,Calculations!AP:AP,0),14)),IF(Subgroup_number=Calculations!BT$17,Calculations!BT$4,""))</f>
        <v/>
      </c>
      <c r="J84" s="61" t="str">
        <f>IF(Number&lt;=MAX(Calculations!AP:AP),IF(COUNTIF(Calculations!Z:Z,"="&amp;'Subgroup Analysis'!F84)=1,INDEX(Lookup_Table_subgroup,MATCH(Subgroup_number,Calculations!Z:Z,0),10),INDEX(Calculations!AP:BP,MATCH(Subgroup_number,Calculations!AP:AP,0),15)),IF(Subgroup_number=Calculations!BT$17,Calculations!BT$5,""))</f>
        <v/>
      </c>
      <c r="K84" s="68" t="str">
        <f>IF(Number&lt;=MAX(Calculations!AP:AP),IF(COUNTIF(Calculations!Z:Z,"="&amp;'Subgroup Analysis'!F84)=1,INDEX(Lookup_Table_subgroup,MATCH(Subgroup_number,Calculations!Z:Z,0),8),INDEX(Calculations!AP:BP,MATCH(Subgroup_number,Calculations!AP:AP,0),24)),IF(Subgroup_number=Calculations!BT$17,"",""))</f>
        <v/>
      </c>
      <c r="L84" s="61" t="str">
        <f>IF(COUNTIF(Calculations!$AP:$AP,"="&amp;$F84)=1,INDEX(Calculations!AP:BP,MATCH(Subgroup_number,Calculations!AP:AP,0),5),IF(Subgroup_number=Calculations!BT$17,Calculations!BT$10,""))</f>
        <v/>
      </c>
      <c r="M84" s="61" t="str">
        <f>IF(COUNTIF(Calculations!$AP:$AP,"="&amp;$F84)=1,INDEX(Calculations!AP:BP,MATCH(Subgroup_number,Calculations!AP:AP,0),6),IF(Subgroup_number=Calculations!BT$17,Calculations!BT$11,""))</f>
        <v/>
      </c>
      <c r="N84" s="61" t="str">
        <f>IF(COUNTIF(Calculations!$AP:$AP,"="&amp;$F84)=1,INDEX(Calculations!AP:BP,MATCH(Subgroup_number,Calculations!AP:AP,0),7),IF(Subgroup_number=Calculations!BT$17,Calculations!BT$12,""))</f>
        <v/>
      </c>
      <c r="O84" s="61" t="str">
        <f>IF(COUNTIF(Calculations!$AP:$AP,"="&amp;$F84)=1,INDEX(Calculations!AP:BP,MATCH(Subgroup_number,Calculations!AP:AP,0),9),IF(Subgroup_number=Calculations!BT$17,Calculations!BT$13,""))</f>
        <v/>
      </c>
      <c r="P84" s="61" t="str">
        <f>IF(COUNTIF(Calculations!$AP:$AP,"="&amp;$F84)=1,INDEX(Calculations!AP:BP,MATCH(Subgroup_number,Calculations!AP:AP,0),10),IF(Subgroup_number=Calculations!BT$17,Calculations!BT$14,""))</f>
        <v/>
      </c>
      <c r="Q84" s="61" t="str">
        <f>IF(COUNTIF(Calculations!$AP:$AP,"="&amp;$F84)=1,INDEX(Calculations!AP:BP,MATCH(Subgroup_number,Calculations!AP:AP,0),18),IF(Subgroup_number=Calculations!BT$17,Calculations!BT$6,""))</f>
        <v/>
      </c>
      <c r="R84" s="63" t="str">
        <f>IF(COUNTIF(Calculations!$AP:$AP,"="&amp;$F84)=1,INDEX(Calculations!AP:BP,MATCH(Subgroup_number,Calculations!AP:AP,0),19),IF(Subgroup_number=Calculations!BT$17,Calculations!BT$7,""))</f>
        <v/>
      </c>
      <c r="S84" s="155"/>
      <c r="U84" s="155"/>
      <c r="W84" s="155"/>
    </row>
    <row r="85" spans="6:23" x14ac:dyDescent="0.2">
      <c r="F85" s="54">
        <v>84</v>
      </c>
      <c r="G8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85" s="61" t="str">
        <f>IF(Number&lt;=MAX(Calculations!AP:AP),IF(COUNTIF(Calculations!Z:Z,"="&amp;'Subgroup Analysis'!F85)=1,INDEX(Lookup_Table_subgroup,MATCH(Subgroup_number,Calculations!Z:Z,0),4),INDEX(Calculations!AP:BP,MATCH(Subgroup_number,Calculations!AP:AP,0),11)),IF(Subgroup_number=Calculations!BT$17,Calculations!BT$2,""))</f>
        <v/>
      </c>
      <c r="I85" s="61" t="str">
        <f>IF(Number&lt;=MAX(Calculations!AP:AP),IF(COUNTIF(Calculations!Z:Z,"="&amp;'Subgroup Analysis'!F85)=1,INDEX(Lookup_Table_subgroup,MATCH(Subgroup_number,Calculations!Z:Z,0),9),INDEX(Calculations!AP:BP,MATCH(Subgroup_number,Calculations!AP:AP,0),14)),IF(Subgroup_number=Calculations!BT$17,Calculations!BT$4,""))</f>
        <v/>
      </c>
      <c r="J85" s="61" t="str">
        <f>IF(Number&lt;=MAX(Calculations!AP:AP),IF(COUNTIF(Calculations!Z:Z,"="&amp;'Subgroup Analysis'!F85)=1,INDEX(Lookup_Table_subgroup,MATCH(Subgroup_number,Calculations!Z:Z,0),10),INDEX(Calculations!AP:BP,MATCH(Subgroup_number,Calculations!AP:AP,0),15)),IF(Subgroup_number=Calculations!BT$17,Calculations!BT$5,""))</f>
        <v/>
      </c>
      <c r="K85" s="68" t="str">
        <f>IF(Number&lt;=MAX(Calculations!AP:AP),IF(COUNTIF(Calculations!Z:Z,"="&amp;'Subgroup Analysis'!F85)=1,INDEX(Lookup_Table_subgroup,MATCH(Subgroup_number,Calculations!Z:Z,0),8),INDEX(Calculations!AP:BP,MATCH(Subgroup_number,Calculations!AP:AP,0),24)),IF(Subgroup_number=Calculations!BT$17,"",""))</f>
        <v/>
      </c>
      <c r="L85" s="61" t="str">
        <f>IF(COUNTIF(Calculations!$AP:$AP,"="&amp;$F85)=1,INDEX(Calculations!AP:BP,MATCH(Subgroup_number,Calculations!AP:AP,0),5),IF(Subgroup_number=Calculations!BT$17,Calculations!BT$10,""))</f>
        <v/>
      </c>
      <c r="M85" s="61" t="str">
        <f>IF(COUNTIF(Calculations!$AP:$AP,"="&amp;$F85)=1,INDEX(Calculations!AP:BP,MATCH(Subgroup_number,Calculations!AP:AP,0),6),IF(Subgroup_number=Calculations!BT$17,Calculations!BT$11,""))</f>
        <v/>
      </c>
      <c r="N85" s="61" t="str">
        <f>IF(COUNTIF(Calculations!$AP:$AP,"="&amp;$F85)=1,INDEX(Calculations!AP:BP,MATCH(Subgroup_number,Calculations!AP:AP,0),7),IF(Subgroup_number=Calculations!BT$17,Calculations!BT$12,""))</f>
        <v/>
      </c>
      <c r="O85" s="61" t="str">
        <f>IF(COUNTIF(Calculations!$AP:$AP,"="&amp;$F85)=1,INDEX(Calculations!AP:BP,MATCH(Subgroup_number,Calculations!AP:AP,0),9),IF(Subgroup_number=Calculations!BT$17,Calculations!BT$13,""))</f>
        <v/>
      </c>
      <c r="P85" s="61" t="str">
        <f>IF(COUNTIF(Calculations!$AP:$AP,"="&amp;$F85)=1,INDEX(Calculations!AP:BP,MATCH(Subgroup_number,Calculations!AP:AP,0),10),IF(Subgroup_number=Calculations!BT$17,Calculations!BT$14,""))</f>
        <v/>
      </c>
      <c r="Q85" s="61" t="str">
        <f>IF(COUNTIF(Calculations!$AP:$AP,"="&amp;$F85)=1,INDEX(Calculations!AP:BP,MATCH(Subgroup_number,Calculations!AP:AP,0),18),IF(Subgroup_number=Calculations!BT$17,Calculations!BT$6,""))</f>
        <v/>
      </c>
      <c r="R85" s="63" t="str">
        <f>IF(COUNTIF(Calculations!$AP:$AP,"="&amp;$F85)=1,INDEX(Calculations!AP:BP,MATCH(Subgroup_number,Calculations!AP:AP,0),19),IF(Subgroup_number=Calculations!BT$17,Calculations!BT$7,""))</f>
        <v/>
      </c>
      <c r="S85" s="155"/>
      <c r="U85" s="155"/>
      <c r="W85" s="155"/>
    </row>
    <row r="86" spans="6:23" x14ac:dyDescent="0.2">
      <c r="F86" s="54">
        <v>85</v>
      </c>
      <c r="G8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86" s="61" t="str">
        <f>IF(Number&lt;=MAX(Calculations!AP:AP),IF(COUNTIF(Calculations!Z:Z,"="&amp;'Subgroup Analysis'!F86)=1,INDEX(Lookup_Table_subgroup,MATCH(Subgroup_number,Calculations!Z:Z,0),4),INDEX(Calculations!AP:BP,MATCH(Subgroup_number,Calculations!AP:AP,0),11)),IF(Subgroup_number=Calculations!BT$17,Calculations!BT$2,""))</f>
        <v/>
      </c>
      <c r="I86" s="61" t="str">
        <f>IF(Number&lt;=MAX(Calculations!AP:AP),IF(COUNTIF(Calculations!Z:Z,"="&amp;'Subgroup Analysis'!F86)=1,INDEX(Lookup_Table_subgroup,MATCH(Subgroup_number,Calculations!Z:Z,0),9),INDEX(Calculations!AP:BP,MATCH(Subgroup_number,Calculations!AP:AP,0),14)),IF(Subgroup_number=Calculations!BT$17,Calculations!BT$4,""))</f>
        <v/>
      </c>
      <c r="J86" s="61" t="str">
        <f>IF(Number&lt;=MAX(Calculations!AP:AP),IF(COUNTIF(Calculations!Z:Z,"="&amp;'Subgroup Analysis'!F86)=1,INDEX(Lookup_Table_subgroup,MATCH(Subgroup_number,Calculations!Z:Z,0),10),INDEX(Calculations!AP:BP,MATCH(Subgroup_number,Calculations!AP:AP,0),15)),IF(Subgroup_number=Calculations!BT$17,Calculations!BT$5,""))</f>
        <v/>
      </c>
      <c r="K86" s="68" t="str">
        <f>IF(Number&lt;=MAX(Calculations!AP:AP),IF(COUNTIF(Calculations!Z:Z,"="&amp;'Subgroup Analysis'!F86)=1,INDEX(Lookup_Table_subgroup,MATCH(Subgroup_number,Calculations!Z:Z,0),8),INDEX(Calculations!AP:BP,MATCH(Subgroup_number,Calculations!AP:AP,0),24)),IF(Subgroup_number=Calculations!BT$17,"",""))</f>
        <v/>
      </c>
      <c r="L86" s="61" t="str">
        <f>IF(COUNTIF(Calculations!$AP:$AP,"="&amp;$F86)=1,INDEX(Calculations!AP:BP,MATCH(Subgroup_number,Calculations!AP:AP,0),5),IF(Subgroup_number=Calculations!BT$17,Calculations!BT$10,""))</f>
        <v/>
      </c>
      <c r="M86" s="61" t="str">
        <f>IF(COUNTIF(Calculations!$AP:$AP,"="&amp;$F86)=1,INDEX(Calculations!AP:BP,MATCH(Subgroup_number,Calculations!AP:AP,0),6),IF(Subgroup_number=Calculations!BT$17,Calculations!BT$11,""))</f>
        <v/>
      </c>
      <c r="N86" s="61" t="str">
        <f>IF(COUNTIF(Calculations!$AP:$AP,"="&amp;$F86)=1,INDEX(Calculations!AP:BP,MATCH(Subgroup_number,Calculations!AP:AP,0),7),IF(Subgroup_number=Calculations!BT$17,Calculations!BT$12,""))</f>
        <v/>
      </c>
      <c r="O86" s="61" t="str">
        <f>IF(COUNTIF(Calculations!$AP:$AP,"="&amp;$F86)=1,INDEX(Calculations!AP:BP,MATCH(Subgroup_number,Calculations!AP:AP,0),9),IF(Subgroup_number=Calculations!BT$17,Calculations!BT$13,""))</f>
        <v/>
      </c>
      <c r="P86" s="61" t="str">
        <f>IF(COUNTIF(Calculations!$AP:$AP,"="&amp;$F86)=1,INDEX(Calculations!AP:BP,MATCH(Subgroup_number,Calculations!AP:AP,0),10),IF(Subgroup_number=Calculations!BT$17,Calculations!BT$14,""))</f>
        <v/>
      </c>
      <c r="Q86" s="61" t="str">
        <f>IF(COUNTIF(Calculations!$AP:$AP,"="&amp;$F86)=1,INDEX(Calculations!AP:BP,MATCH(Subgroup_number,Calculations!AP:AP,0),18),IF(Subgroup_number=Calculations!BT$17,Calculations!BT$6,""))</f>
        <v/>
      </c>
      <c r="R86" s="63" t="str">
        <f>IF(COUNTIF(Calculations!$AP:$AP,"="&amp;$F86)=1,INDEX(Calculations!AP:BP,MATCH(Subgroup_number,Calculations!AP:AP,0),19),IF(Subgroup_number=Calculations!BT$17,Calculations!BT$7,""))</f>
        <v/>
      </c>
      <c r="S86" s="155"/>
      <c r="U86" s="155"/>
      <c r="W86" s="155"/>
    </row>
    <row r="87" spans="6:23" x14ac:dyDescent="0.2">
      <c r="F87" s="54">
        <v>86</v>
      </c>
      <c r="G8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87" s="61" t="str">
        <f>IF(Number&lt;=MAX(Calculations!AP:AP),IF(COUNTIF(Calculations!Z:Z,"="&amp;'Subgroup Analysis'!F87)=1,INDEX(Lookup_Table_subgroup,MATCH(Subgroup_number,Calculations!Z:Z,0),4),INDEX(Calculations!AP:BP,MATCH(Subgroup_number,Calculations!AP:AP,0),11)),IF(Subgroup_number=Calculations!BT$17,Calculations!BT$2,""))</f>
        <v/>
      </c>
      <c r="I87" s="61" t="str">
        <f>IF(Number&lt;=MAX(Calculations!AP:AP),IF(COUNTIF(Calculations!Z:Z,"="&amp;'Subgroup Analysis'!F87)=1,INDEX(Lookup_Table_subgroup,MATCH(Subgroup_number,Calculations!Z:Z,0),9),INDEX(Calculations!AP:BP,MATCH(Subgroup_number,Calculations!AP:AP,0),14)),IF(Subgroup_number=Calculations!BT$17,Calculations!BT$4,""))</f>
        <v/>
      </c>
      <c r="J87" s="61" t="str">
        <f>IF(Number&lt;=MAX(Calculations!AP:AP),IF(COUNTIF(Calculations!Z:Z,"="&amp;'Subgroup Analysis'!F87)=1,INDEX(Lookup_Table_subgroup,MATCH(Subgroup_number,Calculations!Z:Z,0),10),INDEX(Calculations!AP:BP,MATCH(Subgroup_number,Calculations!AP:AP,0),15)),IF(Subgroup_number=Calculations!BT$17,Calculations!BT$5,""))</f>
        <v/>
      </c>
      <c r="K87" s="68" t="str">
        <f>IF(Number&lt;=MAX(Calculations!AP:AP),IF(COUNTIF(Calculations!Z:Z,"="&amp;'Subgroup Analysis'!F87)=1,INDEX(Lookup_Table_subgroup,MATCH(Subgroup_number,Calculations!Z:Z,0),8),INDEX(Calculations!AP:BP,MATCH(Subgroup_number,Calculations!AP:AP,0),24)),IF(Subgroup_number=Calculations!BT$17,"",""))</f>
        <v/>
      </c>
      <c r="L87" s="61" t="str">
        <f>IF(COUNTIF(Calculations!$AP:$AP,"="&amp;$F87)=1,INDEX(Calculations!AP:BP,MATCH(Subgroup_number,Calculations!AP:AP,0),5),IF(Subgroup_number=Calculations!BT$17,Calculations!BT$10,""))</f>
        <v/>
      </c>
      <c r="M87" s="61" t="str">
        <f>IF(COUNTIF(Calculations!$AP:$AP,"="&amp;$F87)=1,INDEX(Calculations!AP:BP,MATCH(Subgroup_number,Calculations!AP:AP,0),6),IF(Subgroup_number=Calculations!BT$17,Calculations!BT$11,""))</f>
        <v/>
      </c>
      <c r="N87" s="61" t="str">
        <f>IF(COUNTIF(Calculations!$AP:$AP,"="&amp;$F87)=1,INDEX(Calculations!AP:BP,MATCH(Subgroup_number,Calculations!AP:AP,0),7),IF(Subgroup_number=Calculations!BT$17,Calculations!BT$12,""))</f>
        <v/>
      </c>
      <c r="O87" s="61" t="str">
        <f>IF(COUNTIF(Calculations!$AP:$AP,"="&amp;$F87)=1,INDEX(Calculations!AP:BP,MATCH(Subgroup_number,Calculations!AP:AP,0),9),IF(Subgroup_number=Calculations!BT$17,Calculations!BT$13,""))</f>
        <v/>
      </c>
      <c r="P87" s="61" t="str">
        <f>IF(COUNTIF(Calculations!$AP:$AP,"="&amp;$F87)=1,INDEX(Calculations!AP:BP,MATCH(Subgroup_number,Calculations!AP:AP,0),10),IF(Subgroup_number=Calculations!BT$17,Calculations!BT$14,""))</f>
        <v/>
      </c>
      <c r="Q87" s="61" t="str">
        <f>IF(COUNTIF(Calculations!$AP:$AP,"="&amp;$F87)=1,INDEX(Calculations!AP:BP,MATCH(Subgroup_number,Calculations!AP:AP,0),18),IF(Subgroup_number=Calculations!BT$17,Calculations!BT$6,""))</f>
        <v/>
      </c>
      <c r="R87" s="63" t="str">
        <f>IF(COUNTIF(Calculations!$AP:$AP,"="&amp;$F87)=1,INDEX(Calculations!AP:BP,MATCH(Subgroup_number,Calculations!AP:AP,0),19),IF(Subgroup_number=Calculations!BT$17,Calculations!BT$7,""))</f>
        <v/>
      </c>
      <c r="S87" s="155"/>
      <c r="U87" s="155"/>
      <c r="W87" s="155"/>
    </row>
    <row r="88" spans="6:23" x14ac:dyDescent="0.2">
      <c r="F88" s="54">
        <v>87</v>
      </c>
      <c r="G8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88" s="61" t="str">
        <f>IF(Number&lt;=MAX(Calculations!AP:AP),IF(COUNTIF(Calculations!Z:Z,"="&amp;'Subgroup Analysis'!F88)=1,INDEX(Lookup_Table_subgroup,MATCH(Subgroup_number,Calculations!Z:Z,0),4),INDEX(Calculations!AP:BP,MATCH(Subgroup_number,Calculations!AP:AP,0),11)),IF(Subgroup_number=Calculations!BT$17,Calculations!BT$2,""))</f>
        <v/>
      </c>
      <c r="I88" s="61" t="str">
        <f>IF(Number&lt;=MAX(Calculations!AP:AP),IF(COUNTIF(Calculations!Z:Z,"="&amp;'Subgroup Analysis'!F88)=1,INDEX(Lookup_Table_subgroup,MATCH(Subgroup_number,Calculations!Z:Z,0),9),INDEX(Calculations!AP:BP,MATCH(Subgroup_number,Calculations!AP:AP,0),14)),IF(Subgroup_number=Calculations!BT$17,Calculations!BT$4,""))</f>
        <v/>
      </c>
      <c r="J88" s="61" t="str">
        <f>IF(Number&lt;=MAX(Calculations!AP:AP),IF(COUNTIF(Calculations!Z:Z,"="&amp;'Subgroup Analysis'!F88)=1,INDEX(Lookup_Table_subgroup,MATCH(Subgroup_number,Calculations!Z:Z,0),10),INDEX(Calculations!AP:BP,MATCH(Subgroup_number,Calculations!AP:AP,0),15)),IF(Subgroup_number=Calculations!BT$17,Calculations!BT$5,""))</f>
        <v/>
      </c>
      <c r="K88" s="68" t="str">
        <f>IF(Number&lt;=MAX(Calculations!AP:AP),IF(COUNTIF(Calculations!Z:Z,"="&amp;'Subgroup Analysis'!F88)=1,INDEX(Lookup_Table_subgroup,MATCH(Subgroup_number,Calculations!Z:Z,0),8),INDEX(Calculations!AP:BP,MATCH(Subgroup_number,Calculations!AP:AP,0),24)),IF(Subgroup_number=Calculations!BT$17,"",""))</f>
        <v/>
      </c>
      <c r="L88" s="61" t="str">
        <f>IF(COUNTIF(Calculations!$AP:$AP,"="&amp;$F88)=1,INDEX(Calculations!AP:BP,MATCH(Subgroup_number,Calculations!AP:AP,0),5),IF(Subgroup_number=Calculations!BT$17,Calculations!BT$10,""))</f>
        <v/>
      </c>
      <c r="M88" s="61" t="str">
        <f>IF(COUNTIF(Calculations!$AP:$AP,"="&amp;$F88)=1,INDEX(Calculations!AP:BP,MATCH(Subgroup_number,Calculations!AP:AP,0),6),IF(Subgroup_number=Calculations!BT$17,Calculations!BT$11,""))</f>
        <v/>
      </c>
      <c r="N88" s="61" t="str">
        <f>IF(COUNTIF(Calculations!$AP:$AP,"="&amp;$F88)=1,INDEX(Calculations!AP:BP,MATCH(Subgroup_number,Calculations!AP:AP,0),7),IF(Subgroup_number=Calculations!BT$17,Calculations!BT$12,""))</f>
        <v/>
      </c>
      <c r="O88" s="61" t="str">
        <f>IF(COUNTIF(Calculations!$AP:$AP,"="&amp;$F88)=1,INDEX(Calculations!AP:BP,MATCH(Subgroup_number,Calculations!AP:AP,0),9),IF(Subgroup_number=Calculations!BT$17,Calculations!BT$13,""))</f>
        <v/>
      </c>
      <c r="P88" s="61" t="str">
        <f>IF(COUNTIF(Calculations!$AP:$AP,"="&amp;$F88)=1,INDEX(Calculations!AP:BP,MATCH(Subgroup_number,Calculations!AP:AP,0),10),IF(Subgroup_number=Calculations!BT$17,Calculations!BT$14,""))</f>
        <v/>
      </c>
      <c r="Q88" s="61" t="str">
        <f>IF(COUNTIF(Calculations!$AP:$AP,"="&amp;$F88)=1,INDEX(Calculations!AP:BP,MATCH(Subgroup_number,Calculations!AP:AP,0),18),IF(Subgroup_number=Calculations!BT$17,Calculations!BT$6,""))</f>
        <v/>
      </c>
      <c r="R88" s="63" t="str">
        <f>IF(COUNTIF(Calculations!$AP:$AP,"="&amp;$F88)=1,INDEX(Calculations!AP:BP,MATCH(Subgroup_number,Calculations!AP:AP,0),19),IF(Subgroup_number=Calculations!BT$17,Calculations!BT$7,""))</f>
        <v/>
      </c>
      <c r="S88" s="155"/>
      <c r="U88" s="155"/>
      <c r="W88" s="155"/>
    </row>
    <row r="89" spans="6:23" x14ac:dyDescent="0.2">
      <c r="F89" s="54">
        <v>88</v>
      </c>
      <c r="G8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89" s="61" t="str">
        <f>IF(Number&lt;=MAX(Calculations!AP:AP),IF(COUNTIF(Calculations!Z:Z,"="&amp;'Subgroup Analysis'!F89)=1,INDEX(Lookup_Table_subgroup,MATCH(Subgroup_number,Calculations!Z:Z,0),4),INDEX(Calculations!AP:BP,MATCH(Subgroup_number,Calculations!AP:AP,0),11)),IF(Subgroup_number=Calculations!BT$17,Calculations!BT$2,""))</f>
        <v/>
      </c>
      <c r="I89" s="61" t="str">
        <f>IF(Number&lt;=MAX(Calculations!AP:AP),IF(COUNTIF(Calculations!Z:Z,"="&amp;'Subgroup Analysis'!F89)=1,INDEX(Lookup_Table_subgroup,MATCH(Subgroup_number,Calculations!Z:Z,0),9),INDEX(Calculations!AP:BP,MATCH(Subgroup_number,Calculations!AP:AP,0),14)),IF(Subgroup_number=Calculations!BT$17,Calculations!BT$4,""))</f>
        <v/>
      </c>
      <c r="J89" s="61" t="str">
        <f>IF(Number&lt;=MAX(Calculations!AP:AP),IF(COUNTIF(Calculations!Z:Z,"="&amp;'Subgroup Analysis'!F89)=1,INDEX(Lookup_Table_subgroup,MATCH(Subgroup_number,Calculations!Z:Z,0),10),INDEX(Calculations!AP:BP,MATCH(Subgroup_number,Calculations!AP:AP,0),15)),IF(Subgroup_number=Calculations!BT$17,Calculations!BT$5,""))</f>
        <v/>
      </c>
      <c r="K89" s="68" t="str">
        <f>IF(Number&lt;=MAX(Calculations!AP:AP),IF(COUNTIF(Calculations!Z:Z,"="&amp;'Subgroup Analysis'!F89)=1,INDEX(Lookup_Table_subgroup,MATCH(Subgroup_number,Calculations!Z:Z,0),8),INDEX(Calculations!AP:BP,MATCH(Subgroup_number,Calculations!AP:AP,0),24)),IF(Subgroup_number=Calculations!BT$17,"",""))</f>
        <v/>
      </c>
      <c r="L89" s="61" t="str">
        <f>IF(COUNTIF(Calculations!$AP:$AP,"="&amp;$F89)=1,INDEX(Calculations!AP:BP,MATCH(Subgroup_number,Calculations!AP:AP,0),5),IF(Subgroup_number=Calculations!BT$17,Calculations!BT$10,""))</f>
        <v/>
      </c>
      <c r="M89" s="61" t="str">
        <f>IF(COUNTIF(Calculations!$AP:$AP,"="&amp;$F89)=1,INDEX(Calculations!AP:BP,MATCH(Subgroup_number,Calculations!AP:AP,0),6),IF(Subgroup_number=Calculations!BT$17,Calculations!BT$11,""))</f>
        <v/>
      </c>
      <c r="N89" s="61" t="str">
        <f>IF(COUNTIF(Calculations!$AP:$AP,"="&amp;$F89)=1,INDEX(Calculations!AP:BP,MATCH(Subgroup_number,Calculations!AP:AP,0),7),IF(Subgroup_number=Calculations!BT$17,Calculations!BT$12,""))</f>
        <v/>
      </c>
      <c r="O89" s="61" t="str">
        <f>IF(COUNTIF(Calculations!$AP:$AP,"="&amp;$F89)=1,INDEX(Calculations!AP:BP,MATCH(Subgroup_number,Calculations!AP:AP,0),9),IF(Subgroup_number=Calculations!BT$17,Calculations!BT$13,""))</f>
        <v/>
      </c>
      <c r="P89" s="61" t="str">
        <f>IF(COUNTIF(Calculations!$AP:$AP,"="&amp;$F89)=1,INDEX(Calculations!AP:BP,MATCH(Subgroup_number,Calculations!AP:AP,0),10),IF(Subgroup_number=Calculations!BT$17,Calculations!BT$14,""))</f>
        <v/>
      </c>
      <c r="Q89" s="61" t="str">
        <f>IF(COUNTIF(Calculations!$AP:$AP,"="&amp;$F89)=1,INDEX(Calculations!AP:BP,MATCH(Subgroup_number,Calculations!AP:AP,0),18),IF(Subgroup_number=Calculations!BT$17,Calculations!BT$6,""))</f>
        <v/>
      </c>
      <c r="R89" s="63" t="str">
        <f>IF(COUNTIF(Calculations!$AP:$AP,"="&amp;$F89)=1,INDEX(Calculations!AP:BP,MATCH(Subgroup_number,Calculations!AP:AP,0),19),IF(Subgroup_number=Calculations!BT$17,Calculations!BT$7,""))</f>
        <v/>
      </c>
      <c r="S89" s="155"/>
      <c r="U89" s="155"/>
      <c r="W89" s="155"/>
    </row>
    <row r="90" spans="6:23" x14ac:dyDescent="0.2">
      <c r="F90" s="54">
        <v>89</v>
      </c>
      <c r="G9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90" s="61" t="str">
        <f>IF(Number&lt;=MAX(Calculations!AP:AP),IF(COUNTIF(Calculations!Z:Z,"="&amp;'Subgroup Analysis'!F90)=1,INDEX(Lookup_Table_subgroup,MATCH(Subgroup_number,Calculations!Z:Z,0),4),INDEX(Calculations!AP:BP,MATCH(Subgroup_number,Calculations!AP:AP,0),11)),IF(Subgroup_number=Calculations!BT$17,Calculations!BT$2,""))</f>
        <v/>
      </c>
      <c r="I90" s="61" t="str">
        <f>IF(Number&lt;=MAX(Calculations!AP:AP),IF(COUNTIF(Calculations!Z:Z,"="&amp;'Subgroup Analysis'!F90)=1,INDEX(Lookup_Table_subgroup,MATCH(Subgroup_number,Calculations!Z:Z,0),9),INDEX(Calculations!AP:BP,MATCH(Subgroup_number,Calculations!AP:AP,0),14)),IF(Subgroup_number=Calculations!BT$17,Calculations!BT$4,""))</f>
        <v/>
      </c>
      <c r="J90" s="61" t="str">
        <f>IF(Number&lt;=MAX(Calculations!AP:AP),IF(COUNTIF(Calculations!Z:Z,"="&amp;'Subgroup Analysis'!F90)=1,INDEX(Lookup_Table_subgroup,MATCH(Subgroup_number,Calculations!Z:Z,0),10),INDEX(Calculations!AP:BP,MATCH(Subgroup_number,Calculations!AP:AP,0),15)),IF(Subgroup_number=Calculations!BT$17,Calculations!BT$5,""))</f>
        <v/>
      </c>
      <c r="K90" s="68" t="str">
        <f>IF(Number&lt;=MAX(Calculations!AP:AP),IF(COUNTIF(Calculations!Z:Z,"="&amp;'Subgroup Analysis'!F90)=1,INDEX(Lookup_Table_subgroup,MATCH(Subgroup_number,Calculations!Z:Z,0),8),INDEX(Calculations!AP:BP,MATCH(Subgroup_number,Calculations!AP:AP,0),24)),IF(Subgroup_number=Calculations!BT$17,"",""))</f>
        <v/>
      </c>
      <c r="L90" s="61" t="str">
        <f>IF(COUNTIF(Calculations!$AP:$AP,"="&amp;$F90)=1,INDEX(Calculations!AP:BP,MATCH(Subgroup_number,Calculations!AP:AP,0),5),IF(Subgroup_number=Calculations!BT$17,Calculations!BT$10,""))</f>
        <v/>
      </c>
      <c r="M90" s="61" t="str">
        <f>IF(COUNTIF(Calculations!$AP:$AP,"="&amp;$F90)=1,INDEX(Calculations!AP:BP,MATCH(Subgroup_number,Calculations!AP:AP,0),6),IF(Subgroup_number=Calculations!BT$17,Calculations!BT$11,""))</f>
        <v/>
      </c>
      <c r="N90" s="61" t="str">
        <f>IF(COUNTIF(Calculations!$AP:$AP,"="&amp;$F90)=1,INDEX(Calculations!AP:BP,MATCH(Subgroup_number,Calculations!AP:AP,0),7),IF(Subgroup_number=Calculations!BT$17,Calculations!BT$12,""))</f>
        <v/>
      </c>
      <c r="O90" s="61" t="str">
        <f>IF(COUNTIF(Calculations!$AP:$AP,"="&amp;$F90)=1,INDEX(Calculations!AP:BP,MATCH(Subgroup_number,Calculations!AP:AP,0),9),IF(Subgroup_number=Calculations!BT$17,Calculations!BT$13,""))</f>
        <v/>
      </c>
      <c r="P90" s="61" t="str">
        <f>IF(COUNTIF(Calculations!$AP:$AP,"="&amp;$F90)=1,INDEX(Calculations!AP:BP,MATCH(Subgroup_number,Calculations!AP:AP,0),10),IF(Subgroup_number=Calculations!BT$17,Calculations!BT$14,""))</f>
        <v/>
      </c>
      <c r="Q90" s="61" t="str">
        <f>IF(COUNTIF(Calculations!$AP:$AP,"="&amp;$F90)=1,INDEX(Calculations!AP:BP,MATCH(Subgroup_number,Calculations!AP:AP,0),18),IF(Subgroup_number=Calculations!BT$17,Calculations!BT$6,""))</f>
        <v/>
      </c>
      <c r="R90" s="63" t="str">
        <f>IF(COUNTIF(Calculations!$AP:$AP,"="&amp;$F90)=1,INDEX(Calculations!AP:BP,MATCH(Subgroup_number,Calculations!AP:AP,0),19),IF(Subgroup_number=Calculations!BT$17,Calculations!BT$7,""))</f>
        <v/>
      </c>
      <c r="S90" s="155"/>
      <c r="U90" s="155"/>
      <c r="W90" s="155"/>
    </row>
    <row r="91" spans="6:23" x14ac:dyDescent="0.2">
      <c r="F91" s="54">
        <v>90</v>
      </c>
      <c r="G9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91" s="61" t="str">
        <f>IF(Number&lt;=MAX(Calculations!AP:AP),IF(COUNTIF(Calculations!Z:Z,"="&amp;'Subgroup Analysis'!F91)=1,INDEX(Lookup_Table_subgroup,MATCH(Subgroup_number,Calculations!Z:Z,0),4),INDEX(Calculations!AP:BP,MATCH(Subgroup_number,Calculations!AP:AP,0),11)),IF(Subgroup_number=Calculations!BT$17,Calculations!BT$2,""))</f>
        <v/>
      </c>
      <c r="I91" s="61" t="str">
        <f>IF(Number&lt;=MAX(Calculations!AP:AP),IF(COUNTIF(Calculations!Z:Z,"="&amp;'Subgroup Analysis'!F91)=1,INDEX(Lookup_Table_subgroup,MATCH(Subgroup_number,Calculations!Z:Z,0),9),INDEX(Calculations!AP:BP,MATCH(Subgroup_number,Calculations!AP:AP,0),14)),IF(Subgroup_number=Calculations!BT$17,Calculations!BT$4,""))</f>
        <v/>
      </c>
      <c r="J91" s="61" t="str">
        <f>IF(Number&lt;=MAX(Calculations!AP:AP),IF(COUNTIF(Calculations!Z:Z,"="&amp;'Subgroup Analysis'!F91)=1,INDEX(Lookup_Table_subgroup,MATCH(Subgroup_number,Calculations!Z:Z,0),10),INDEX(Calculations!AP:BP,MATCH(Subgroup_number,Calculations!AP:AP,0),15)),IF(Subgroup_number=Calculations!BT$17,Calculations!BT$5,""))</f>
        <v/>
      </c>
      <c r="K91" s="68" t="str">
        <f>IF(Number&lt;=MAX(Calculations!AP:AP),IF(COUNTIF(Calculations!Z:Z,"="&amp;'Subgroup Analysis'!F91)=1,INDEX(Lookup_Table_subgroup,MATCH(Subgroup_number,Calculations!Z:Z,0),8),INDEX(Calculations!AP:BP,MATCH(Subgroup_number,Calculations!AP:AP,0),24)),IF(Subgroup_number=Calculations!BT$17,"",""))</f>
        <v/>
      </c>
      <c r="L91" s="61" t="str">
        <f>IF(COUNTIF(Calculations!$AP:$AP,"="&amp;$F91)=1,INDEX(Calculations!AP:BP,MATCH(Subgroup_number,Calculations!AP:AP,0),5),IF(Subgroup_number=Calculations!BT$17,Calculations!BT$10,""))</f>
        <v/>
      </c>
      <c r="M91" s="61" t="str">
        <f>IF(COUNTIF(Calculations!$AP:$AP,"="&amp;$F91)=1,INDEX(Calculations!AP:BP,MATCH(Subgroup_number,Calculations!AP:AP,0),6),IF(Subgroup_number=Calculations!BT$17,Calculations!BT$11,""))</f>
        <v/>
      </c>
      <c r="N91" s="61" t="str">
        <f>IF(COUNTIF(Calculations!$AP:$AP,"="&amp;$F91)=1,INDEX(Calculations!AP:BP,MATCH(Subgroup_number,Calculations!AP:AP,0),7),IF(Subgroup_number=Calculations!BT$17,Calculations!BT$12,""))</f>
        <v/>
      </c>
      <c r="O91" s="61" t="str">
        <f>IF(COUNTIF(Calculations!$AP:$AP,"="&amp;$F91)=1,INDEX(Calculations!AP:BP,MATCH(Subgroup_number,Calculations!AP:AP,0),9),IF(Subgroup_number=Calculations!BT$17,Calculations!BT$13,""))</f>
        <v/>
      </c>
      <c r="P91" s="61" t="str">
        <f>IF(COUNTIF(Calculations!$AP:$AP,"="&amp;$F91)=1,INDEX(Calculations!AP:BP,MATCH(Subgroup_number,Calculations!AP:AP,0),10),IF(Subgroup_number=Calculations!BT$17,Calculations!BT$14,""))</f>
        <v/>
      </c>
      <c r="Q91" s="61" t="str">
        <f>IF(COUNTIF(Calculations!$AP:$AP,"="&amp;$F91)=1,INDEX(Calculations!AP:BP,MATCH(Subgroup_number,Calculations!AP:AP,0),18),IF(Subgroup_number=Calculations!BT$17,Calculations!BT$6,""))</f>
        <v/>
      </c>
      <c r="R91" s="63" t="str">
        <f>IF(COUNTIF(Calculations!$AP:$AP,"="&amp;$F91)=1,INDEX(Calculations!AP:BP,MATCH(Subgroup_number,Calculations!AP:AP,0),19),IF(Subgroup_number=Calculations!BT$17,Calculations!BT$7,""))</f>
        <v/>
      </c>
      <c r="S91" s="155"/>
      <c r="U91" s="155"/>
      <c r="W91" s="155"/>
    </row>
    <row r="92" spans="6:23" x14ac:dyDescent="0.2">
      <c r="F92" s="54">
        <v>91</v>
      </c>
      <c r="G9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92" s="61" t="str">
        <f>IF(Number&lt;=MAX(Calculations!AP:AP),IF(COUNTIF(Calculations!Z:Z,"="&amp;'Subgroup Analysis'!F92)=1,INDEX(Lookup_Table_subgroup,MATCH(Subgroup_number,Calculations!Z:Z,0),4),INDEX(Calculations!AP:BP,MATCH(Subgroup_number,Calculations!AP:AP,0),11)),IF(Subgroup_number=Calculations!BT$17,Calculations!BT$2,""))</f>
        <v/>
      </c>
      <c r="I92" s="61" t="str">
        <f>IF(Number&lt;=MAX(Calculations!AP:AP),IF(COUNTIF(Calculations!Z:Z,"="&amp;'Subgroup Analysis'!F92)=1,INDEX(Lookup_Table_subgroup,MATCH(Subgroup_number,Calculations!Z:Z,0),9),INDEX(Calculations!AP:BP,MATCH(Subgroup_number,Calculations!AP:AP,0),14)),IF(Subgroup_number=Calculations!BT$17,Calculations!BT$4,""))</f>
        <v/>
      </c>
      <c r="J92" s="61" t="str">
        <f>IF(Number&lt;=MAX(Calculations!AP:AP),IF(COUNTIF(Calculations!Z:Z,"="&amp;'Subgroup Analysis'!F92)=1,INDEX(Lookup_Table_subgroup,MATCH(Subgroup_number,Calculations!Z:Z,0),10),INDEX(Calculations!AP:BP,MATCH(Subgroup_number,Calculations!AP:AP,0),15)),IF(Subgroup_number=Calculations!BT$17,Calculations!BT$5,""))</f>
        <v/>
      </c>
      <c r="K92" s="68" t="str">
        <f>IF(Number&lt;=MAX(Calculations!AP:AP),IF(COUNTIF(Calculations!Z:Z,"="&amp;'Subgroup Analysis'!F92)=1,INDEX(Lookup_Table_subgroup,MATCH(Subgroup_number,Calculations!Z:Z,0),8),INDEX(Calculations!AP:BP,MATCH(Subgroup_number,Calculations!AP:AP,0),24)),IF(Subgroup_number=Calculations!BT$17,"",""))</f>
        <v/>
      </c>
      <c r="L92" s="61" t="str">
        <f>IF(COUNTIF(Calculations!$AP:$AP,"="&amp;$F92)=1,INDEX(Calculations!AP:BP,MATCH(Subgroup_number,Calculations!AP:AP,0),5),IF(Subgroup_number=Calculations!BT$17,Calculations!BT$10,""))</f>
        <v/>
      </c>
      <c r="M92" s="61" t="str">
        <f>IF(COUNTIF(Calculations!$AP:$AP,"="&amp;$F92)=1,INDEX(Calculations!AP:BP,MATCH(Subgroup_number,Calculations!AP:AP,0),6),IF(Subgroup_number=Calculations!BT$17,Calculations!BT$11,""))</f>
        <v/>
      </c>
      <c r="N92" s="61" t="str">
        <f>IF(COUNTIF(Calculations!$AP:$AP,"="&amp;$F92)=1,INDEX(Calculations!AP:BP,MATCH(Subgroup_number,Calculations!AP:AP,0),7),IF(Subgroup_number=Calculations!BT$17,Calculations!BT$12,""))</f>
        <v/>
      </c>
      <c r="O92" s="61" t="str">
        <f>IF(COUNTIF(Calculations!$AP:$AP,"="&amp;$F92)=1,INDEX(Calculations!AP:BP,MATCH(Subgroup_number,Calculations!AP:AP,0),9),IF(Subgroup_number=Calculations!BT$17,Calculations!BT$13,""))</f>
        <v/>
      </c>
      <c r="P92" s="61" t="str">
        <f>IF(COUNTIF(Calculations!$AP:$AP,"="&amp;$F92)=1,INDEX(Calculations!AP:BP,MATCH(Subgroup_number,Calculations!AP:AP,0),10),IF(Subgroup_number=Calculations!BT$17,Calculations!BT$14,""))</f>
        <v/>
      </c>
      <c r="Q92" s="61" t="str">
        <f>IF(COUNTIF(Calculations!$AP:$AP,"="&amp;$F92)=1,INDEX(Calculations!AP:BP,MATCH(Subgroup_number,Calculations!AP:AP,0),18),IF(Subgroup_number=Calculations!BT$17,Calculations!BT$6,""))</f>
        <v/>
      </c>
      <c r="R92" s="63" t="str">
        <f>IF(COUNTIF(Calculations!$AP:$AP,"="&amp;$F92)=1,INDEX(Calculations!AP:BP,MATCH(Subgroup_number,Calculations!AP:AP,0),19),IF(Subgroup_number=Calculations!BT$17,Calculations!BT$7,""))</f>
        <v/>
      </c>
      <c r="S92" s="155"/>
      <c r="U92" s="155"/>
      <c r="W92" s="155"/>
    </row>
    <row r="93" spans="6:23" x14ac:dyDescent="0.2">
      <c r="F93" s="54">
        <v>92</v>
      </c>
      <c r="G9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93" s="61" t="str">
        <f>IF(Number&lt;=MAX(Calculations!AP:AP),IF(COUNTIF(Calculations!Z:Z,"="&amp;'Subgroup Analysis'!F93)=1,INDEX(Lookup_Table_subgroup,MATCH(Subgroup_number,Calculations!Z:Z,0),4),INDEX(Calculations!AP:BP,MATCH(Subgroup_number,Calculations!AP:AP,0),11)),IF(Subgroup_number=Calculations!BT$17,Calculations!BT$2,""))</f>
        <v/>
      </c>
      <c r="I93" s="61" t="str">
        <f>IF(Number&lt;=MAX(Calculations!AP:AP),IF(COUNTIF(Calculations!Z:Z,"="&amp;'Subgroup Analysis'!F93)=1,INDEX(Lookup_Table_subgroup,MATCH(Subgroup_number,Calculations!Z:Z,0),9),INDEX(Calculations!AP:BP,MATCH(Subgroup_number,Calculations!AP:AP,0),14)),IF(Subgroup_number=Calculations!BT$17,Calculations!BT$4,""))</f>
        <v/>
      </c>
      <c r="J93" s="61" t="str">
        <f>IF(Number&lt;=MAX(Calculations!AP:AP),IF(COUNTIF(Calculations!Z:Z,"="&amp;'Subgroup Analysis'!F93)=1,INDEX(Lookup_Table_subgroup,MATCH(Subgroup_number,Calculations!Z:Z,0),10),INDEX(Calculations!AP:BP,MATCH(Subgroup_number,Calculations!AP:AP,0),15)),IF(Subgroup_number=Calculations!BT$17,Calculations!BT$5,""))</f>
        <v/>
      </c>
      <c r="K93" s="68" t="str">
        <f>IF(Number&lt;=MAX(Calculations!AP:AP),IF(COUNTIF(Calculations!Z:Z,"="&amp;'Subgroup Analysis'!F93)=1,INDEX(Lookup_Table_subgroup,MATCH(Subgroup_number,Calculations!Z:Z,0),8),INDEX(Calculations!AP:BP,MATCH(Subgroup_number,Calculations!AP:AP,0),24)),IF(Subgroup_number=Calculations!BT$17,"",""))</f>
        <v/>
      </c>
      <c r="L93" s="61" t="str">
        <f>IF(COUNTIF(Calculations!$AP:$AP,"="&amp;$F93)=1,INDEX(Calculations!AP:BP,MATCH(Subgroup_number,Calculations!AP:AP,0),5),IF(Subgroup_number=Calculations!BT$17,Calculations!BT$10,""))</f>
        <v/>
      </c>
      <c r="M93" s="61" t="str">
        <f>IF(COUNTIF(Calculations!$AP:$AP,"="&amp;$F93)=1,INDEX(Calculations!AP:BP,MATCH(Subgroup_number,Calculations!AP:AP,0),6),IF(Subgroup_number=Calculations!BT$17,Calculations!BT$11,""))</f>
        <v/>
      </c>
      <c r="N93" s="61" t="str">
        <f>IF(COUNTIF(Calculations!$AP:$AP,"="&amp;$F93)=1,INDEX(Calculations!AP:BP,MATCH(Subgroup_number,Calculations!AP:AP,0),7),IF(Subgroup_number=Calculations!BT$17,Calculations!BT$12,""))</f>
        <v/>
      </c>
      <c r="O93" s="61" t="str">
        <f>IF(COUNTIF(Calculations!$AP:$AP,"="&amp;$F93)=1,INDEX(Calculations!AP:BP,MATCH(Subgroup_number,Calculations!AP:AP,0),9),IF(Subgroup_number=Calculations!BT$17,Calculations!BT$13,""))</f>
        <v/>
      </c>
      <c r="P93" s="61" t="str">
        <f>IF(COUNTIF(Calculations!$AP:$AP,"="&amp;$F93)=1,INDEX(Calculations!AP:BP,MATCH(Subgroup_number,Calculations!AP:AP,0),10),IF(Subgroup_number=Calculations!BT$17,Calculations!BT$14,""))</f>
        <v/>
      </c>
      <c r="Q93" s="61" t="str">
        <f>IF(COUNTIF(Calculations!$AP:$AP,"="&amp;$F93)=1,INDEX(Calculations!AP:BP,MATCH(Subgroup_number,Calculations!AP:AP,0),18),IF(Subgroup_number=Calculations!BT$17,Calculations!BT$6,""))</f>
        <v/>
      </c>
      <c r="R93" s="63" t="str">
        <f>IF(COUNTIF(Calculations!$AP:$AP,"="&amp;$F93)=1,INDEX(Calculations!AP:BP,MATCH(Subgroup_number,Calculations!AP:AP,0),19),IF(Subgroup_number=Calculations!BT$17,Calculations!BT$7,""))</f>
        <v/>
      </c>
      <c r="S93" s="155"/>
      <c r="U93" s="155"/>
      <c r="W93" s="155"/>
    </row>
    <row r="94" spans="6:23" x14ac:dyDescent="0.2">
      <c r="F94" s="54">
        <v>93</v>
      </c>
      <c r="G9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94" s="61" t="str">
        <f>IF(Number&lt;=MAX(Calculations!AP:AP),IF(COUNTIF(Calculations!Z:Z,"="&amp;'Subgroup Analysis'!F94)=1,INDEX(Lookup_Table_subgroup,MATCH(Subgroup_number,Calculations!Z:Z,0),4),INDEX(Calculations!AP:BP,MATCH(Subgroup_number,Calculations!AP:AP,0),11)),IF(Subgroup_number=Calculations!BT$17,Calculations!BT$2,""))</f>
        <v/>
      </c>
      <c r="I94" s="61" t="str">
        <f>IF(Number&lt;=MAX(Calculations!AP:AP),IF(COUNTIF(Calculations!Z:Z,"="&amp;'Subgroup Analysis'!F94)=1,INDEX(Lookup_Table_subgroup,MATCH(Subgroup_number,Calculations!Z:Z,0),9),INDEX(Calculations!AP:BP,MATCH(Subgroup_number,Calculations!AP:AP,0),14)),IF(Subgroup_number=Calculations!BT$17,Calculations!BT$4,""))</f>
        <v/>
      </c>
      <c r="J94" s="61" t="str">
        <f>IF(Number&lt;=MAX(Calculations!AP:AP),IF(COUNTIF(Calculations!Z:Z,"="&amp;'Subgroup Analysis'!F94)=1,INDEX(Lookup_Table_subgroup,MATCH(Subgroup_number,Calculations!Z:Z,0),10),INDEX(Calculations!AP:BP,MATCH(Subgroup_number,Calculations!AP:AP,0),15)),IF(Subgroup_number=Calculations!BT$17,Calculations!BT$5,""))</f>
        <v/>
      </c>
      <c r="K94" s="68" t="str">
        <f>IF(Number&lt;=MAX(Calculations!AP:AP),IF(COUNTIF(Calculations!Z:Z,"="&amp;'Subgroup Analysis'!F94)=1,INDEX(Lookup_Table_subgroup,MATCH(Subgroup_number,Calculations!Z:Z,0),8),INDEX(Calculations!AP:BP,MATCH(Subgroup_number,Calculations!AP:AP,0),24)),IF(Subgroup_number=Calculations!BT$17,"",""))</f>
        <v/>
      </c>
      <c r="L94" s="61" t="str">
        <f>IF(COUNTIF(Calculations!$AP:$AP,"="&amp;$F94)=1,INDEX(Calculations!AP:BP,MATCH(Subgroup_number,Calculations!AP:AP,0),5),IF(Subgroup_number=Calculations!BT$17,Calculations!BT$10,""))</f>
        <v/>
      </c>
      <c r="M94" s="61" t="str">
        <f>IF(COUNTIF(Calculations!$AP:$AP,"="&amp;$F94)=1,INDEX(Calculations!AP:BP,MATCH(Subgroup_number,Calculations!AP:AP,0),6),IF(Subgroup_number=Calculations!BT$17,Calculations!BT$11,""))</f>
        <v/>
      </c>
      <c r="N94" s="61" t="str">
        <f>IF(COUNTIF(Calculations!$AP:$AP,"="&amp;$F94)=1,INDEX(Calculations!AP:BP,MATCH(Subgroup_number,Calculations!AP:AP,0),7),IF(Subgroup_number=Calculations!BT$17,Calculations!BT$12,""))</f>
        <v/>
      </c>
      <c r="O94" s="61" t="str">
        <f>IF(COUNTIF(Calculations!$AP:$AP,"="&amp;$F94)=1,INDEX(Calculations!AP:BP,MATCH(Subgroup_number,Calculations!AP:AP,0),9),IF(Subgroup_number=Calculations!BT$17,Calculations!BT$13,""))</f>
        <v/>
      </c>
      <c r="P94" s="61" t="str">
        <f>IF(COUNTIF(Calculations!$AP:$AP,"="&amp;$F94)=1,INDEX(Calculations!AP:BP,MATCH(Subgroup_number,Calculations!AP:AP,0),10),IF(Subgroup_number=Calculations!BT$17,Calculations!BT$14,""))</f>
        <v/>
      </c>
      <c r="Q94" s="61" t="str">
        <f>IF(COUNTIF(Calculations!$AP:$AP,"="&amp;$F94)=1,INDEX(Calculations!AP:BP,MATCH(Subgroup_number,Calculations!AP:AP,0),18),IF(Subgroup_number=Calculations!BT$17,Calculations!BT$6,""))</f>
        <v/>
      </c>
      <c r="R94" s="63" t="str">
        <f>IF(COUNTIF(Calculations!$AP:$AP,"="&amp;$F94)=1,INDEX(Calculations!AP:BP,MATCH(Subgroup_number,Calculations!AP:AP,0),19),IF(Subgroup_number=Calculations!BT$17,Calculations!BT$7,""))</f>
        <v/>
      </c>
      <c r="S94" s="155"/>
      <c r="U94" s="155"/>
      <c r="W94" s="155"/>
    </row>
    <row r="95" spans="6:23" x14ac:dyDescent="0.2">
      <c r="F95" s="54">
        <v>94</v>
      </c>
      <c r="G9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95" s="61" t="str">
        <f>IF(Number&lt;=MAX(Calculations!AP:AP),IF(COUNTIF(Calculations!Z:Z,"="&amp;'Subgroup Analysis'!F95)=1,INDEX(Lookup_Table_subgroup,MATCH(Subgroup_number,Calculations!Z:Z,0),4),INDEX(Calculations!AP:BP,MATCH(Subgroup_number,Calculations!AP:AP,0),11)),IF(Subgroup_number=Calculations!BT$17,Calculations!BT$2,""))</f>
        <v/>
      </c>
      <c r="I95" s="61" t="str">
        <f>IF(Number&lt;=MAX(Calculations!AP:AP),IF(COUNTIF(Calculations!Z:Z,"="&amp;'Subgroup Analysis'!F95)=1,INDEX(Lookup_Table_subgroup,MATCH(Subgroup_number,Calculations!Z:Z,0),9),INDEX(Calculations!AP:BP,MATCH(Subgroup_number,Calculations!AP:AP,0),14)),IF(Subgroup_number=Calculations!BT$17,Calculations!BT$4,""))</f>
        <v/>
      </c>
      <c r="J95" s="61" t="str">
        <f>IF(Number&lt;=MAX(Calculations!AP:AP),IF(COUNTIF(Calculations!Z:Z,"="&amp;'Subgroup Analysis'!F95)=1,INDEX(Lookup_Table_subgroup,MATCH(Subgroup_number,Calculations!Z:Z,0),10),INDEX(Calculations!AP:BP,MATCH(Subgroup_number,Calculations!AP:AP,0),15)),IF(Subgroup_number=Calculations!BT$17,Calculations!BT$5,""))</f>
        <v/>
      </c>
      <c r="K95" s="68" t="str">
        <f>IF(Number&lt;=MAX(Calculations!AP:AP),IF(COUNTIF(Calculations!Z:Z,"="&amp;'Subgroup Analysis'!F95)=1,INDEX(Lookup_Table_subgroup,MATCH(Subgroup_number,Calculations!Z:Z,0),8),INDEX(Calculations!AP:BP,MATCH(Subgroup_number,Calculations!AP:AP,0),24)),IF(Subgroup_number=Calculations!BT$17,"",""))</f>
        <v/>
      </c>
      <c r="L95" s="61" t="str">
        <f>IF(COUNTIF(Calculations!$AP:$AP,"="&amp;$F95)=1,INDEX(Calculations!AP:BP,MATCH(Subgroup_number,Calculations!AP:AP,0),5),IF(Subgroup_number=Calculations!BT$17,Calculations!BT$10,""))</f>
        <v/>
      </c>
      <c r="M95" s="61" t="str">
        <f>IF(COUNTIF(Calculations!$AP:$AP,"="&amp;$F95)=1,INDEX(Calculations!AP:BP,MATCH(Subgroup_number,Calculations!AP:AP,0),6),IF(Subgroup_number=Calculations!BT$17,Calculations!BT$11,""))</f>
        <v/>
      </c>
      <c r="N95" s="61" t="str">
        <f>IF(COUNTIF(Calculations!$AP:$AP,"="&amp;$F95)=1,INDEX(Calculations!AP:BP,MATCH(Subgroup_number,Calculations!AP:AP,0),7),IF(Subgroup_number=Calculations!BT$17,Calculations!BT$12,""))</f>
        <v/>
      </c>
      <c r="O95" s="61" t="str">
        <f>IF(COUNTIF(Calculations!$AP:$AP,"="&amp;$F95)=1,INDEX(Calculations!AP:BP,MATCH(Subgroup_number,Calculations!AP:AP,0),9),IF(Subgroup_number=Calculations!BT$17,Calculations!BT$13,""))</f>
        <v/>
      </c>
      <c r="P95" s="61" t="str">
        <f>IF(COUNTIF(Calculations!$AP:$AP,"="&amp;$F95)=1,INDEX(Calculations!AP:BP,MATCH(Subgroup_number,Calculations!AP:AP,0),10),IF(Subgroup_number=Calculations!BT$17,Calculations!BT$14,""))</f>
        <v/>
      </c>
      <c r="Q95" s="61" t="str">
        <f>IF(COUNTIF(Calculations!$AP:$AP,"="&amp;$F95)=1,INDEX(Calculations!AP:BP,MATCH(Subgroup_number,Calculations!AP:AP,0),18),IF(Subgroup_number=Calculations!BT$17,Calculations!BT$6,""))</f>
        <v/>
      </c>
      <c r="R95" s="63" t="str">
        <f>IF(COUNTIF(Calculations!$AP:$AP,"="&amp;$F95)=1,INDEX(Calculations!AP:BP,MATCH(Subgroup_number,Calculations!AP:AP,0),19),IF(Subgroup_number=Calculations!BT$17,Calculations!BT$7,""))</f>
        <v/>
      </c>
      <c r="S95" s="155"/>
      <c r="U95" s="155"/>
      <c r="W95" s="155"/>
    </row>
    <row r="96" spans="6:23" x14ac:dyDescent="0.2">
      <c r="F96" s="54">
        <v>95</v>
      </c>
      <c r="G9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96" s="61" t="str">
        <f>IF(Number&lt;=MAX(Calculations!AP:AP),IF(COUNTIF(Calculations!Z:Z,"="&amp;'Subgroup Analysis'!F96)=1,INDEX(Lookup_Table_subgroup,MATCH(Subgroup_number,Calculations!Z:Z,0),4),INDEX(Calculations!AP:BP,MATCH(Subgroup_number,Calculations!AP:AP,0),11)),IF(Subgroup_number=Calculations!BT$17,Calculations!BT$2,""))</f>
        <v/>
      </c>
      <c r="I96" s="61" t="str">
        <f>IF(Number&lt;=MAX(Calculations!AP:AP),IF(COUNTIF(Calculations!Z:Z,"="&amp;'Subgroup Analysis'!F96)=1,INDEX(Lookup_Table_subgroup,MATCH(Subgroup_number,Calculations!Z:Z,0),9),INDEX(Calculations!AP:BP,MATCH(Subgroup_number,Calculations!AP:AP,0),14)),IF(Subgroup_number=Calculations!BT$17,Calculations!BT$4,""))</f>
        <v/>
      </c>
      <c r="J96" s="61" t="str">
        <f>IF(Number&lt;=MAX(Calculations!AP:AP),IF(COUNTIF(Calculations!Z:Z,"="&amp;'Subgroup Analysis'!F96)=1,INDEX(Lookup_Table_subgroup,MATCH(Subgroup_number,Calculations!Z:Z,0),10),INDEX(Calculations!AP:BP,MATCH(Subgroup_number,Calculations!AP:AP,0),15)),IF(Subgroup_number=Calculations!BT$17,Calculations!BT$5,""))</f>
        <v/>
      </c>
      <c r="K96" s="68" t="str">
        <f>IF(Number&lt;=MAX(Calculations!AP:AP),IF(COUNTIF(Calculations!Z:Z,"="&amp;'Subgroup Analysis'!F96)=1,INDEX(Lookup_Table_subgroup,MATCH(Subgroup_number,Calculations!Z:Z,0),8),INDEX(Calculations!AP:BP,MATCH(Subgroup_number,Calculations!AP:AP,0),24)),IF(Subgroup_number=Calculations!BT$17,"",""))</f>
        <v/>
      </c>
      <c r="L96" s="61" t="str">
        <f>IF(COUNTIF(Calculations!$AP:$AP,"="&amp;$F96)=1,INDEX(Calculations!AP:BP,MATCH(Subgroup_number,Calculations!AP:AP,0),5),IF(Subgroup_number=Calculations!BT$17,Calculations!BT$10,""))</f>
        <v/>
      </c>
      <c r="M96" s="61" t="str">
        <f>IF(COUNTIF(Calculations!$AP:$AP,"="&amp;$F96)=1,INDEX(Calculations!AP:BP,MATCH(Subgroup_number,Calculations!AP:AP,0),6),IF(Subgroup_number=Calculations!BT$17,Calculations!BT$11,""))</f>
        <v/>
      </c>
      <c r="N96" s="61" t="str">
        <f>IF(COUNTIF(Calculations!$AP:$AP,"="&amp;$F96)=1,INDEX(Calculations!AP:BP,MATCH(Subgroup_number,Calculations!AP:AP,0),7),IF(Subgroup_number=Calculations!BT$17,Calculations!BT$12,""))</f>
        <v/>
      </c>
      <c r="O96" s="61" t="str">
        <f>IF(COUNTIF(Calculations!$AP:$AP,"="&amp;$F96)=1,INDEX(Calculations!AP:BP,MATCH(Subgroup_number,Calculations!AP:AP,0),9),IF(Subgroup_number=Calculations!BT$17,Calculations!BT$13,""))</f>
        <v/>
      </c>
      <c r="P96" s="61" t="str">
        <f>IF(COUNTIF(Calculations!$AP:$AP,"="&amp;$F96)=1,INDEX(Calculations!AP:BP,MATCH(Subgroup_number,Calculations!AP:AP,0),10),IF(Subgroup_number=Calculations!BT$17,Calculations!BT$14,""))</f>
        <v/>
      </c>
      <c r="Q96" s="61" t="str">
        <f>IF(COUNTIF(Calculations!$AP:$AP,"="&amp;$F96)=1,INDEX(Calculations!AP:BP,MATCH(Subgroup_number,Calculations!AP:AP,0),18),IF(Subgroup_number=Calculations!BT$17,Calculations!BT$6,""))</f>
        <v/>
      </c>
      <c r="R96" s="63" t="str">
        <f>IF(COUNTIF(Calculations!$AP:$AP,"="&amp;$F96)=1,INDEX(Calculations!AP:BP,MATCH(Subgroup_number,Calculations!AP:AP,0),19),IF(Subgroup_number=Calculations!BT$17,Calculations!BT$7,""))</f>
        <v/>
      </c>
      <c r="S96" s="155"/>
      <c r="U96" s="155"/>
      <c r="W96" s="155"/>
    </row>
    <row r="97" spans="6:23" x14ac:dyDescent="0.2">
      <c r="F97" s="54">
        <v>96</v>
      </c>
      <c r="G9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97" s="61" t="str">
        <f>IF(Number&lt;=MAX(Calculations!AP:AP),IF(COUNTIF(Calculations!Z:Z,"="&amp;'Subgroup Analysis'!F97)=1,INDEX(Lookup_Table_subgroup,MATCH(Subgroup_number,Calculations!Z:Z,0),4),INDEX(Calculations!AP:BP,MATCH(Subgroup_number,Calculations!AP:AP,0),11)),IF(Subgroup_number=Calculations!BT$17,Calculations!BT$2,""))</f>
        <v/>
      </c>
      <c r="I97" s="61" t="str">
        <f>IF(Number&lt;=MAX(Calculations!AP:AP),IF(COUNTIF(Calculations!Z:Z,"="&amp;'Subgroup Analysis'!F97)=1,INDEX(Lookup_Table_subgroup,MATCH(Subgroup_number,Calculations!Z:Z,0),9),INDEX(Calculations!AP:BP,MATCH(Subgroup_number,Calculations!AP:AP,0),14)),IF(Subgroup_number=Calculations!BT$17,Calculations!BT$4,""))</f>
        <v/>
      </c>
      <c r="J97" s="61" t="str">
        <f>IF(Number&lt;=MAX(Calculations!AP:AP),IF(COUNTIF(Calculations!Z:Z,"="&amp;'Subgroup Analysis'!F97)=1,INDEX(Lookup_Table_subgroup,MATCH(Subgroup_number,Calculations!Z:Z,0),10),INDEX(Calculations!AP:BP,MATCH(Subgroup_number,Calculations!AP:AP,0),15)),IF(Subgroup_number=Calculations!BT$17,Calculations!BT$5,""))</f>
        <v/>
      </c>
      <c r="K97" s="68" t="str">
        <f>IF(Number&lt;=MAX(Calculations!AP:AP),IF(COUNTIF(Calculations!Z:Z,"="&amp;'Subgroup Analysis'!F97)=1,INDEX(Lookup_Table_subgroup,MATCH(Subgroup_number,Calculations!Z:Z,0),8),INDEX(Calculations!AP:BP,MATCH(Subgroup_number,Calculations!AP:AP,0),24)),IF(Subgroup_number=Calculations!BT$17,"",""))</f>
        <v/>
      </c>
      <c r="L97" s="61" t="str">
        <f>IF(COUNTIF(Calculations!$AP:$AP,"="&amp;$F97)=1,INDEX(Calculations!AP:BP,MATCH(Subgroup_number,Calculations!AP:AP,0),5),IF(Subgroup_number=Calculations!BT$17,Calculations!BT$10,""))</f>
        <v/>
      </c>
      <c r="M97" s="61" t="str">
        <f>IF(COUNTIF(Calculations!$AP:$AP,"="&amp;$F97)=1,INDEX(Calculations!AP:BP,MATCH(Subgroup_number,Calculations!AP:AP,0),6),IF(Subgroup_number=Calculations!BT$17,Calculations!BT$11,""))</f>
        <v/>
      </c>
      <c r="N97" s="61" t="str">
        <f>IF(COUNTIF(Calculations!$AP:$AP,"="&amp;$F97)=1,INDEX(Calculations!AP:BP,MATCH(Subgroup_number,Calculations!AP:AP,0),7),IF(Subgroup_number=Calculations!BT$17,Calculations!BT$12,""))</f>
        <v/>
      </c>
      <c r="O97" s="61" t="str">
        <f>IF(COUNTIF(Calculations!$AP:$AP,"="&amp;$F97)=1,INDEX(Calculations!AP:BP,MATCH(Subgroup_number,Calculations!AP:AP,0),9),IF(Subgroup_number=Calculations!BT$17,Calculations!BT$13,""))</f>
        <v/>
      </c>
      <c r="P97" s="61" t="str">
        <f>IF(COUNTIF(Calculations!$AP:$AP,"="&amp;$F97)=1,INDEX(Calculations!AP:BP,MATCH(Subgroup_number,Calculations!AP:AP,0),10),IF(Subgroup_number=Calculations!BT$17,Calculations!BT$14,""))</f>
        <v/>
      </c>
      <c r="Q97" s="61" t="str">
        <f>IF(COUNTIF(Calculations!$AP:$AP,"="&amp;$F97)=1,INDEX(Calculations!AP:BP,MATCH(Subgroup_number,Calculations!AP:AP,0),18),IF(Subgroup_number=Calculations!BT$17,Calculations!BT$6,""))</f>
        <v/>
      </c>
      <c r="R97" s="63" t="str">
        <f>IF(COUNTIF(Calculations!$AP:$AP,"="&amp;$F97)=1,INDEX(Calculations!AP:BP,MATCH(Subgroup_number,Calculations!AP:AP,0),19),IF(Subgroup_number=Calculations!BT$17,Calculations!BT$7,""))</f>
        <v/>
      </c>
      <c r="S97" s="155"/>
      <c r="U97" s="155"/>
      <c r="W97" s="155"/>
    </row>
    <row r="98" spans="6:23" x14ac:dyDescent="0.2">
      <c r="F98" s="54">
        <v>97</v>
      </c>
      <c r="G9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98" s="61" t="str">
        <f>IF(Number&lt;=MAX(Calculations!AP:AP),IF(COUNTIF(Calculations!Z:Z,"="&amp;'Subgroup Analysis'!F98)=1,INDEX(Lookup_Table_subgroup,MATCH(Subgroup_number,Calculations!Z:Z,0),4),INDEX(Calculations!AP:BP,MATCH(Subgroup_number,Calculations!AP:AP,0),11)),IF(Subgroup_number=Calculations!BT$17,Calculations!BT$2,""))</f>
        <v/>
      </c>
      <c r="I98" s="61" t="str">
        <f>IF(Number&lt;=MAX(Calculations!AP:AP),IF(COUNTIF(Calculations!Z:Z,"="&amp;'Subgroup Analysis'!F98)=1,INDEX(Lookup_Table_subgroup,MATCH(Subgroup_number,Calculations!Z:Z,0),9),INDEX(Calculations!AP:BP,MATCH(Subgroup_number,Calculations!AP:AP,0),14)),IF(Subgroup_number=Calculations!BT$17,Calculations!BT$4,""))</f>
        <v/>
      </c>
      <c r="J98" s="61" t="str">
        <f>IF(Number&lt;=MAX(Calculations!AP:AP),IF(COUNTIF(Calculations!Z:Z,"="&amp;'Subgroup Analysis'!F98)=1,INDEX(Lookup_Table_subgroup,MATCH(Subgroup_number,Calculations!Z:Z,0),10),INDEX(Calculations!AP:BP,MATCH(Subgroup_number,Calculations!AP:AP,0),15)),IF(Subgroup_number=Calculations!BT$17,Calculations!BT$5,""))</f>
        <v/>
      </c>
      <c r="K98" s="68" t="str">
        <f>IF(Number&lt;=MAX(Calculations!AP:AP),IF(COUNTIF(Calculations!Z:Z,"="&amp;'Subgroup Analysis'!F98)=1,INDEX(Lookup_Table_subgroup,MATCH(Subgroup_number,Calculations!Z:Z,0),8),INDEX(Calculations!AP:BP,MATCH(Subgroup_number,Calculations!AP:AP,0),24)),IF(Subgroup_number=Calculations!BT$17,"",""))</f>
        <v/>
      </c>
      <c r="L98" s="61" t="str">
        <f>IF(COUNTIF(Calculations!$AP:$AP,"="&amp;$F98)=1,INDEX(Calculations!AP:BP,MATCH(Subgroup_number,Calculations!AP:AP,0),5),IF(Subgroup_number=Calculations!BT$17,Calculations!BT$10,""))</f>
        <v/>
      </c>
      <c r="M98" s="61" t="str">
        <f>IF(COUNTIF(Calculations!$AP:$AP,"="&amp;$F98)=1,INDEX(Calculations!AP:BP,MATCH(Subgroup_number,Calculations!AP:AP,0),6),IF(Subgroup_number=Calculations!BT$17,Calculations!BT$11,""))</f>
        <v/>
      </c>
      <c r="N98" s="61" t="str">
        <f>IF(COUNTIF(Calculations!$AP:$AP,"="&amp;$F98)=1,INDEX(Calculations!AP:BP,MATCH(Subgroup_number,Calculations!AP:AP,0),7),IF(Subgroup_number=Calculations!BT$17,Calculations!BT$12,""))</f>
        <v/>
      </c>
      <c r="O98" s="61" t="str">
        <f>IF(COUNTIF(Calculations!$AP:$AP,"="&amp;$F98)=1,INDEX(Calculations!AP:BP,MATCH(Subgroup_number,Calculations!AP:AP,0),9),IF(Subgroup_number=Calculations!BT$17,Calculations!BT$13,""))</f>
        <v/>
      </c>
      <c r="P98" s="61" t="str">
        <f>IF(COUNTIF(Calculations!$AP:$AP,"="&amp;$F98)=1,INDEX(Calculations!AP:BP,MATCH(Subgroup_number,Calculations!AP:AP,0),10),IF(Subgroup_number=Calculations!BT$17,Calculations!BT$14,""))</f>
        <v/>
      </c>
      <c r="Q98" s="61" t="str">
        <f>IF(COUNTIF(Calculations!$AP:$AP,"="&amp;$F98)=1,INDEX(Calculations!AP:BP,MATCH(Subgroup_number,Calculations!AP:AP,0),18),IF(Subgroup_number=Calculations!BT$17,Calculations!BT$6,""))</f>
        <v/>
      </c>
      <c r="R98" s="63" t="str">
        <f>IF(COUNTIF(Calculations!$AP:$AP,"="&amp;$F98)=1,INDEX(Calculations!AP:BP,MATCH(Subgroup_number,Calculations!AP:AP,0),19),IF(Subgroup_number=Calculations!BT$17,Calculations!BT$7,""))</f>
        <v/>
      </c>
      <c r="S98" s="155"/>
      <c r="U98" s="155"/>
      <c r="W98" s="155"/>
    </row>
    <row r="99" spans="6:23" x14ac:dyDescent="0.2">
      <c r="F99" s="54">
        <v>98</v>
      </c>
      <c r="G9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99" s="61" t="str">
        <f>IF(Number&lt;=MAX(Calculations!AP:AP),IF(COUNTIF(Calculations!Z:Z,"="&amp;'Subgroup Analysis'!F99)=1,INDEX(Lookup_Table_subgroup,MATCH(Subgroup_number,Calculations!Z:Z,0),4),INDEX(Calculations!AP:BP,MATCH(Subgroup_number,Calculations!AP:AP,0),11)),IF(Subgroup_number=Calculations!BT$17,Calculations!BT$2,""))</f>
        <v/>
      </c>
      <c r="I99" s="61" t="str">
        <f>IF(Number&lt;=MAX(Calculations!AP:AP),IF(COUNTIF(Calculations!Z:Z,"="&amp;'Subgroup Analysis'!F99)=1,INDEX(Lookup_Table_subgroup,MATCH(Subgroup_number,Calculations!Z:Z,0),9),INDEX(Calculations!AP:BP,MATCH(Subgroup_number,Calculations!AP:AP,0),14)),IF(Subgroup_number=Calculations!BT$17,Calculations!BT$4,""))</f>
        <v/>
      </c>
      <c r="J99" s="61" t="str">
        <f>IF(Number&lt;=MAX(Calculations!AP:AP),IF(COUNTIF(Calculations!Z:Z,"="&amp;'Subgroup Analysis'!F99)=1,INDEX(Lookup_Table_subgroup,MATCH(Subgroup_number,Calculations!Z:Z,0),10),INDEX(Calculations!AP:BP,MATCH(Subgroup_number,Calculations!AP:AP,0),15)),IF(Subgroup_number=Calculations!BT$17,Calculations!BT$5,""))</f>
        <v/>
      </c>
      <c r="K99" s="68" t="str">
        <f>IF(Number&lt;=MAX(Calculations!AP:AP),IF(COUNTIF(Calculations!Z:Z,"="&amp;'Subgroup Analysis'!F99)=1,INDEX(Lookup_Table_subgroup,MATCH(Subgroup_number,Calculations!Z:Z,0),8),INDEX(Calculations!AP:BP,MATCH(Subgroup_number,Calculations!AP:AP,0),24)),IF(Subgroup_number=Calculations!BT$17,"",""))</f>
        <v/>
      </c>
      <c r="L99" s="61" t="str">
        <f>IF(COUNTIF(Calculations!$AP:$AP,"="&amp;$F99)=1,INDEX(Calculations!AP:BP,MATCH(Subgroup_number,Calculations!AP:AP,0),5),IF(Subgroup_number=Calculations!BT$17,Calculations!BT$10,""))</f>
        <v/>
      </c>
      <c r="M99" s="61" t="str">
        <f>IF(COUNTIF(Calculations!$AP:$AP,"="&amp;$F99)=1,INDEX(Calculations!AP:BP,MATCH(Subgroup_number,Calculations!AP:AP,0),6),IF(Subgroup_number=Calculations!BT$17,Calculations!BT$11,""))</f>
        <v/>
      </c>
      <c r="N99" s="61" t="str">
        <f>IF(COUNTIF(Calculations!$AP:$AP,"="&amp;$F99)=1,INDEX(Calculations!AP:BP,MATCH(Subgroup_number,Calculations!AP:AP,0),7),IF(Subgroup_number=Calculations!BT$17,Calculations!BT$12,""))</f>
        <v/>
      </c>
      <c r="O99" s="61" t="str">
        <f>IF(COUNTIF(Calculations!$AP:$AP,"="&amp;$F99)=1,INDEX(Calculations!AP:BP,MATCH(Subgroup_number,Calculations!AP:AP,0),9),IF(Subgroup_number=Calculations!BT$17,Calculations!BT$13,""))</f>
        <v/>
      </c>
      <c r="P99" s="61" t="str">
        <f>IF(COUNTIF(Calculations!$AP:$AP,"="&amp;$F99)=1,INDEX(Calculations!AP:BP,MATCH(Subgroup_number,Calculations!AP:AP,0),10),IF(Subgroup_number=Calculations!BT$17,Calculations!BT$14,""))</f>
        <v/>
      </c>
      <c r="Q99" s="61" t="str">
        <f>IF(COUNTIF(Calculations!$AP:$AP,"="&amp;$F99)=1,INDEX(Calculations!AP:BP,MATCH(Subgroup_number,Calculations!AP:AP,0),18),IF(Subgroup_number=Calculations!BT$17,Calculations!BT$6,""))</f>
        <v/>
      </c>
      <c r="R99" s="63" t="str">
        <f>IF(COUNTIF(Calculations!$AP:$AP,"="&amp;$F99)=1,INDEX(Calculations!AP:BP,MATCH(Subgroup_number,Calculations!AP:AP,0),19),IF(Subgroup_number=Calculations!BT$17,Calculations!BT$7,""))</f>
        <v/>
      </c>
      <c r="S99" s="155"/>
      <c r="U99" s="155"/>
      <c r="W99" s="155"/>
    </row>
    <row r="100" spans="6:23" x14ac:dyDescent="0.2">
      <c r="F100" s="54">
        <v>99</v>
      </c>
      <c r="G10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00" s="61" t="str">
        <f>IF(Number&lt;=MAX(Calculations!AP:AP),IF(COUNTIF(Calculations!Z:Z,"="&amp;'Subgroup Analysis'!F100)=1,INDEX(Lookup_Table_subgroup,MATCH(Subgroup_number,Calculations!Z:Z,0),4),INDEX(Calculations!AP:BP,MATCH(Subgroup_number,Calculations!AP:AP,0),11)),IF(Subgroup_number=Calculations!BT$17,Calculations!BT$2,""))</f>
        <v/>
      </c>
      <c r="I100" s="61" t="str">
        <f>IF(Number&lt;=MAX(Calculations!AP:AP),IF(COUNTIF(Calculations!Z:Z,"="&amp;'Subgroup Analysis'!F100)=1,INDEX(Lookup_Table_subgroup,MATCH(Subgroup_number,Calculations!Z:Z,0),9),INDEX(Calculations!AP:BP,MATCH(Subgroup_number,Calculations!AP:AP,0),14)),IF(Subgroup_number=Calculations!BT$17,Calculations!BT$4,""))</f>
        <v/>
      </c>
      <c r="J100" s="61" t="str">
        <f>IF(Number&lt;=MAX(Calculations!AP:AP),IF(COUNTIF(Calculations!Z:Z,"="&amp;'Subgroup Analysis'!F100)=1,INDEX(Lookup_Table_subgroup,MATCH(Subgroup_number,Calculations!Z:Z,0),10),INDEX(Calculations!AP:BP,MATCH(Subgroup_number,Calculations!AP:AP,0),15)),IF(Subgroup_number=Calculations!BT$17,Calculations!BT$5,""))</f>
        <v/>
      </c>
      <c r="K100" s="68" t="str">
        <f>IF(Number&lt;=MAX(Calculations!AP:AP),IF(COUNTIF(Calculations!Z:Z,"="&amp;'Subgroup Analysis'!F100)=1,INDEX(Lookup_Table_subgroup,MATCH(Subgroup_number,Calculations!Z:Z,0),8),INDEX(Calculations!AP:BP,MATCH(Subgroup_number,Calculations!AP:AP,0),24)),IF(Subgroup_number=Calculations!BT$17,"",""))</f>
        <v/>
      </c>
      <c r="L100" s="61" t="str">
        <f>IF(COUNTIF(Calculations!$AP:$AP,"="&amp;$F100)=1,INDEX(Calculations!AP:BP,MATCH(Subgroup_number,Calculations!AP:AP,0),5),IF(Subgroup_number=Calculations!BT$17,Calculations!BT$10,""))</f>
        <v/>
      </c>
      <c r="M100" s="61" t="str">
        <f>IF(COUNTIF(Calculations!$AP:$AP,"="&amp;$F100)=1,INDEX(Calculations!AP:BP,MATCH(Subgroup_number,Calculations!AP:AP,0),6),IF(Subgroup_number=Calculations!BT$17,Calculations!BT$11,""))</f>
        <v/>
      </c>
      <c r="N100" s="61" t="str">
        <f>IF(COUNTIF(Calculations!$AP:$AP,"="&amp;$F100)=1,INDEX(Calculations!AP:BP,MATCH(Subgroup_number,Calculations!AP:AP,0),7),IF(Subgroup_number=Calculations!BT$17,Calculations!BT$12,""))</f>
        <v/>
      </c>
      <c r="O100" s="61" t="str">
        <f>IF(COUNTIF(Calculations!$AP:$AP,"="&amp;$F100)=1,INDEX(Calculations!AP:BP,MATCH(Subgroup_number,Calculations!AP:AP,0),9),IF(Subgroup_number=Calculations!BT$17,Calculations!BT$13,""))</f>
        <v/>
      </c>
      <c r="P100" s="61" t="str">
        <f>IF(COUNTIF(Calculations!$AP:$AP,"="&amp;$F100)=1,INDEX(Calculations!AP:BP,MATCH(Subgroup_number,Calculations!AP:AP,0),10),IF(Subgroup_number=Calculations!BT$17,Calculations!BT$14,""))</f>
        <v/>
      </c>
      <c r="Q100" s="61" t="str">
        <f>IF(COUNTIF(Calculations!$AP:$AP,"="&amp;$F100)=1,INDEX(Calculations!AP:BP,MATCH(Subgroup_number,Calculations!AP:AP,0),18),IF(Subgroup_number=Calculations!BT$17,Calculations!BT$6,""))</f>
        <v/>
      </c>
      <c r="R100" s="63" t="str">
        <f>IF(COUNTIF(Calculations!$AP:$AP,"="&amp;$F100)=1,INDEX(Calculations!AP:BP,MATCH(Subgroup_number,Calculations!AP:AP,0),19),IF(Subgroup_number=Calculations!BT$17,Calculations!BT$7,""))</f>
        <v/>
      </c>
      <c r="S100" s="155"/>
      <c r="U100" s="155"/>
      <c r="W100" s="155"/>
    </row>
    <row r="101" spans="6:23" x14ac:dyDescent="0.2">
      <c r="F101" s="54">
        <v>100</v>
      </c>
      <c r="G10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01" s="61" t="str">
        <f>IF(Number&lt;=MAX(Calculations!AP:AP),IF(COUNTIF(Calculations!Z:Z,"="&amp;'Subgroup Analysis'!F101)=1,INDEX(Lookup_Table_subgroup,MATCH(Subgroup_number,Calculations!Z:Z,0),4),INDEX(Calculations!AP:BP,MATCH(Subgroup_number,Calculations!AP:AP,0),11)),IF(Subgroup_number=Calculations!BT$17,Calculations!BT$2,""))</f>
        <v/>
      </c>
      <c r="I101" s="61" t="str">
        <f>IF(Number&lt;=MAX(Calculations!AP:AP),IF(COUNTIF(Calculations!Z:Z,"="&amp;'Subgroup Analysis'!F101)=1,INDEX(Lookup_Table_subgroup,MATCH(Subgroup_number,Calculations!Z:Z,0),9),INDEX(Calculations!AP:BP,MATCH(Subgroup_number,Calculations!AP:AP,0),14)),IF(Subgroup_number=Calculations!BT$17,Calculations!BT$4,""))</f>
        <v/>
      </c>
      <c r="J101" s="61" t="str">
        <f>IF(Number&lt;=MAX(Calculations!AP:AP),IF(COUNTIF(Calculations!Z:Z,"="&amp;'Subgroup Analysis'!F101)=1,INDEX(Lookup_Table_subgroup,MATCH(Subgroup_number,Calculations!Z:Z,0),10),INDEX(Calculations!AP:BP,MATCH(Subgroup_number,Calculations!AP:AP,0),15)),IF(Subgroup_number=Calculations!BT$17,Calculations!BT$5,""))</f>
        <v/>
      </c>
      <c r="K101" s="68" t="str">
        <f>IF(Number&lt;=MAX(Calculations!AP:AP),IF(COUNTIF(Calculations!Z:Z,"="&amp;'Subgroup Analysis'!F101)=1,INDEX(Lookup_Table_subgroup,MATCH(Subgroup_number,Calculations!Z:Z,0),8),INDEX(Calculations!AP:BP,MATCH(Subgroup_number,Calculations!AP:AP,0),24)),IF(Subgroup_number=Calculations!BT$17,"",""))</f>
        <v/>
      </c>
      <c r="L101" s="61" t="str">
        <f>IF(COUNTIF(Calculations!$AP:$AP,"="&amp;$F101)=1,INDEX(Calculations!AP:BP,MATCH(Subgroup_number,Calculations!AP:AP,0),5),IF(Subgroup_number=Calculations!BT$17,Calculations!BT$10,""))</f>
        <v/>
      </c>
      <c r="M101" s="61" t="str">
        <f>IF(COUNTIF(Calculations!$AP:$AP,"="&amp;$F101)=1,INDEX(Calculations!AP:BP,MATCH(Subgroup_number,Calculations!AP:AP,0),6),IF(Subgroup_number=Calculations!BT$17,Calculations!BT$11,""))</f>
        <v/>
      </c>
      <c r="N101" s="61" t="str">
        <f>IF(COUNTIF(Calculations!$AP:$AP,"="&amp;$F101)=1,INDEX(Calculations!AP:BP,MATCH(Subgroup_number,Calculations!AP:AP,0),7),IF(Subgroup_number=Calculations!BT$17,Calculations!BT$12,""))</f>
        <v/>
      </c>
      <c r="O101" s="61" t="str">
        <f>IF(COUNTIF(Calculations!$AP:$AP,"="&amp;$F101)=1,INDEX(Calculations!AP:BP,MATCH(Subgroup_number,Calculations!AP:AP,0),9),IF(Subgroup_number=Calculations!BT$17,Calculations!BT$13,""))</f>
        <v/>
      </c>
      <c r="P101" s="61" t="str">
        <f>IF(COUNTIF(Calculations!$AP:$AP,"="&amp;$F101)=1,INDEX(Calculations!AP:BP,MATCH(Subgroup_number,Calculations!AP:AP,0),10),IF(Subgroup_number=Calculations!BT$17,Calculations!BT$14,""))</f>
        <v/>
      </c>
      <c r="Q101" s="61" t="str">
        <f>IF(COUNTIF(Calculations!$AP:$AP,"="&amp;$F101)=1,INDEX(Calculations!AP:BP,MATCH(Subgroup_number,Calculations!AP:AP,0),18),IF(Subgroup_number=Calculations!BT$17,Calculations!BT$6,""))</f>
        <v/>
      </c>
      <c r="R101" s="63" t="str">
        <f>IF(COUNTIF(Calculations!$AP:$AP,"="&amp;$F101)=1,INDEX(Calculations!AP:BP,MATCH(Subgroup_number,Calculations!AP:AP,0),19),IF(Subgroup_number=Calculations!BT$17,Calculations!BT$7,""))</f>
        <v/>
      </c>
      <c r="S101" s="155"/>
      <c r="U101" s="155"/>
      <c r="W101" s="155"/>
    </row>
    <row r="102" spans="6:23" x14ac:dyDescent="0.2">
      <c r="F102" s="54">
        <v>101</v>
      </c>
      <c r="G10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02" s="61" t="str">
        <f>IF(Number&lt;=MAX(Calculations!AP:AP),IF(COUNTIF(Calculations!Z:Z,"="&amp;'Subgroup Analysis'!F102)=1,INDEX(Lookup_Table_subgroup,MATCH(Subgroup_number,Calculations!Z:Z,0),4),INDEX(Calculations!AP:BP,MATCH(Subgroup_number,Calculations!AP:AP,0),11)),IF(Subgroup_number=Calculations!BT$17,Calculations!BT$2,""))</f>
        <v/>
      </c>
      <c r="I102" s="61" t="str">
        <f>IF(Number&lt;=MAX(Calculations!AP:AP),IF(COUNTIF(Calculations!Z:Z,"="&amp;'Subgroup Analysis'!F102)=1,INDEX(Lookup_Table_subgroup,MATCH(Subgroup_number,Calculations!Z:Z,0),9),INDEX(Calculations!AP:BP,MATCH(Subgroup_number,Calculations!AP:AP,0),14)),IF(Subgroup_number=Calculations!BT$17,Calculations!BT$4,""))</f>
        <v/>
      </c>
      <c r="J102" s="61" t="str">
        <f>IF(Number&lt;=MAX(Calculations!AP:AP),IF(COUNTIF(Calculations!Z:Z,"="&amp;'Subgroup Analysis'!F102)=1,INDEX(Lookup_Table_subgroup,MATCH(Subgroup_number,Calculations!Z:Z,0),10),INDEX(Calculations!AP:BP,MATCH(Subgroup_number,Calculations!AP:AP,0),15)),IF(Subgroup_number=Calculations!BT$17,Calculations!BT$5,""))</f>
        <v/>
      </c>
      <c r="K102" s="68" t="str">
        <f>IF(Number&lt;=MAX(Calculations!AP:AP),IF(COUNTIF(Calculations!Z:Z,"="&amp;'Subgroup Analysis'!F102)=1,INDEX(Lookup_Table_subgroup,MATCH(Subgroup_number,Calculations!Z:Z,0),8),INDEX(Calculations!AP:BP,MATCH(Subgroup_number,Calculations!AP:AP,0),24)),IF(Subgroup_number=Calculations!BT$17,"",""))</f>
        <v/>
      </c>
      <c r="L102" s="61" t="str">
        <f>IF(COUNTIF(Calculations!$AP:$AP,"="&amp;$F102)=1,INDEX(Calculations!AP:BP,MATCH(Subgroup_number,Calculations!AP:AP,0),5),IF(Subgroup_number=Calculations!BT$17,Calculations!BT$10,""))</f>
        <v/>
      </c>
      <c r="M102" s="61" t="str">
        <f>IF(COUNTIF(Calculations!$AP:$AP,"="&amp;$F102)=1,INDEX(Calculations!AP:BP,MATCH(Subgroup_number,Calculations!AP:AP,0),6),IF(Subgroup_number=Calculations!BT$17,Calculations!BT$11,""))</f>
        <v/>
      </c>
      <c r="N102" s="61" t="str">
        <f>IF(COUNTIF(Calculations!$AP:$AP,"="&amp;$F102)=1,INDEX(Calculations!AP:BP,MATCH(Subgroup_number,Calculations!AP:AP,0),7),IF(Subgroup_number=Calculations!BT$17,Calculations!BT$12,""))</f>
        <v/>
      </c>
      <c r="O102" s="61" t="str">
        <f>IF(COUNTIF(Calculations!$AP:$AP,"="&amp;$F102)=1,INDEX(Calculations!AP:BP,MATCH(Subgroup_number,Calculations!AP:AP,0),9),IF(Subgroup_number=Calculations!BT$17,Calculations!BT$13,""))</f>
        <v/>
      </c>
      <c r="P102" s="61" t="str">
        <f>IF(COUNTIF(Calculations!$AP:$AP,"="&amp;$F102)=1,INDEX(Calculations!AP:BP,MATCH(Subgroup_number,Calculations!AP:AP,0),10),IF(Subgroup_number=Calculations!BT$17,Calculations!BT$14,""))</f>
        <v/>
      </c>
      <c r="Q102" s="61" t="str">
        <f>IF(COUNTIF(Calculations!$AP:$AP,"="&amp;$F102)=1,INDEX(Calculations!AP:BP,MATCH(Subgroup_number,Calculations!AP:AP,0),18),IF(Subgroup_number=Calculations!BT$17,Calculations!BT$6,""))</f>
        <v/>
      </c>
      <c r="R102" s="63" t="str">
        <f>IF(COUNTIF(Calculations!$AP:$AP,"="&amp;$F102)=1,INDEX(Calculations!AP:BP,MATCH(Subgroup_number,Calculations!AP:AP,0),19),IF(Subgroup_number=Calculations!BT$17,Calculations!BT$7,""))</f>
        <v/>
      </c>
      <c r="S102" s="155"/>
      <c r="U102" s="155"/>
      <c r="W102" s="155"/>
    </row>
    <row r="103" spans="6:23" x14ac:dyDescent="0.2">
      <c r="F103" s="54">
        <v>102</v>
      </c>
      <c r="G10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03" s="61" t="str">
        <f>IF(Number&lt;=MAX(Calculations!AP:AP),IF(COUNTIF(Calculations!Z:Z,"="&amp;'Subgroup Analysis'!F103)=1,INDEX(Lookup_Table_subgroup,MATCH(Subgroup_number,Calculations!Z:Z,0),4),INDEX(Calculations!AP:BP,MATCH(Subgroup_number,Calculations!AP:AP,0),11)),IF(Subgroup_number=Calculations!BT$17,Calculations!BT$2,""))</f>
        <v/>
      </c>
      <c r="I103" s="61" t="str">
        <f>IF(Number&lt;=MAX(Calculations!AP:AP),IF(COUNTIF(Calculations!Z:Z,"="&amp;'Subgroup Analysis'!F103)=1,INDEX(Lookup_Table_subgroup,MATCH(Subgroup_number,Calculations!Z:Z,0),9),INDEX(Calculations!AP:BP,MATCH(Subgroup_number,Calculations!AP:AP,0),14)),IF(Subgroup_number=Calculations!BT$17,Calculations!BT$4,""))</f>
        <v/>
      </c>
      <c r="J103" s="61" t="str">
        <f>IF(Number&lt;=MAX(Calculations!AP:AP),IF(COUNTIF(Calculations!Z:Z,"="&amp;'Subgroup Analysis'!F103)=1,INDEX(Lookup_Table_subgroup,MATCH(Subgroup_number,Calculations!Z:Z,0),10),INDEX(Calculations!AP:BP,MATCH(Subgroup_number,Calculations!AP:AP,0),15)),IF(Subgroup_number=Calculations!BT$17,Calculations!BT$5,""))</f>
        <v/>
      </c>
      <c r="K103" s="68" t="str">
        <f>IF(Number&lt;=MAX(Calculations!AP:AP),IF(COUNTIF(Calculations!Z:Z,"="&amp;'Subgroup Analysis'!F103)=1,INDEX(Lookup_Table_subgroup,MATCH(Subgroup_number,Calculations!Z:Z,0),8),INDEX(Calculations!AP:BP,MATCH(Subgroup_number,Calculations!AP:AP,0),24)),IF(Subgroup_number=Calculations!BT$17,"",""))</f>
        <v/>
      </c>
      <c r="L103" s="61" t="str">
        <f>IF(COUNTIF(Calculations!$AP:$AP,"="&amp;$F103)=1,INDEX(Calculations!AP:BP,MATCH(Subgroup_number,Calculations!AP:AP,0),5),IF(Subgroup_number=Calculations!BT$17,Calculations!BT$10,""))</f>
        <v/>
      </c>
      <c r="M103" s="61" t="str">
        <f>IF(COUNTIF(Calculations!$AP:$AP,"="&amp;$F103)=1,INDEX(Calculations!AP:BP,MATCH(Subgroup_number,Calculations!AP:AP,0),6),IF(Subgroup_number=Calculations!BT$17,Calculations!BT$11,""))</f>
        <v/>
      </c>
      <c r="N103" s="61" t="str">
        <f>IF(COUNTIF(Calculations!$AP:$AP,"="&amp;$F103)=1,INDEX(Calculations!AP:BP,MATCH(Subgroup_number,Calculations!AP:AP,0),7),IF(Subgroup_number=Calculations!BT$17,Calculations!BT$12,""))</f>
        <v/>
      </c>
      <c r="O103" s="61" t="str">
        <f>IF(COUNTIF(Calculations!$AP:$AP,"="&amp;$F103)=1,INDEX(Calculations!AP:BP,MATCH(Subgroup_number,Calculations!AP:AP,0),9),IF(Subgroup_number=Calculations!BT$17,Calculations!BT$13,""))</f>
        <v/>
      </c>
      <c r="P103" s="61" t="str">
        <f>IF(COUNTIF(Calculations!$AP:$AP,"="&amp;$F103)=1,INDEX(Calculations!AP:BP,MATCH(Subgroup_number,Calculations!AP:AP,0),10),IF(Subgroup_number=Calculations!BT$17,Calculations!BT$14,""))</f>
        <v/>
      </c>
      <c r="Q103" s="61" t="str">
        <f>IF(COUNTIF(Calculations!$AP:$AP,"="&amp;$F103)=1,INDEX(Calculations!AP:BP,MATCH(Subgroup_number,Calculations!AP:AP,0),18),IF(Subgroup_number=Calculations!BT$17,Calculations!BT$6,""))</f>
        <v/>
      </c>
      <c r="R103" s="63" t="str">
        <f>IF(COUNTIF(Calculations!$AP:$AP,"="&amp;$F103)=1,INDEX(Calculations!AP:BP,MATCH(Subgroup_number,Calculations!AP:AP,0),19),IF(Subgroup_number=Calculations!BT$17,Calculations!BT$7,""))</f>
        <v/>
      </c>
      <c r="S103" s="155"/>
      <c r="U103" s="155"/>
      <c r="W103" s="155"/>
    </row>
    <row r="104" spans="6:23" x14ac:dyDescent="0.2">
      <c r="F104" s="54">
        <v>103</v>
      </c>
      <c r="G10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04" s="61" t="str">
        <f>IF(Number&lt;=MAX(Calculations!AP:AP),IF(COUNTIF(Calculations!Z:Z,"="&amp;'Subgroup Analysis'!F104)=1,INDEX(Lookup_Table_subgroup,MATCH(Subgroup_number,Calculations!Z:Z,0),4),INDEX(Calculations!AP:BP,MATCH(Subgroup_number,Calculations!AP:AP,0),11)),IF(Subgroup_number=Calculations!BT$17,Calculations!BT$2,""))</f>
        <v/>
      </c>
      <c r="I104" s="61" t="str">
        <f>IF(Number&lt;=MAX(Calculations!AP:AP),IF(COUNTIF(Calculations!Z:Z,"="&amp;'Subgroup Analysis'!F104)=1,INDEX(Lookup_Table_subgroup,MATCH(Subgroup_number,Calculations!Z:Z,0),9),INDEX(Calculations!AP:BP,MATCH(Subgroup_number,Calculations!AP:AP,0),14)),IF(Subgroup_number=Calculations!BT$17,Calculations!BT$4,""))</f>
        <v/>
      </c>
      <c r="J104" s="61" t="str">
        <f>IF(Number&lt;=MAX(Calculations!AP:AP),IF(COUNTIF(Calculations!Z:Z,"="&amp;'Subgroup Analysis'!F104)=1,INDEX(Lookup_Table_subgroup,MATCH(Subgroup_number,Calculations!Z:Z,0),10),INDEX(Calculations!AP:BP,MATCH(Subgroup_number,Calculations!AP:AP,0),15)),IF(Subgroup_number=Calculations!BT$17,Calculations!BT$5,""))</f>
        <v/>
      </c>
      <c r="K104" s="68" t="str">
        <f>IF(Number&lt;=MAX(Calculations!AP:AP),IF(COUNTIF(Calculations!Z:Z,"="&amp;'Subgroup Analysis'!F104)=1,INDEX(Lookup_Table_subgroup,MATCH(Subgroup_number,Calculations!Z:Z,0),8),INDEX(Calculations!AP:BP,MATCH(Subgroup_number,Calculations!AP:AP,0),24)),IF(Subgroup_number=Calculations!BT$17,"",""))</f>
        <v/>
      </c>
      <c r="L104" s="61" t="str">
        <f>IF(COUNTIF(Calculations!$AP:$AP,"="&amp;$F104)=1,INDEX(Calculations!AP:BP,MATCH(Subgroup_number,Calculations!AP:AP,0),5),IF(Subgroup_number=Calculations!BT$17,Calculations!BT$10,""))</f>
        <v/>
      </c>
      <c r="M104" s="61" t="str">
        <f>IF(COUNTIF(Calculations!$AP:$AP,"="&amp;$F104)=1,INDEX(Calculations!AP:BP,MATCH(Subgroup_number,Calculations!AP:AP,0),6),IF(Subgroup_number=Calculations!BT$17,Calculations!BT$11,""))</f>
        <v/>
      </c>
      <c r="N104" s="61" t="str">
        <f>IF(COUNTIF(Calculations!$AP:$AP,"="&amp;$F104)=1,INDEX(Calculations!AP:BP,MATCH(Subgroup_number,Calculations!AP:AP,0),7),IF(Subgroup_number=Calculations!BT$17,Calculations!BT$12,""))</f>
        <v/>
      </c>
      <c r="O104" s="61" t="str">
        <f>IF(COUNTIF(Calculations!$AP:$AP,"="&amp;$F104)=1,INDEX(Calculations!AP:BP,MATCH(Subgroup_number,Calculations!AP:AP,0),9),IF(Subgroup_number=Calculations!BT$17,Calculations!BT$13,""))</f>
        <v/>
      </c>
      <c r="P104" s="61" t="str">
        <f>IF(COUNTIF(Calculations!$AP:$AP,"="&amp;$F104)=1,INDEX(Calculations!AP:BP,MATCH(Subgroup_number,Calculations!AP:AP,0),10),IF(Subgroup_number=Calculations!BT$17,Calculations!BT$14,""))</f>
        <v/>
      </c>
      <c r="Q104" s="61" t="str">
        <f>IF(COUNTIF(Calculations!$AP:$AP,"="&amp;$F104)=1,INDEX(Calculations!AP:BP,MATCH(Subgroup_number,Calculations!AP:AP,0),18),IF(Subgroup_number=Calculations!BT$17,Calculations!BT$6,""))</f>
        <v/>
      </c>
      <c r="R104" s="63" t="str">
        <f>IF(COUNTIF(Calculations!$AP:$AP,"="&amp;$F104)=1,INDEX(Calculations!AP:BP,MATCH(Subgroup_number,Calculations!AP:AP,0),19),IF(Subgroup_number=Calculations!BT$17,Calculations!BT$7,""))</f>
        <v/>
      </c>
      <c r="S104" s="155"/>
      <c r="U104" s="155"/>
      <c r="W104" s="155"/>
    </row>
    <row r="105" spans="6:23" x14ac:dyDescent="0.2">
      <c r="F105" s="54">
        <v>104</v>
      </c>
      <c r="G10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05" s="61" t="str">
        <f>IF(Number&lt;=MAX(Calculations!AP:AP),IF(COUNTIF(Calculations!Z:Z,"="&amp;'Subgroup Analysis'!F105)=1,INDEX(Lookup_Table_subgroup,MATCH(Subgroup_number,Calculations!Z:Z,0),4),INDEX(Calculations!AP:BP,MATCH(Subgroup_number,Calculations!AP:AP,0),11)),IF(Subgroup_number=Calculations!BT$17,Calculations!BT$2,""))</f>
        <v/>
      </c>
      <c r="I105" s="61" t="str">
        <f>IF(Number&lt;=MAX(Calculations!AP:AP),IF(COUNTIF(Calculations!Z:Z,"="&amp;'Subgroup Analysis'!F105)=1,INDEX(Lookup_Table_subgroup,MATCH(Subgroup_number,Calculations!Z:Z,0),9),INDEX(Calculations!AP:BP,MATCH(Subgroup_number,Calculations!AP:AP,0),14)),IF(Subgroup_number=Calculations!BT$17,Calculations!BT$4,""))</f>
        <v/>
      </c>
      <c r="J105" s="61" t="str">
        <f>IF(Number&lt;=MAX(Calculations!AP:AP),IF(COUNTIF(Calculations!Z:Z,"="&amp;'Subgroup Analysis'!F105)=1,INDEX(Lookup_Table_subgroup,MATCH(Subgroup_number,Calculations!Z:Z,0),10),INDEX(Calculations!AP:BP,MATCH(Subgroup_number,Calculations!AP:AP,0),15)),IF(Subgroup_number=Calculations!BT$17,Calculations!BT$5,""))</f>
        <v/>
      </c>
      <c r="K105" s="68" t="str">
        <f>IF(Number&lt;=MAX(Calculations!AP:AP),IF(COUNTIF(Calculations!Z:Z,"="&amp;'Subgroup Analysis'!F105)=1,INDEX(Lookup_Table_subgroup,MATCH(Subgroup_number,Calculations!Z:Z,0),8),INDEX(Calculations!AP:BP,MATCH(Subgroup_number,Calculations!AP:AP,0),24)),IF(Subgroup_number=Calculations!BT$17,"",""))</f>
        <v/>
      </c>
      <c r="L105" s="61" t="str">
        <f>IF(COUNTIF(Calculations!$AP:$AP,"="&amp;$F105)=1,INDEX(Calculations!AP:BP,MATCH(Subgroup_number,Calculations!AP:AP,0),5),IF(Subgroup_number=Calculations!BT$17,Calculations!BT$10,""))</f>
        <v/>
      </c>
      <c r="M105" s="61" t="str">
        <f>IF(COUNTIF(Calculations!$AP:$AP,"="&amp;$F105)=1,INDEX(Calculations!AP:BP,MATCH(Subgroup_number,Calculations!AP:AP,0),6),IF(Subgroup_number=Calculations!BT$17,Calculations!BT$11,""))</f>
        <v/>
      </c>
      <c r="N105" s="61" t="str">
        <f>IF(COUNTIF(Calculations!$AP:$AP,"="&amp;$F105)=1,INDEX(Calculations!AP:BP,MATCH(Subgroup_number,Calculations!AP:AP,0),7),IF(Subgroup_number=Calculations!BT$17,Calculations!BT$12,""))</f>
        <v/>
      </c>
      <c r="O105" s="61" t="str">
        <f>IF(COUNTIF(Calculations!$AP:$AP,"="&amp;$F105)=1,INDEX(Calculations!AP:BP,MATCH(Subgroup_number,Calculations!AP:AP,0),9),IF(Subgroup_number=Calculations!BT$17,Calculations!BT$13,""))</f>
        <v/>
      </c>
      <c r="P105" s="61" t="str">
        <f>IF(COUNTIF(Calculations!$AP:$AP,"="&amp;$F105)=1,INDEX(Calculations!AP:BP,MATCH(Subgroup_number,Calculations!AP:AP,0),10),IF(Subgroup_number=Calculations!BT$17,Calculations!BT$14,""))</f>
        <v/>
      </c>
      <c r="Q105" s="61" t="str">
        <f>IF(COUNTIF(Calculations!$AP:$AP,"="&amp;$F105)=1,INDEX(Calculations!AP:BP,MATCH(Subgroup_number,Calculations!AP:AP,0),18),IF(Subgroup_number=Calculations!BT$17,Calculations!BT$6,""))</f>
        <v/>
      </c>
      <c r="R105" s="63" t="str">
        <f>IF(COUNTIF(Calculations!$AP:$AP,"="&amp;$F105)=1,INDEX(Calculations!AP:BP,MATCH(Subgroup_number,Calculations!AP:AP,0),19),IF(Subgroup_number=Calculations!BT$17,Calculations!BT$7,""))</f>
        <v/>
      </c>
      <c r="S105" s="155"/>
      <c r="U105" s="155"/>
      <c r="W105" s="155"/>
    </row>
    <row r="106" spans="6:23" x14ac:dyDescent="0.2">
      <c r="F106" s="54">
        <v>105</v>
      </c>
      <c r="G10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06" s="61" t="str">
        <f>IF(Number&lt;=MAX(Calculations!AP:AP),IF(COUNTIF(Calculations!Z:Z,"="&amp;'Subgroup Analysis'!F106)=1,INDEX(Lookup_Table_subgroup,MATCH(Subgroup_number,Calculations!Z:Z,0),4),INDEX(Calculations!AP:BP,MATCH(Subgroup_number,Calculations!AP:AP,0),11)),IF(Subgroup_number=Calculations!BT$17,Calculations!BT$2,""))</f>
        <v/>
      </c>
      <c r="I106" s="61" t="str">
        <f>IF(Number&lt;=MAX(Calculations!AP:AP),IF(COUNTIF(Calculations!Z:Z,"="&amp;'Subgroup Analysis'!F106)=1,INDEX(Lookup_Table_subgroup,MATCH(Subgroup_number,Calculations!Z:Z,0),9),INDEX(Calculations!AP:BP,MATCH(Subgroup_number,Calculations!AP:AP,0),14)),IF(Subgroup_number=Calculations!BT$17,Calculations!BT$4,""))</f>
        <v/>
      </c>
      <c r="J106" s="61" t="str">
        <f>IF(Number&lt;=MAX(Calculations!AP:AP),IF(COUNTIF(Calculations!Z:Z,"="&amp;'Subgroup Analysis'!F106)=1,INDEX(Lookup_Table_subgroup,MATCH(Subgroup_number,Calculations!Z:Z,0),10),INDEX(Calculations!AP:BP,MATCH(Subgroup_number,Calculations!AP:AP,0),15)),IF(Subgroup_number=Calculations!BT$17,Calculations!BT$5,""))</f>
        <v/>
      </c>
      <c r="K106" s="68" t="str">
        <f>IF(Number&lt;=MAX(Calculations!AP:AP),IF(COUNTIF(Calculations!Z:Z,"="&amp;'Subgroup Analysis'!F106)=1,INDEX(Lookup_Table_subgroup,MATCH(Subgroup_number,Calculations!Z:Z,0),8),INDEX(Calculations!AP:BP,MATCH(Subgroup_number,Calculations!AP:AP,0),24)),IF(Subgroup_number=Calculations!BT$17,"",""))</f>
        <v/>
      </c>
      <c r="L106" s="61" t="str">
        <f>IF(COUNTIF(Calculations!$AP:$AP,"="&amp;$F106)=1,INDEX(Calculations!AP:BP,MATCH(Subgroup_number,Calculations!AP:AP,0),5),IF(Subgroup_number=Calculations!BT$17,Calculations!BT$10,""))</f>
        <v/>
      </c>
      <c r="M106" s="61" t="str">
        <f>IF(COUNTIF(Calculations!$AP:$AP,"="&amp;$F106)=1,INDEX(Calculations!AP:BP,MATCH(Subgroup_number,Calculations!AP:AP,0),6),IF(Subgroup_number=Calculations!BT$17,Calculations!BT$11,""))</f>
        <v/>
      </c>
      <c r="N106" s="61" t="str">
        <f>IF(COUNTIF(Calculations!$AP:$AP,"="&amp;$F106)=1,INDEX(Calculations!AP:BP,MATCH(Subgroup_number,Calculations!AP:AP,0),7),IF(Subgroup_number=Calculations!BT$17,Calculations!BT$12,""))</f>
        <v/>
      </c>
      <c r="O106" s="61" t="str">
        <f>IF(COUNTIF(Calculations!$AP:$AP,"="&amp;$F106)=1,INDEX(Calculations!AP:BP,MATCH(Subgroup_number,Calculations!AP:AP,0),9),IF(Subgroup_number=Calculations!BT$17,Calculations!BT$13,""))</f>
        <v/>
      </c>
      <c r="P106" s="61" t="str">
        <f>IF(COUNTIF(Calculations!$AP:$AP,"="&amp;$F106)=1,INDEX(Calculations!AP:BP,MATCH(Subgroup_number,Calculations!AP:AP,0),10),IF(Subgroup_number=Calculations!BT$17,Calculations!BT$14,""))</f>
        <v/>
      </c>
      <c r="Q106" s="61" t="str">
        <f>IF(COUNTIF(Calculations!$AP:$AP,"="&amp;$F106)=1,INDEX(Calculations!AP:BP,MATCH(Subgroup_number,Calculations!AP:AP,0),18),IF(Subgroup_number=Calculations!BT$17,Calculations!BT$6,""))</f>
        <v/>
      </c>
      <c r="R106" s="63" t="str">
        <f>IF(COUNTIF(Calculations!$AP:$AP,"="&amp;$F106)=1,INDEX(Calculations!AP:BP,MATCH(Subgroup_number,Calculations!AP:AP,0),19),IF(Subgroup_number=Calculations!BT$17,Calculations!BT$7,""))</f>
        <v/>
      </c>
      <c r="S106" s="155"/>
      <c r="U106" s="155"/>
      <c r="W106" s="155"/>
    </row>
    <row r="107" spans="6:23" x14ac:dyDescent="0.2">
      <c r="F107" s="54">
        <v>106</v>
      </c>
      <c r="G10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07" s="61" t="str">
        <f>IF(Number&lt;=MAX(Calculations!AP:AP),IF(COUNTIF(Calculations!Z:Z,"="&amp;'Subgroup Analysis'!F107)=1,INDEX(Lookup_Table_subgroup,MATCH(Subgroup_number,Calculations!Z:Z,0),4),INDEX(Calculations!AP:BP,MATCH(Subgroup_number,Calculations!AP:AP,0),11)),IF(Subgroup_number=Calculations!BT$17,Calculations!BT$2,""))</f>
        <v/>
      </c>
      <c r="I107" s="61" t="str">
        <f>IF(Number&lt;=MAX(Calculations!AP:AP),IF(COUNTIF(Calculations!Z:Z,"="&amp;'Subgroup Analysis'!F107)=1,INDEX(Lookup_Table_subgroup,MATCH(Subgroup_number,Calculations!Z:Z,0),9),INDEX(Calculations!AP:BP,MATCH(Subgroup_number,Calculations!AP:AP,0),14)),IF(Subgroup_number=Calculations!BT$17,Calculations!BT$4,""))</f>
        <v/>
      </c>
      <c r="J107" s="61" t="str">
        <f>IF(Number&lt;=MAX(Calculations!AP:AP),IF(COUNTIF(Calculations!Z:Z,"="&amp;'Subgroup Analysis'!F107)=1,INDEX(Lookup_Table_subgroup,MATCH(Subgroup_number,Calculations!Z:Z,0),10),INDEX(Calculations!AP:BP,MATCH(Subgroup_number,Calculations!AP:AP,0),15)),IF(Subgroup_number=Calculations!BT$17,Calculations!BT$5,""))</f>
        <v/>
      </c>
      <c r="K107" s="68" t="str">
        <f>IF(Number&lt;=MAX(Calculations!AP:AP),IF(COUNTIF(Calculations!Z:Z,"="&amp;'Subgroup Analysis'!F107)=1,INDEX(Lookup_Table_subgroup,MATCH(Subgroup_number,Calculations!Z:Z,0),8),INDEX(Calculations!AP:BP,MATCH(Subgroup_number,Calculations!AP:AP,0),24)),IF(Subgroup_number=Calculations!BT$17,"",""))</f>
        <v/>
      </c>
      <c r="L107" s="61" t="str">
        <f>IF(COUNTIF(Calculations!$AP:$AP,"="&amp;$F107)=1,INDEX(Calculations!AP:BP,MATCH(Subgroup_number,Calculations!AP:AP,0),5),IF(Subgroup_number=Calculations!BT$17,Calculations!BT$10,""))</f>
        <v/>
      </c>
      <c r="M107" s="61" t="str">
        <f>IF(COUNTIF(Calculations!$AP:$AP,"="&amp;$F107)=1,INDEX(Calculations!AP:BP,MATCH(Subgroup_number,Calculations!AP:AP,0),6),IF(Subgroup_number=Calculations!BT$17,Calculations!BT$11,""))</f>
        <v/>
      </c>
      <c r="N107" s="61" t="str">
        <f>IF(COUNTIF(Calculations!$AP:$AP,"="&amp;$F107)=1,INDEX(Calculations!AP:BP,MATCH(Subgroup_number,Calculations!AP:AP,0),7),IF(Subgroup_number=Calculations!BT$17,Calculations!BT$12,""))</f>
        <v/>
      </c>
      <c r="O107" s="61" t="str">
        <f>IF(COUNTIF(Calculations!$AP:$AP,"="&amp;$F107)=1,INDEX(Calculations!AP:BP,MATCH(Subgroup_number,Calculations!AP:AP,0),9),IF(Subgroup_number=Calculations!BT$17,Calculations!BT$13,""))</f>
        <v/>
      </c>
      <c r="P107" s="61" t="str">
        <f>IF(COUNTIF(Calculations!$AP:$AP,"="&amp;$F107)=1,INDEX(Calculations!AP:BP,MATCH(Subgroup_number,Calculations!AP:AP,0),10),IF(Subgroup_number=Calculations!BT$17,Calculations!BT$14,""))</f>
        <v/>
      </c>
      <c r="Q107" s="61" t="str">
        <f>IF(COUNTIF(Calculations!$AP:$AP,"="&amp;$F107)=1,INDEX(Calculations!AP:BP,MATCH(Subgroup_number,Calculations!AP:AP,0),18),IF(Subgroup_number=Calculations!BT$17,Calculations!BT$6,""))</f>
        <v/>
      </c>
      <c r="R107" s="63" t="str">
        <f>IF(COUNTIF(Calculations!$AP:$AP,"="&amp;$F107)=1,INDEX(Calculations!AP:BP,MATCH(Subgroup_number,Calculations!AP:AP,0),19),IF(Subgroup_number=Calculations!BT$17,Calculations!BT$7,""))</f>
        <v/>
      </c>
      <c r="S107" s="155"/>
      <c r="U107" s="155"/>
      <c r="W107" s="155"/>
    </row>
    <row r="108" spans="6:23" x14ac:dyDescent="0.2">
      <c r="F108" s="54">
        <v>107</v>
      </c>
      <c r="G10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08" s="61" t="str">
        <f>IF(Number&lt;=MAX(Calculations!AP:AP),IF(COUNTIF(Calculations!Z:Z,"="&amp;'Subgroup Analysis'!F108)=1,INDEX(Lookup_Table_subgroup,MATCH(Subgroup_number,Calculations!Z:Z,0),4),INDEX(Calculations!AP:BP,MATCH(Subgroup_number,Calculations!AP:AP,0),11)),IF(Subgroup_number=Calculations!BT$17,Calculations!BT$2,""))</f>
        <v/>
      </c>
      <c r="I108" s="61" t="str">
        <f>IF(Number&lt;=MAX(Calculations!AP:AP),IF(COUNTIF(Calculations!Z:Z,"="&amp;'Subgroup Analysis'!F108)=1,INDEX(Lookup_Table_subgroup,MATCH(Subgroup_number,Calculations!Z:Z,0),9),INDEX(Calculations!AP:BP,MATCH(Subgroup_number,Calculations!AP:AP,0),14)),IF(Subgroup_number=Calculations!BT$17,Calculations!BT$4,""))</f>
        <v/>
      </c>
      <c r="J108" s="61" t="str">
        <f>IF(Number&lt;=MAX(Calculations!AP:AP),IF(COUNTIF(Calculations!Z:Z,"="&amp;'Subgroup Analysis'!F108)=1,INDEX(Lookup_Table_subgroup,MATCH(Subgroup_number,Calculations!Z:Z,0),10),INDEX(Calculations!AP:BP,MATCH(Subgroup_number,Calculations!AP:AP,0),15)),IF(Subgroup_number=Calculations!BT$17,Calculations!BT$5,""))</f>
        <v/>
      </c>
      <c r="K108" s="68" t="str">
        <f>IF(Number&lt;=MAX(Calculations!AP:AP),IF(COUNTIF(Calculations!Z:Z,"="&amp;'Subgroup Analysis'!F108)=1,INDEX(Lookup_Table_subgroup,MATCH(Subgroup_number,Calculations!Z:Z,0),8),INDEX(Calculations!AP:BP,MATCH(Subgroup_number,Calculations!AP:AP,0),24)),IF(Subgroup_number=Calculations!BT$17,"",""))</f>
        <v/>
      </c>
      <c r="L108" s="61" t="str">
        <f>IF(COUNTIF(Calculations!$AP:$AP,"="&amp;$F108)=1,INDEX(Calculations!AP:BP,MATCH(Subgroup_number,Calculations!AP:AP,0),5),IF(Subgroup_number=Calculations!BT$17,Calculations!BT$10,""))</f>
        <v/>
      </c>
      <c r="M108" s="61" t="str">
        <f>IF(COUNTIF(Calculations!$AP:$AP,"="&amp;$F108)=1,INDEX(Calculations!AP:BP,MATCH(Subgroup_number,Calculations!AP:AP,0),6),IF(Subgroup_number=Calculations!BT$17,Calculations!BT$11,""))</f>
        <v/>
      </c>
      <c r="N108" s="61" t="str">
        <f>IF(COUNTIF(Calculations!$AP:$AP,"="&amp;$F108)=1,INDEX(Calculations!AP:BP,MATCH(Subgroup_number,Calculations!AP:AP,0),7),IF(Subgroup_number=Calculations!BT$17,Calculations!BT$12,""))</f>
        <v/>
      </c>
      <c r="O108" s="61" t="str">
        <f>IF(COUNTIF(Calculations!$AP:$AP,"="&amp;$F108)=1,INDEX(Calculations!AP:BP,MATCH(Subgroup_number,Calculations!AP:AP,0),9),IF(Subgroup_number=Calculations!BT$17,Calculations!BT$13,""))</f>
        <v/>
      </c>
      <c r="P108" s="61" t="str">
        <f>IF(COUNTIF(Calculations!$AP:$AP,"="&amp;$F108)=1,INDEX(Calculations!AP:BP,MATCH(Subgroup_number,Calculations!AP:AP,0),10),IF(Subgroup_number=Calculations!BT$17,Calculations!BT$14,""))</f>
        <v/>
      </c>
      <c r="Q108" s="61" t="str">
        <f>IF(COUNTIF(Calculations!$AP:$AP,"="&amp;$F108)=1,INDEX(Calculations!AP:BP,MATCH(Subgroup_number,Calculations!AP:AP,0),18),IF(Subgroup_number=Calculations!BT$17,Calculations!BT$6,""))</f>
        <v/>
      </c>
      <c r="R108" s="63" t="str">
        <f>IF(COUNTIF(Calculations!$AP:$AP,"="&amp;$F108)=1,INDEX(Calculations!AP:BP,MATCH(Subgroup_number,Calculations!AP:AP,0),19),IF(Subgroup_number=Calculations!BT$17,Calculations!BT$7,""))</f>
        <v/>
      </c>
      <c r="S108" s="155"/>
      <c r="U108" s="155"/>
      <c r="W108" s="155"/>
    </row>
    <row r="109" spans="6:23" x14ac:dyDescent="0.2">
      <c r="F109" s="54">
        <v>108</v>
      </c>
      <c r="G10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09" s="61" t="str">
        <f>IF(Number&lt;=MAX(Calculations!AP:AP),IF(COUNTIF(Calculations!Z:Z,"="&amp;'Subgroup Analysis'!F109)=1,INDEX(Lookup_Table_subgroup,MATCH(Subgroup_number,Calculations!Z:Z,0),4),INDEX(Calculations!AP:BP,MATCH(Subgroup_number,Calculations!AP:AP,0),11)),IF(Subgroup_number=Calculations!BT$17,Calculations!BT$2,""))</f>
        <v/>
      </c>
      <c r="I109" s="61" t="str">
        <f>IF(Number&lt;=MAX(Calculations!AP:AP),IF(COUNTIF(Calculations!Z:Z,"="&amp;'Subgroup Analysis'!F109)=1,INDEX(Lookup_Table_subgroup,MATCH(Subgroup_number,Calculations!Z:Z,0),9),INDEX(Calculations!AP:BP,MATCH(Subgroup_number,Calculations!AP:AP,0),14)),IF(Subgroup_number=Calculations!BT$17,Calculations!BT$4,""))</f>
        <v/>
      </c>
      <c r="J109" s="61" t="str">
        <f>IF(Number&lt;=MAX(Calculations!AP:AP),IF(COUNTIF(Calculations!Z:Z,"="&amp;'Subgroup Analysis'!F109)=1,INDEX(Lookup_Table_subgroup,MATCH(Subgroup_number,Calculations!Z:Z,0),10),INDEX(Calculations!AP:BP,MATCH(Subgroup_number,Calculations!AP:AP,0),15)),IF(Subgroup_number=Calculations!BT$17,Calculations!BT$5,""))</f>
        <v/>
      </c>
      <c r="K109" s="68" t="str">
        <f>IF(Number&lt;=MAX(Calculations!AP:AP),IF(COUNTIF(Calculations!Z:Z,"="&amp;'Subgroup Analysis'!F109)=1,INDEX(Lookup_Table_subgroup,MATCH(Subgroup_number,Calculations!Z:Z,0),8),INDEX(Calculations!AP:BP,MATCH(Subgroup_number,Calculations!AP:AP,0),24)),IF(Subgroup_number=Calculations!BT$17,"",""))</f>
        <v/>
      </c>
      <c r="L109" s="61" t="str">
        <f>IF(COUNTIF(Calculations!$AP:$AP,"="&amp;$F109)=1,INDEX(Calculations!AP:BP,MATCH(Subgroup_number,Calculations!AP:AP,0),5),IF(Subgroup_number=Calculations!BT$17,Calculations!BT$10,""))</f>
        <v/>
      </c>
      <c r="M109" s="61" t="str">
        <f>IF(COUNTIF(Calculations!$AP:$AP,"="&amp;$F109)=1,INDEX(Calculations!AP:BP,MATCH(Subgroup_number,Calculations!AP:AP,0),6),IF(Subgroup_number=Calculations!BT$17,Calculations!BT$11,""))</f>
        <v/>
      </c>
      <c r="N109" s="61" t="str">
        <f>IF(COUNTIF(Calculations!$AP:$AP,"="&amp;$F109)=1,INDEX(Calculations!AP:BP,MATCH(Subgroup_number,Calculations!AP:AP,0),7),IF(Subgroup_number=Calculations!BT$17,Calculations!BT$12,""))</f>
        <v/>
      </c>
      <c r="O109" s="61" t="str">
        <f>IF(COUNTIF(Calculations!$AP:$AP,"="&amp;$F109)=1,INDEX(Calculations!AP:BP,MATCH(Subgroup_number,Calculations!AP:AP,0),9),IF(Subgroup_number=Calculations!BT$17,Calculations!BT$13,""))</f>
        <v/>
      </c>
      <c r="P109" s="61" t="str">
        <f>IF(COUNTIF(Calculations!$AP:$AP,"="&amp;$F109)=1,INDEX(Calculations!AP:BP,MATCH(Subgroup_number,Calculations!AP:AP,0),10),IF(Subgroup_number=Calculations!BT$17,Calculations!BT$14,""))</f>
        <v/>
      </c>
      <c r="Q109" s="61" t="str">
        <f>IF(COUNTIF(Calculations!$AP:$AP,"="&amp;$F109)=1,INDEX(Calculations!AP:BP,MATCH(Subgroup_number,Calculations!AP:AP,0),18),IF(Subgroup_number=Calculations!BT$17,Calculations!BT$6,""))</f>
        <v/>
      </c>
      <c r="R109" s="63" t="str">
        <f>IF(COUNTIF(Calculations!$AP:$AP,"="&amp;$F109)=1,INDEX(Calculations!AP:BP,MATCH(Subgroup_number,Calculations!AP:AP,0),19),IF(Subgroup_number=Calculations!BT$17,Calculations!BT$7,""))</f>
        <v/>
      </c>
      <c r="S109" s="155"/>
      <c r="U109" s="155"/>
      <c r="W109" s="155"/>
    </row>
    <row r="110" spans="6:23" x14ac:dyDescent="0.2">
      <c r="F110" s="54">
        <v>109</v>
      </c>
      <c r="G11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10" s="61" t="str">
        <f>IF(Number&lt;=MAX(Calculations!AP:AP),IF(COUNTIF(Calculations!Z:Z,"="&amp;'Subgroup Analysis'!F110)=1,INDEX(Lookup_Table_subgroup,MATCH(Subgroup_number,Calculations!Z:Z,0),4),INDEX(Calculations!AP:BP,MATCH(Subgroup_number,Calculations!AP:AP,0),11)),IF(Subgroup_number=Calculations!BT$17,Calculations!BT$2,""))</f>
        <v/>
      </c>
      <c r="I110" s="61" t="str">
        <f>IF(Number&lt;=MAX(Calculations!AP:AP),IF(COUNTIF(Calculations!Z:Z,"="&amp;'Subgroup Analysis'!F110)=1,INDEX(Lookup_Table_subgroup,MATCH(Subgroup_number,Calculations!Z:Z,0),9),INDEX(Calculations!AP:BP,MATCH(Subgroup_number,Calculations!AP:AP,0),14)),IF(Subgroup_number=Calculations!BT$17,Calculations!BT$4,""))</f>
        <v/>
      </c>
      <c r="J110" s="61" t="str">
        <f>IF(Number&lt;=MAX(Calculations!AP:AP),IF(COUNTIF(Calculations!Z:Z,"="&amp;'Subgroup Analysis'!F110)=1,INDEX(Lookup_Table_subgroup,MATCH(Subgroup_number,Calculations!Z:Z,0),10),INDEX(Calculations!AP:BP,MATCH(Subgroup_number,Calculations!AP:AP,0),15)),IF(Subgroup_number=Calculations!BT$17,Calculations!BT$5,""))</f>
        <v/>
      </c>
      <c r="K110" s="68" t="str">
        <f>IF(Number&lt;=MAX(Calculations!AP:AP),IF(COUNTIF(Calculations!Z:Z,"="&amp;'Subgroup Analysis'!F110)=1,INDEX(Lookup_Table_subgroup,MATCH(Subgroup_number,Calculations!Z:Z,0),8),INDEX(Calculations!AP:BP,MATCH(Subgroup_number,Calculations!AP:AP,0),24)),IF(Subgroup_number=Calculations!BT$17,"",""))</f>
        <v/>
      </c>
      <c r="L110" s="61" t="str">
        <f>IF(COUNTIF(Calculations!$AP:$AP,"="&amp;$F110)=1,INDEX(Calculations!AP:BP,MATCH(Subgroup_number,Calculations!AP:AP,0),5),IF(Subgroup_number=Calculations!BT$17,Calculations!BT$10,""))</f>
        <v/>
      </c>
      <c r="M110" s="61" t="str">
        <f>IF(COUNTIF(Calculations!$AP:$AP,"="&amp;$F110)=1,INDEX(Calculations!AP:BP,MATCH(Subgroup_number,Calculations!AP:AP,0),6),IF(Subgroup_number=Calculations!BT$17,Calculations!BT$11,""))</f>
        <v/>
      </c>
      <c r="N110" s="61" t="str">
        <f>IF(COUNTIF(Calculations!$AP:$AP,"="&amp;$F110)=1,INDEX(Calculations!AP:BP,MATCH(Subgroup_number,Calculations!AP:AP,0),7),IF(Subgroup_number=Calculations!BT$17,Calculations!BT$12,""))</f>
        <v/>
      </c>
      <c r="O110" s="61" t="str">
        <f>IF(COUNTIF(Calculations!$AP:$AP,"="&amp;$F110)=1,INDEX(Calculations!AP:BP,MATCH(Subgroup_number,Calculations!AP:AP,0),9),IF(Subgroup_number=Calculations!BT$17,Calculations!BT$13,""))</f>
        <v/>
      </c>
      <c r="P110" s="61" t="str">
        <f>IF(COUNTIF(Calculations!$AP:$AP,"="&amp;$F110)=1,INDEX(Calculations!AP:BP,MATCH(Subgroup_number,Calculations!AP:AP,0),10),IF(Subgroup_number=Calculations!BT$17,Calculations!BT$14,""))</f>
        <v/>
      </c>
      <c r="Q110" s="61" t="str">
        <f>IF(COUNTIF(Calculations!$AP:$AP,"="&amp;$F110)=1,INDEX(Calculations!AP:BP,MATCH(Subgroup_number,Calculations!AP:AP,0),18),IF(Subgroup_number=Calculations!BT$17,Calculations!BT$6,""))</f>
        <v/>
      </c>
      <c r="R110" s="63" t="str">
        <f>IF(COUNTIF(Calculations!$AP:$AP,"="&amp;$F110)=1,INDEX(Calculations!AP:BP,MATCH(Subgroup_number,Calculations!AP:AP,0),19),IF(Subgroup_number=Calculations!BT$17,Calculations!BT$7,""))</f>
        <v/>
      </c>
      <c r="S110" s="155"/>
      <c r="U110" s="155"/>
      <c r="W110" s="155"/>
    </row>
    <row r="111" spans="6:23" x14ac:dyDescent="0.2">
      <c r="F111" s="54">
        <v>110</v>
      </c>
      <c r="G11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11" s="61" t="str">
        <f>IF(Number&lt;=MAX(Calculations!AP:AP),IF(COUNTIF(Calculations!Z:Z,"="&amp;'Subgroup Analysis'!F111)=1,INDEX(Lookup_Table_subgroup,MATCH(Subgroup_number,Calculations!Z:Z,0),4),INDEX(Calculations!AP:BP,MATCH(Subgroup_number,Calculations!AP:AP,0),11)),IF(Subgroup_number=Calculations!BT$17,Calculations!BT$2,""))</f>
        <v/>
      </c>
      <c r="I111" s="61" t="str">
        <f>IF(Number&lt;=MAX(Calculations!AP:AP),IF(COUNTIF(Calculations!Z:Z,"="&amp;'Subgroup Analysis'!F111)=1,INDEX(Lookup_Table_subgroup,MATCH(Subgroup_number,Calculations!Z:Z,0),9),INDEX(Calculations!AP:BP,MATCH(Subgroup_number,Calculations!AP:AP,0),14)),IF(Subgroup_number=Calculations!BT$17,Calculations!BT$4,""))</f>
        <v/>
      </c>
      <c r="J111" s="61" t="str">
        <f>IF(Number&lt;=MAX(Calculations!AP:AP),IF(COUNTIF(Calculations!Z:Z,"="&amp;'Subgroup Analysis'!F111)=1,INDEX(Lookup_Table_subgroup,MATCH(Subgroup_number,Calculations!Z:Z,0),10),INDEX(Calculations!AP:BP,MATCH(Subgroup_number,Calculations!AP:AP,0),15)),IF(Subgroup_number=Calculations!BT$17,Calculations!BT$5,""))</f>
        <v/>
      </c>
      <c r="K111" s="68" t="str">
        <f>IF(Number&lt;=MAX(Calculations!AP:AP),IF(COUNTIF(Calculations!Z:Z,"="&amp;'Subgroup Analysis'!F111)=1,INDEX(Lookup_Table_subgroup,MATCH(Subgroup_number,Calculations!Z:Z,0),8),INDEX(Calculations!AP:BP,MATCH(Subgroup_number,Calculations!AP:AP,0),24)),IF(Subgroup_number=Calculations!BT$17,"",""))</f>
        <v/>
      </c>
      <c r="L111" s="61" t="str">
        <f>IF(COUNTIF(Calculations!$AP:$AP,"="&amp;$F111)=1,INDEX(Calculations!AP:BP,MATCH(Subgroup_number,Calculations!AP:AP,0),5),IF(Subgroup_number=Calculations!BT$17,Calculations!BT$10,""))</f>
        <v/>
      </c>
      <c r="M111" s="61" t="str">
        <f>IF(COUNTIF(Calculations!$AP:$AP,"="&amp;$F111)=1,INDEX(Calculations!AP:BP,MATCH(Subgroup_number,Calculations!AP:AP,0),6),IF(Subgroup_number=Calculations!BT$17,Calculations!BT$11,""))</f>
        <v/>
      </c>
      <c r="N111" s="61" t="str">
        <f>IF(COUNTIF(Calculations!$AP:$AP,"="&amp;$F111)=1,INDEX(Calculations!AP:BP,MATCH(Subgroup_number,Calculations!AP:AP,0),7),IF(Subgroup_number=Calculations!BT$17,Calculations!BT$12,""))</f>
        <v/>
      </c>
      <c r="O111" s="61" t="str">
        <f>IF(COUNTIF(Calculations!$AP:$AP,"="&amp;$F111)=1,INDEX(Calculations!AP:BP,MATCH(Subgroup_number,Calculations!AP:AP,0),9),IF(Subgroup_number=Calculations!BT$17,Calculations!BT$13,""))</f>
        <v/>
      </c>
      <c r="P111" s="61" t="str">
        <f>IF(COUNTIF(Calculations!$AP:$AP,"="&amp;$F111)=1,INDEX(Calculations!AP:BP,MATCH(Subgroup_number,Calculations!AP:AP,0),10),IF(Subgroup_number=Calculations!BT$17,Calculations!BT$14,""))</f>
        <v/>
      </c>
      <c r="Q111" s="61" t="str">
        <f>IF(COUNTIF(Calculations!$AP:$AP,"="&amp;$F111)=1,INDEX(Calculations!AP:BP,MATCH(Subgroup_number,Calculations!AP:AP,0),18),IF(Subgroup_number=Calculations!BT$17,Calculations!BT$6,""))</f>
        <v/>
      </c>
      <c r="R111" s="63" t="str">
        <f>IF(COUNTIF(Calculations!$AP:$AP,"="&amp;$F111)=1,INDEX(Calculations!AP:BP,MATCH(Subgroup_number,Calculations!AP:AP,0),19),IF(Subgroup_number=Calculations!BT$17,Calculations!BT$7,""))</f>
        <v/>
      </c>
      <c r="S111" s="155"/>
      <c r="U111" s="155"/>
      <c r="W111" s="155"/>
    </row>
    <row r="112" spans="6:23" x14ac:dyDescent="0.2">
      <c r="F112" s="54">
        <v>111</v>
      </c>
      <c r="G11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12" s="61" t="str">
        <f>IF(Number&lt;=MAX(Calculations!AP:AP),IF(COUNTIF(Calculations!Z:Z,"="&amp;'Subgroup Analysis'!F112)=1,INDEX(Lookup_Table_subgroup,MATCH(Subgroup_number,Calculations!Z:Z,0),4),INDEX(Calculations!AP:BP,MATCH(Subgroup_number,Calculations!AP:AP,0),11)),IF(Subgroup_number=Calculations!BT$17,Calculations!BT$2,""))</f>
        <v/>
      </c>
      <c r="I112" s="61" t="str">
        <f>IF(Number&lt;=MAX(Calculations!AP:AP),IF(COUNTIF(Calculations!Z:Z,"="&amp;'Subgroup Analysis'!F112)=1,INDEX(Lookup_Table_subgroup,MATCH(Subgroup_number,Calculations!Z:Z,0),9),INDEX(Calculations!AP:BP,MATCH(Subgroup_number,Calculations!AP:AP,0),14)),IF(Subgroup_number=Calculations!BT$17,Calculations!BT$4,""))</f>
        <v/>
      </c>
      <c r="J112" s="61" t="str">
        <f>IF(Number&lt;=MAX(Calculations!AP:AP),IF(COUNTIF(Calculations!Z:Z,"="&amp;'Subgroup Analysis'!F112)=1,INDEX(Lookup_Table_subgroup,MATCH(Subgroup_number,Calculations!Z:Z,0),10),INDEX(Calculations!AP:BP,MATCH(Subgroup_number,Calculations!AP:AP,0),15)),IF(Subgroup_number=Calculations!BT$17,Calculations!BT$5,""))</f>
        <v/>
      </c>
      <c r="K112" s="68" t="str">
        <f>IF(Number&lt;=MAX(Calculations!AP:AP),IF(COUNTIF(Calculations!Z:Z,"="&amp;'Subgroup Analysis'!F112)=1,INDEX(Lookup_Table_subgroup,MATCH(Subgroup_number,Calculations!Z:Z,0),8),INDEX(Calculations!AP:BP,MATCH(Subgroup_number,Calculations!AP:AP,0),24)),IF(Subgroup_number=Calculations!BT$17,"",""))</f>
        <v/>
      </c>
      <c r="L112" s="61" t="str">
        <f>IF(COUNTIF(Calculations!$AP:$AP,"="&amp;$F112)=1,INDEX(Calculations!AP:BP,MATCH(Subgroup_number,Calculations!AP:AP,0),5),IF(Subgroup_number=Calculations!BT$17,Calculations!BT$10,""))</f>
        <v/>
      </c>
      <c r="M112" s="61" t="str">
        <f>IF(COUNTIF(Calculations!$AP:$AP,"="&amp;$F112)=1,INDEX(Calculations!AP:BP,MATCH(Subgroup_number,Calculations!AP:AP,0),6),IF(Subgroup_number=Calculations!BT$17,Calculations!BT$11,""))</f>
        <v/>
      </c>
      <c r="N112" s="61" t="str">
        <f>IF(COUNTIF(Calculations!$AP:$AP,"="&amp;$F112)=1,INDEX(Calculations!AP:BP,MATCH(Subgroup_number,Calculations!AP:AP,0),7),IF(Subgroup_number=Calculations!BT$17,Calculations!BT$12,""))</f>
        <v/>
      </c>
      <c r="O112" s="61" t="str">
        <f>IF(COUNTIF(Calculations!$AP:$AP,"="&amp;$F112)=1,INDEX(Calculations!AP:BP,MATCH(Subgroup_number,Calculations!AP:AP,0),9),IF(Subgroup_number=Calculations!BT$17,Calculations!BT$13,""))</f>
        <v/>
      </c>
      <c r="P112" s="61" t="str">
        <f>IF(COUNTIF(Calculations!$AP:$AP,"="&amp;$F112)=1,INDEX(Calculations!AP:BP,MATCH(Subgroup_number,Calculations!AP:AP,0),10),IF(Subgroup_number=Calculations!BT$17,Calculations!BT$14,""))</f>
        <v/>
      </c>
      <c r="Q112" s="61" t="str">
        <f>IF(COUNTIF(Calculations!$AP:$AP,"="&amp;$F112)=1,INDEX(Calculations!AP:BP,MATCH(Subgroup_number,Calculations!AP:AP,0),18),IF(Subgroup_number=Calculations!BT$17,Calculations!BT$6,""))</f>
        <v/>
      </c>
      <c r="R112" s="63" t="str">
        <f>IF(COUNTIF(Calculations!$AP:$AP,"="&amp;$F112)=1,INDEX(Calculations!AP:BP,MATCH(Subgroup_number,Calculations!AP:AP,0),19),IF(Subgroup_number=Calculations!BT$17,Calculations!BT$7,""))</f>
        <v/>
      </c>
      <c r="S112" s="155"/>
      <c r="U112" s="155"/>
      <c r="W112" s="155"/>
    </row>
    <row r="113" spans="6:23" x14ac:dyDescent="0.2">
      <c r="F113" s="54">
        <v>112</v>
      </c>
      <c r="G11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13" s="61" t="str">
        <f>IF(Number&lt;=MAX(Calculations!AP:AP),IF(COUNTIF(Calculations!Z:Z,"="&amp;'Subgroup Analysis'!F113)=1,INDEX(Lookup_Table_subgroup,MATCH(Subgroup_number,Calculations!Z:Z,0),4),INDEX(Calculations!AP:BP,MATCH(Subgroup_number,Calculations!AP:AP,0),11)),IF(Subgroup_number=Calculations!BT$17,Calculations!BT$2,""))</f>
        <v/>
      </c>
      <c r="I113" s="61" t="str">
        <f>IF(Number&lt;=MAX(Calculations!AP:AP),IF(COUNTIF(Calculations!Z:Z,"="&amp;'Subgroup Analysis'!F113)=1,INDEX(Lookup_Table_subgroup,MATCH(Subgroup_number,Calculations!Z:Z,0),9),INDEX(Calculations!AP:BP,MATCH(Subgroup_number,Calculations!AP:AP,0),14)),IF(Subgroup_number=Calculations!BT$17,Calculations!BT$4,""))</f>
        <v/>
      </c>
      <c r="J113" s="61" t="str">
        <f>IF(Number&lt;=MAX(Calculations!AP:AP),IF(COUNTIF(Calculations!Z:Z,"="&amp;'Subgroup Analysis'!F113)=1,INDEX(Lookup_Table_subgroup,MATCH(Subgroup_number,Calculations!Z:Z,0),10),INDEX(Calculations!AP:BP,MATCH(Subgroup_number,Calculations!AP:AP,0),15)),IF(Subgroup_number=Calculations!BT$17,Calculations!BT$5,""))</f>
        <v/>
      </c>
      <c r="K113" s="68" t="str">
        <f>IF(Number&lt;=MAX(Calculations!AP:AP),IF(COUNTIF(Calculations!Z:Z,"="&amp;'Subgroup Analysis'!F113)=1,INDEX(Lookup_Table_subgroup,MATCH(Subgroup_number,Calculations!Z:Z,0),8),INDEX(Calculations!AP:BP,MATCH(Subgroup_number,Calculations!AP:AP,0),24)),IF(Subgroup_number=Calculations!BT$17,"",""))</f>
        <v/>
      </c>
      <c r="L113" s="61" t="str">
        <f>IF(COUNTIF(Calculations!$AP:$AP,"="&amp;$F113)=1,INDEX(Calculations!AP:BP,MATCH(Subgroup_number,Calculations!AP:AP,0),5),IF(Subgroup_number=Calculations!BT$17,Calculations!BT$10,""))</f>
        <v/>
      </c>
      <c r="M113" s="61" t="str">
        <f>IF(COUNTIF(Calculations!$AP:$AP,"="&amp;$F113)=1,INDEX(Calculations!AP:BP,MATCH(Subgroup_number,Calculations!AP:AP,0),6),IF(Subgroup_number=Calculations!BT$17,Calculations!BT$11,""))</f>
        <v/>
      </c>
      <c r="N113" s="61" t="str">
        <f>IF(COUNTIF(Calculations!$AP:$AP,"="&amp;$F113)=1,INDEX(Calculations!AP:BP,MATCH(Subgroup_number,Calculations!AP:AP,0),7),IF(Subgroup_number=Calculations!BT$17,Calculations!BT$12,""))</f>
        <v/>
      </c>
      <c r="O113" s="61" t="str">
        <f>IF(COUNTIF(Calculations!$AP:$AP,"="&amp;$F113)=1,INDEX(Calculations!AP:BP,MATCH(Subgroup_number,Calculations!AP:AP,0),9),IF(Subgroup_number=Calculations!BT$17,Calculations!BT$13,""))</f>
        <v/>
      </c>
      <c r="P113" s="61" t="str">
        <f>IF(COUNTIF(Calculations!$AP:$AP,"="&amp;$F113)=1,INDEX(Calculations!AP:BP,MATCH(Subgroup_number,Calculations!AP:AP,0),10),IF(Subgroup_number=Calculations!BT$17,Calculations!BT$14,""))</f>
        <v/>
      </c>
      <c r="Q113" s="61" t="str">
        <f>IF(COUNTIF(Calculations!$AP:$AP,"="&amp;$F113)=1,INDEX(Calculations!AP:BP,MATCH(Subgroup_number,Calculations!AP:AP,0),18),IF(Subgroup_number=Calculations!BT$17,Calculations!BT$6,""))</f>
        <v/>
      </c>
      <c r="R113" s="63" t="str">
        <f>IF(COUNTIF(Calculations!$AP:$AP,"="&amp;$F113)=1,INDEX(Calculations!AP:BP,MATCH(Subgroup_number,Calculations!AP:AP,0),19),IF(Subgroup_number=Calculations!BT$17,Calculations!BT$7,""))</f>
        <v/>
      </c>
      <c r="S113" s="155"/>
      <c r="U113" s="155"/>
      <c r="W113" s="155"/>
    </row>
    <row r="114" spans="6:23" x14ac:dyDescent="0.2">
      <c r="F114" s="54">
        <v>113</v>
      </c>
      <c r="G11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14" s="61" t="str">
        <f>IF(Number&lt;=MAX(Calculations!AP:AP),IF(COUNTIF(Calculations!Z:Z,"="&amp;'Subgroup Analysis'!F114)=1,INDEX(Lookup_Table_subgroup,MATCH(Subgroup_number,Calculations!Z:Z,0),4),INDEX(Calculations!AP:BP,MATCH(Subgroup_number,Calculations!AP:AP,0),11)),IF(Subgroup_number=Calculations!BT$17,Calculations!BT$2,""))</f>
        <v/>
      </c>
      <c r="I114" s="61" t="str">
        <f>IF(Number&lt;=MAX(Calculations!AP:AP),IF(COUNTIF(Calculations!Z:Z,"="&amp;'Subgroup Analysis'!F114)=1,INDEX(Lookup_Table_subgroup,MATCH(Subgroup_number,Calculations!Z:Z,0),9),INDEX(Calculations!AP:BP,MATCH(Subgroup_number,Calculations!AP:AP,0),14)),IF(Subgroup_number=Calculations!BT$17,Calculations!BT$4,""))</f>
        <v/>
      </c>
      <c r="J114" s="61" t="str">
        <f>IF(Number&lt;=MAX(Calculations!AP:AP),IF(COUNTIF(Calculations!Z:Z,"="&amp;'Subgroup Analysis'!F114)=1,INDEX(Lookup_Table_subgroup,MATCH(Subgroup_number,Calculations!Z:Z,0),10),INDEX(Calculations!AP:BP,MATCH(Subgroup_number,Calculations!AP:AP,0),15)),IF(Subgroup_number=Calculations!BT$17,Calculations!BT$5,""))</f>
        <v/>
      </c>
      <c r="K114" s="68" t="str">
        <f>IF(Number&lt;=MAX(Calculations!AP:AP),IF(COUNTIF(Calculations!Z:Z,"="&amp;'Subgroup Analysis'!F114)=1,INDEX(Lookup_Table_subgroup,MATCH(Subgroup_number,Calculations!Z:Z,0),8),INDEX(Calculations!AP:BP,MATCH(Subgroup_number,Calculations!AP:AP,0),24)),IF(Subgroup_number=Calculations!BT$17,"",""))</f>
        <v/>
      </c>
      <c r="L114" s="61" t="str">
        <f>IF(COUNTIF(Calculations!$AP:$AP,"="&amp;$F114)=1,INDEX(Calculations!AP:BP,MATCH(Subgroup_number,Calculations!AP:AP,0),5),IF(Subgroup_number=Calculations!BT$17,Calculations!BT$10,""))</f>
        <v/>
      </c>
      <c r="M114" s="61" t="str">
        <f>IF(COUNTIF(Calculations!$AP:$AP,"="&amp;$F114)=1,INDEX(Calculations!AP:BP,MATCH(Subgroup_number,Calculations!AP:AP,0),6),IF(Subgroup_number=Calculations!BT$17,Calculations!BT$11,""))</f>
        <v/>
      </c>
      <c r="N114" s="61" t="str">
        <f>IF(COUNTIF(Calculations!$AP:$AP,"="&amp;$F114)=1,INDEX(Calculations!AP:BP,MATCH(Subgroup_number,Calculations!AP:AP,0),7),IF(Subgroup_number=Calculations!BT$17,Calculations!BT$12,""))</f>
        <v/>
      </c>
      <c r="O114" s="61" t="str">
        <f>IF(COUNTIF(Calculations!$AP:$AP,"="&amp;$F114)=1,INDEX(Calculations!AP:BP,MATCH(Subgroup_number,Calculations!AP:AP,0),9),IF(Subgroup_number=Calculations!BT$17,Calculations!BT$13,""))</f>
        <v/>
      </c>
      <c r="P114" s="61" t="str">
        <f>IF(COUNTIF(Calculations!$AP:$AP,"="&amp;$F114)=1,INDEX(Calculations!AP:BP,MATCH(Subgroup_number,Calculations!AP:AP,0),10),IF(Subgroup_number=Calculations!BT$17,Calculations!BT$14,""))</f>
        <v/>
      </c>
      <c r="Q114" s="61" t="str">
        <f>IF(COUNTIF(Calculations!$AP:$AP,"="&amp;$F114)=1,INDEX(Calculations!AP:BP,MATCH(Subgroup_number,Calculations!AP:AP,0),18),IF(Subgroup_number=Calculations!BT$17,Calculations!BT$6,""))</f>
        <v/>
      </c>
      <c r="R114" s="63" t="str">
        <f>IF(COUNTIF(Calculations!$AP:$AP,"="&amp;$F114)=1,INDEX(Calculations!AP:BP,MATCH(Subgroup_number,Calculations!AP:AP,0),19),IF(Subgroup_number=Calculations!BT$17,Calculations!BT$7,""))</f>
        <v/>
      </c>
      <c r="S114" s="155"/>
      <c r="U114" s="155"/>
      <c r="W114" s="155"/>
    </row>
    <row r="115" spans="6:23" x14ac:dyDescent="0.2">
      <c r="F115" s="54">
        <v>114</v>
      </c>
      <c r="G11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15" s="61" t="str">
        <f>IF(Number&lt;=MAX(Calculations!AP:AP),IF(COUNTIF(Calculations!Z:Z,"="&amp;'Subgroup Analysis'!F115)=1,INDEX(Lookup_Table_subgroup,MATCH(Subgroup_number,Calculations!Z:Z,0),4),INDEX(Calculations!AP:BP,MATCH(Subgroup_number,Calculations!AP:AP,0),11)),IF(Subgroup_number=Calculations!BT$17,Calculations!BT$2,""))</f>
        <v/>
      </c>
      <c r="I115" s="61" t="str">
        <f>IF(Number&lt;=MAX(Calculations!AP:AP),IF(COUNTIF(Calculations!Z:Z,"="&amp;'Subgroup Analysis'!F115)=1,INDEX(Lookup_Table_subgroup,MATCH(Subgroup_number,Calculations!Z:Z,0),9),INDEX(Calculations!AP:BP,MATCH(Subgroup_number,Calculations!AP:AP,0),14)),IF(Subgroup_number=Calculations!BT$17,Calculations!BT$4,""))</f>
        <v/>
      </c>
      <c r="J115" s="61" t="str">
        <f>IF(Number&lt;=MAX(Calculations!AP:AP),IF(COUNTIF(Calculations!Z:Z,"="&amp;'Subgroup Analysis'!F115)=1,INDEX(Lookup_Table_subgroup,MATCH(Subgroup_number,Calculations!Z:Z,0),10),INDEX(Calculations!AP:BP,MATCH(Subgroup_number,Calculations!AP:AP,0),15)),IF(Subgroup_number=Calculations!BT$17,Calculations!BT$5,""))</f>
        <v/>
      </c>
      <c r="K115" s="68" t="str">
        <f>IF(Number&lt;=MAX(Calculations!AP:AP),IF(COUNTIF(Calculations!Z:Z,"="&amp;'Subgroup Analysis'!F115)=1,INDEX(Lookup_Table_subgroup,MATCH(Subgroup_number,Calculations!Z:Z,0),8),INDEX(Calculations!AP:BP,MATCH(Subgroup_number,Calculations!AP:AP,0),24)),IF(Subgroup_number=Calculations!BT$17,"",""))</f>
        <v/>
      </c>
      <c r="L115" s="61" t="str">
        <f>IF(COUNTIF(Calculations!$AP:$AP,"="&amp;$F115)=1,INDEX(Calculations!AP:BP,MATCH(Subgroup_number,Calculations!AP:AP,0),5),IF(Subgroup_number=Calculations!BT$17,Calculations!BT$10,""))</f>
        <v/>
      </c>
      <c r="M115" s="61" t="str">
        <f>IF(COUNTIF(Calculations!$AP:$AP,"="&amp;$F115)=1,INDEX(Calculations!AP:BP,MATCH(Subgroup_number,Calculations!AP:AP,0),6),IF(Subgroup_number=Calculations!BT$17,Calculations!BT$11,""))</f>
        <v/>
      </c>
      <c r="N115" s="61" t="str">
        <f>IF(COUNTIF(Calculations!$AP:$AP,"="&amp;$F115)=1,INDEX(Calculations!AP:BP,MATCH(Subgroup_number,Calculations!AP:AP,0),7),IF(Subgroup_number=Calculations!BT$17,Calculations!BT$12,""))</f>
        <v/>
      </c>
      <c r="O115" s="61" t="str">
        <f>IF(COUNTIF(Calculations!$AP:$AP,"="&amp;$F115)=1,INDEX(Calculations!AP:BP,MATCH(Subgroup_number,Calculations!AP:AP,0),9),IF(Subgroup_number=Calculations!BT$17,Calculations!BT$13,""))</f>
        <v/>
      </c>
      <c r="P115" s="61" t="str">
        <f>IF(COUNTIF(Calculations!$AP:$AP,"="&amp;$F115)=1,INDEX(Calculations!AP:BP,MATCH(Subgroup_number,Calculations!AP:AP,0),10),IF(Subgroup_number=Calculations!BT$17,Calculations!BT$14,""))</f>
        <v/>
      </c>
      <c r="Q115" s="61" t="str">
        <f>IF(COUNTIF(Calculations!$AP:$AP,"="&amp;$F115)=1,INDEX(Calculations!AP:BP,MATCH(Subgroup_number,Calculations!AP:AP,0),18),IF(Subgroup_number=Calculations!BT$17,Calculations!BT$6,""))</f>
        <v/>
      </c>
      <c r="R115" s="63" t="str">
        <f>IF(COUNTIF(Calculations!$AP:$AP,"="&amp;$F115)=1,INDEX(Calculations!AP:BP,MATCH(Subgroup_number,Calculations!AP:AP,0),19),IF(Subgroup_number=Calculations!BT$17,Calculations!BT$7,""))</f>
        <v/>
      </c>
      <c r="S115" s="155"/>
      <c r="U115" s="155"/>
      <c r="W115" s="155"/>
    </row>
    <row r="116" spans="6:23" x14ac:dyDescent="0.2">
      <c r="F116" s="54">
        <v>115</v>
      </c>
      <c r="G11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16" s="61" t="str">
        <f>IF(Number&lt;=MAX(Calculations!AP:AP),IF(COUNTIF(Calculations!Z:Z,"="&amp;'Subgroup Analysis'!F116)=1,INDEX(Lookup_Table_subgroup,MATCH(Subgroup_number,Calculations!Z:Z,0),4),INDEX(Calculations!AP:BP,MATCH(Subgroup_number,Calculations!AP:AP,0),11)),IF(Subgroup_number=Calculations!BT$17,Calculations!BT$2,""))</f>
        <v/>
      </c>
      <c r="I116" s="61" t="str">
        <f>IF(Number&lt;=MAX(Calculations!AP:AP),IF(COUNTIF(Calculations!Z:Z,"="&amp;'Subgroup Analysis'!F116)=1,INDEX(Lookup_Table_subgroup,MATCH(Subgroup_number,Calculations!Z:Z,0),9),INDEX(Calculations!AP:BP,MATCH(Subgroup_number,Calculations!AP:AP,0),14)),IF(Subgroup_number=Calculations!BT$17,Calculations!BT$4,""))</f>
        <v/>
      </c>
      <c r="J116" s="61" t="str">
        <f>IF(Number&lt;=MAX(Calculations!AP:AP),IF(COUNTIF(Calculations!Z:Z,"="&amp;'Subgroup Analysis'!F116)=1,INDEX(Lookup_Table_subgroup,MATCH(Subgroup_number,Calculations!Z:Z,0),10),INDEX(Calculations!AP:BP,MATCH(Subgroup_number,Calculations!AP:AP,0),15)),IF(Subgroup_number=Calculations!BT$17,Calculations!BT$5,""))</f>
        <v/>
      </c>
      <c r="K116" s="68" t="str">
        <f>IF(Number&lt;=MAX(Calculations!AP:AP),IF(COUNTIF(Calculations!Z:Z,"="&amp;'Subgroup Analysis'!F116)=1,INDEX(Lookup_Table_subgroup,MATCH(Subgroup_number,Calculations!Z:Z,0),8),INDEX(Calculations!AP:BP,MATCH(Subgroup_number,Calculations!AP:AP,0),24)),IF(Subgroup_number=Calculations!BT$17,"",""))</f>
        <v/>
      </c>
      <c r="L116" s="61" t="str">
        <f>IF(COUNTIF(Calculations!$AP:$AP,"="&amp;$F116)=1,INDEX(Calculations!AP:BP,MATCH(Subgroup_number,Calculations!AP:AP,0),5),IF(Subgroup_number=Calculations!BT$17,Calculations!BT$10,""))</f>
        <v/>
      </c>
      <c r="M116" s="61" t="str">
        <f>IF(COUNTIF(Calculations!$AP:$AP,"="&amp;$F116)=1,INDEX(Calculations!AP:BP,MATCH(Subgroup_number,Calculations!AP:AP,0),6),IF(Subgroup_number=Calculations!BT$17,Calculations!BT$11,""))</f>
        <v/>
      </c>
      <c r="N116" s="61" t="str">
        <f>IF(COUNTIF(Calculations!$AP:$AP,"="&amp;$F116)=1,INDEX(Calculations!AP:BP,MATCH(Subgroup_number,Calculations!AP:AP,0),7),IF(Subgroup_number=Calculations!BT$17,Calculations!BT$12,""))</f>
        <v/>
      </c>
      <c r="O116" s="61" t="str">
        <f>IF(COUNTIF(Calculations!$AP:$AP,"="&amp;$F116)=1,INDEX(Calculations!AP:BP,MATCH(Subgroup_number,Calculations!AP:AP,0),9),IF(Subgroup_number=Calculations!BT$17,Calculations!BT$13,""))</f>
        <v/>
      </c>
      <c r="P116" s="61" t="str">
        <f>IF(COUNTIF(Calculations!$AP:$AP,"="&amp;$F116)=1,INDEX(Calculations!AP:BP,MATCH(Subgroup_number,Calculations!AP:AP,0),10),IF(Subgroup_number=Calculations!BT$17,Calculations!BT$14,""))</f>
        <v/>
      </c>
      <c r="Q116" s="61" t="str">
        <f>IF(COUNTIF(Calculations!$AP:$AP,"="&amp;$F116)=1,INDEX(Calculations!AP:BP,MATCH(Subgroup_number,Calculations!AP:AP,0),18),IF(Subgroup_number=Calculations!BT$17,Calculations!BT$6,""))</f>
        <v/>
      </c>
      <c r="R116" s="63" t="str">
        <f>IF(COUNTIF(Calculations!$AP:$AP,"="&amp;$F116)=1,INDEX(Calculations!AP:BP,MATCH(Subgroup_number,Calculations!AP:AP,0),19),IF(Subgroup_number=Calculations!BT$17,Calculations!BT$7,""))</f>
        <v/>
      </c>
      <c r="S116" s="155"/>
      <c r="U116" s="155"/>
      <c r="W116" s="155"/>
    </row>
    <row r="117" spans="6:23" x14ac:dyDescent="0.2">
      <c r="F117" s="54">
        <v>116</v>
      </c>
      <c r="G11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17" s="61" t="str">
        <f>IF(Number&lt;=MAX(Calculations!AP:AP),IF(COUNTIF(Calculations!Z:Z,"="&amp;'Subgroup Analysis'!F117)=1,INDEX(Lookup_Table_subgroup,MATCH(Subgroup_number,Calculations!Z:Z,0),4),INDEX(Calculations!AP:BP,MATCH(Subgroup_number,Calculations!AP:AP,0),11)),IF(Subgroup_number=Calculations!BT$17,Calculations!BT$2,""))</f>
        <v/>
      </c>
      <c r="I117" s="61" t="str">
        <f>IF(Number&lt;=MAX(Calculations!AP:AP),IF(COUNTIF(Calculations!Z:Z,"="&amp;'Subgroup Analysis'!F117)=1,INDEX(Lookup_Table_subgroup,MATCH(Subgroup_number,Calculations!Z:Z,0),9),INDEX(Calculations!AP:BP,MATCH(Subgroup_number,Calculations!AP:AP,0),14)),IF(Subgroup_number=Calculations!BT$17,Calculations!BT$4,""))</f>
        <v/>
      </c>
      <c r="J117" s="61" t="str">
        <f>IF(Number&lt;=MAX(Calculations!AP:AP),IF(COUNTIF(Calculations!Z:Z,"="&amp;'Subgroup Analysis'!F117)=1,INDEX(Lookup_Table_subgroup,MATCH(Subgroup_number,Calculations!Z:Z,0),10),INDEX(Calculations!AP:BP,MATCH(Subgroup_number,Calculations!AP:AP,0),15)),IF(Subgroup_number=Calculations!BT$17,Calculations!BT$5,""))</f>
        <v/>
      </c>
      <c r="K117" s="68" t="str">
        <f>IF(Number&lt;=MAX(Calculations!AP:AP),IF(COUNTIF(Calculations!Z:Z,"="&amp;'Subgroup Analysis'!F117)=1,INDEX(Lookup_Table_subgroup,MATCH(Subgroup_number,Calculations!Z:Z,0),8),INDEX(Calculations!AP:BP,MATCH(Subgroup_number,Calculations!AP:AP,0),24)),IF(Subgroup_number=Calculations!BT$17,"",""))</f>
        <v/>
      </c>
      <c r="L117" s="61" t="str">
        <f>IF(COUNTIF(Calculations!$AP:$AP,"="&amp;$F117)=1,INDEX(Calculations!AP:BP,MATCH(Subgroup_number,Calculations!AP:AP,0),5),IF(Subgroup_number=Calculations!BT$17,Calculations!BT$10,""))</f>
        <v/>
      </c>
      <c r="M117" s="61" t="str">
        <f>IF(COUNTIF(Calculations!$AP:$AP,"="&amp;$F117)=1,INDEX(Calculations!AP:BP,MATCH(Subgroup_number,Calculations!AP:AP,0),6),IF(Subgroup_number=Calculations!BT$17,Calculations!BT$11,""))</f>
        <v/>
      </c>
      <c r="N117" s="61" t="str">
        <f>IF(COUNTIF(Calculations!$AP:$AP,"="&amp;$F117)=1,INDEX(Calculations!AP:BP,MATCH(Subgroup_number,Calculations!AP:AP,0),7),IF(Subgroup_number=Calculations!BT$17,Calculations!BT$12,""))</f>
        <v/>
      </c>
      <c r="O117" s="61" t="str">
        <f>IF(COUNTIF(Calculations!$AP:$AP,"="&amp;$F117)=1,INDEX(Calculations!AP:BP,MATCH(Subgroup_number,Calculations!AP:AP,0),9),IF(Subgroup_number=Calculations!BT$17,Calculations!BT$13,""))</f>
        <v/>
      </c>
      <c r="P117" s="61" t="str">
        <f>IF(COUNTIF(Calculations!$AP:$AP,"="&amp;$F117)=1,INDEX(Calculations!AP:BP,MATCH(Subgroup_number,Calculations!AP:AP,0),10),IF(Subgroup_number=Calculations!BT$17,Calculations!BT$14,""))</f>
        <v/>
      </c>
      <c r="Q117" s="61" t="str">
        <f>IF(COUNTIF(Calculations!$AP:$AP,"="&amp;$F117)=1,INDEX(Calculations!AP:BP,MATCH(Subgroup_number,Calculations!AP:AP,0),18),IF(Subgroup_number=Calculations!BT$17,Calculations!BT$6,""))</f>
        <v/>
      </c>
      <c r="R117" s="63" t="str">
        <f>IF(COUNTIF(Calculations!$AP:$AP,"="&amp;$F117)=1,INDEX(Calculations!AP:BP,MATCH(Subgroup_number,Calculations!AP:AP,0),19),IF(Subgroup_number=Calculations!BT$17,Calculations!BT$7,""))</f>
        <v/>
      </c>
      <c r="S117" s="155"/>
      <c r="U117" s="155"/>
      <c r="W117" s="155"/>
    </row>
    <row r="118" spans="6:23" x14ac:dyDescent="0.2">
      <c r="F118" s="54">
        <v>117</v>
      </c>
      <c r="G11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18" s="61" t="str">
        <f>IF(Number&lt;=MAX(Calculations!AP:AP),IF(COUNTIF(Calculations!Z:Z,"="&amp;'Subgroup Analysis'!F118)=1,INDEX(Lookup_Table_subgroup,MATCH(Subgroup_number,Calculations!Z:Z,0),4),INDEX(Calculations!AP:BP,MATCH(Subgroup_number,Calculations!AP:AP,0),11)),IF(Subgroup_number=Calculations!BT$17,Calculations!BT$2,""))</f>
        <v/>
      </c>
      <c r="I118" s="61" t="str">
        <f>IF(Number&lt;=MAX(Calculations!AP:AP),IF(COUNTIF(Calculations!Z:Z,"="&amp;'Subgroup Analysis'!F118)=1,INDEX(Lookup_Table_subgroup,MATCH(Subgroup_number,Calculations!Z:Z,0),9),INDEX(Calculations!AP:BP,MATCH(Subgroup_number,Calculations!AP:AP,0),14)),IF(Subgroup_number=Calculations!BT$17,Calculations!BT$4,""))</f>
        <v/>
      </c>
      <c r="J118" s="61" t="str">
        <f>IF(Number&lt;=MAX(Calculations!AP:AP),IF(COUNTIF(Calculations!Z:Z,"="&amp;'Subgroup Analysis'!F118)=1,INDEX(Lookup_Table_subgroup,MATCH(Subgroup_number,Calculations!Z:Z,0),10),INDEX(Calculations!AP:BP,MATCH(Subgroup_number,Calculations!AP:AP,0),15)),IF(Subgroup_number=Calculations!BT$17,Calculations!BT$5,""))</f>
        <v/>
      </c>
      <c r="K118" s="68" t="str">
        <f>IF(Number&lt;=MAX(Calculations!AP:AP),IF(COUNTIF(Calculations!Z:Z,"="&amp;'Subgroup Analysis'!F118)=1,INDEX(Lookup_Table_subgroup,MATCH(Subgroup_number,Calculations!Z:Z,0),8),INDEX(Calculations!AP:BP,MATCH(Subgroup_number,Calculations!AP:AP,0),24)),IF(Subgroup_number=Calculations!BT$17,"",""))</f>
        <v/>
      </c>
      <c r="L118" s="61" t="str">
        <f>IF(COUNTIF(Calculations!$AP:$AP,"="&amp;$F118)=1,INDEX(Calculations!AP:BP,MATCH(Subgroup_number,Calculations!AP:AP,0),5),IF(Subgroup_number=Calculations!BT$17,Calculations!BT$10,""))</f>
        <v/>
      </c>
      <c r="M118" s="61" t="str">
        <f>IF(COUNTIF(Calculations!$AP:$AP,"="&amp;$F118)=1,INDEX(Calculations!AP:BP,MATCH(Subgroup_number,Calculations!AP:AP,0),6),IF(Subgroup_number=Calculations!BT$17,Calculations!BT$11,""))</f>
        <v/>
      </c>
      <c r="N118" s="61" t="str">
        <f>IF(COUNTIF(Calculations!$AP:$AP,"="&amp;$F118)=1,INDEX(Calculations!AP:BP,MATCH(Subgroup_number,Calculations!AP:AP,0),7),IF(Subgroup_number=Calculations!BT$17,Calculations!BT$12,""))</f>
        <v/>
      </c>
      <c r="O118" s="61" t="str">
        <f>IF(COUNTIF(Calculations!$AP:$AP,"="&amp;$F118)=1,INDEX(Calculations!AP:BP,MATCH(Subgroup_number,Calculations!AP:AP,0),9),IF(Subgroup_number=Calculations!BT$17,Calculations!BT$13,""))</f>
        <v/>
      </c>
      <c r="P118" s="61" t="str">
        <f>IF(COUNTIF(Calculations!$AP:$AP,"="&amp;$F118)=1,INDEX(Calculations!AP:BP,MATCH(Subgroup_number,Calculations!AP:AP,0),10),IF(Subgroup_number=Calculations!BT$17,Calculations!BT$14,""))</f>
        <v/>
      </c>
      <c r="Q118" s="61" t="str">
        <f>IF(COUNTIF(Calculations!$AP:$AP,"="&amp;$F118)=1,INDEX(Calculations!AP:BP,MATCH(Subgroup_number,Calculations!AP:AP,0),18),IF(Subgroup_number=Calculations!BT$17,Calculations!BT$6,""))</f>
        <v/>
      </c>
      <c r="R118" s="63" t="str">
        <f>IF(COUNTIF(Calculations!$AP:$AP,"="&amp;$F118)=1,INDEX(Calculations!AP:BP,MATCH(Subgroup_number,Calculations!AP:AP,0),19),IF(Subgroup_number=Calculations!BT$17,Calculations!BT$7,""))</f>
        <v/>
      </c>
      <c r="S118" s="155"/>
      <c r="U118" s="155"/>
      <c r="W118" s="155"/>
    </row>
    <row r="119" spans="6:23" x14ac:dyDescent="0.2">
      <c r="F119" s="54">
        <v>118</v>
      </c>
      <c r="G11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19" s="61" t="str">
        <f>IF(Number&lt;=MAX(Calculations!AP:AP),IF(COUNTIF(Calculations!Z:Z,"="&amp;'Subgroup Analysis'!F119)=1,INDEX(Lookup_Table_subgroup,MATCH(Subgroup_number,Calculations!Z:Z,0),4),INDEX(Calculations!AP:BP,MATCH(Subgroup_number,Calculations!AP:AP,0),11)),IF(Subgroup_number=Calculations!BT$17,Calculations!BT$2,""))</f>
        <v/>
      </c>
      <c r="I119" s="61" t="str">
        <f>IF(Number&lt;=MAX(Calculations!AP:AP),IF(COUNTIF(Calculations!Z:Z,"="&amp;'Subgroup Analysis'!F119)=1,INDEX(Lookup_Table_subgroup,MATCH(Subgroup_number,Calculations!Z:Z,0),9),INDEX(Calculations!AP:BP,MATCH(Subgroup_number,Calculations!AP:AP,0),14)),IF(Subgroup_number=Calculations!BT$17,Calculations!BT$4,""))</f>
        <v/>
      </c>
      <c r="J119" s="61" t="str">
        <f>IF(Number&lt;=MAX(Calculations!AP:AP),IF(COUNTIF(Calculations!Z:Z,"="&amp;'Subgroup Analysis'!F119)=1,INDEX(Lookup_Table_subgroup,MATCH(Subgroup_number,Calculations!Z:Z,0),10),INDEX(Calculations!AP:BP,MATCH(Subgroup_number,Calculations!AP:AP,0),15)),IF(Subgroup_number=Calculations!BT$17,Calculations!BT$5,""))</f>
        <v/>
      </c>
      <c r="K119" s="68" t="str">
        <f>IF(Number&lt;=MAX(Calculations!AP:AP),IF(COUNTIF(Calculations!Z:Z,"="&amp;'Subgroup Analysis'!F119)=1,INDEX(Lookup_Table_subgroup,MATCH(Subgroup_number,Calculations!Z:Z,0),8),INDEX(Calculations!AP:BP,MATCH(Subgroup_number,Calculations!AP:AP,0),24)),IF(Subgroup_number=Calculations!BT$17,"",""))</f>
        <v/>
      </c>
      <c r="L119" s="61" t="str">
        <f>IF(COUNTIF(Calculations!$AP:$AP,"="&amp;$F119)=1,INDEX(Calculations!AP:BP,MATCH(Subgroup_number,Calculations!AP:AP,0),5),IF(Subgroup_number=Calculations!BT$17,Calculations!BT$10,""))</f>
        <v/>
      </c>
      <c r="M119" s="61" t="str">
        <f>IF(COUNTIF(Calculations!$AP:$AP,"="&amp;$F119)=1,INDEX(Calculations!AP:BP,MATCH(Subgroup_number,Calculations!AP:AP,0),6),IF(Subgroup_number=Calculations!BT$17,Calculations!BT$11,""))</f>
        <v/>
      </c>
      <c r="N119" s="61" t="str">
        <f>IF(COUNTIF(Calculations!$AP:$AP,"="&amp;$F119)=1,INDEX(Calculations!AP:BP,MATCH(Subgroup_number,Calculations!AP:AP,0),7),IF(Subgroup_number=Calculations!BT$17,Calculations!BT$12,""))</f>
        <v/>
      </c>
      <c r="O119" s="61" t="str">
        <f>IF(COUNTIF(Calculations!$AP:$AP,"="&amp;$F119)=1,INDEX(Calculations!AP:BP,MATCH(Subgroup_number,Calculations!AP:AP,0),9),IF(Subgroup_number=Calculations!BT$17,Calculations!BT$13,""))</f>
        <v/>
      </c>
      <c r="P119" s="61" t="str">
        <f>IF(COUNTIF(Calculations!$AP:$AP,"="&amp;$F119)=1,INDEX(Calculations!AP:BP,MATCH(Subgroup_number,Calculations!AP:AP,0),10),IF(Subgroup_number=Calculations!BT$17,Calculations!BT$14,""))</f>
        <v/>
      </c>
      <c r="Q119" s="61" t="str">
        <f>IF(COUNTIF(Calculations!$AP:$AP,"="&amp;$F119)=1,INDEX(Calculations!AP:BP,MATCH(Subgroup_number,Calculations!AP:AP,0),18),IF(Subgroup_number=Calculations!BT$17,Calculations!BT$6,""))</f>
        <v/>
      </c>
      <c r="R119" s="63" t="str">
        <f>IF(COUNTIF(Calculations!$AP:$AP,"="&amp;$F119)=1,INDEX(Calculations!AP:BP,MATCH(Subgroup_number,Calculations!AP:AP,0),19),IF(Subgroup_number=Calculations!BT$17,Calculations!BT$7,""))</f>
        <v/>
      </c>
      <c r="S119" s="155"/>
      <c r="U119" s="155"/>
      <c r="W119" s="155"/>
    </row>
    <row r="120" spans="6:23" x14ac:dyDescent="0.2">
      <c r="F120" s="54">
        <v>119</v>
      </c>
      <c r="G12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20" s="61" t="str">
        <f>IF(Number&lt;=MAX(Calculations!AP:AP),IF(COUNTIF(Calculations!Z:Z,"="&amp;'Subgroup Analysis'!F120)=1,INDEX(Lookup_Table_subgroup,MATCH(Subgroup_number,Calculations!Z:Z,0),4),INDEX(Calculations!AP:BP,MATCH(Subgroup_number,Calculations!AP:AP,0),11)),IF(Subgroup_number=Calculations!BT$17,Calculations!BT$2,""))</f>
        <v/>
      </c>
      <c r="I120" s="61" t="str">
        <f>IF(Number&lt;=MAX(Calculations!AP:AP),IF(COUNTIF(Calculations!Z:Z,"="&amp;'Subgroup Analysis'!F120)=1,INDEX(Lookup_Table_subgroup,MATCH(Subgroup_number,Calculations!Z:Z,0),9),INDEX(Calculations!AP:BP,MATCH(Subgroup_number,Calculations!AP:AP,0),14)),IF(Subgroup_number=Calculations!BT$17,Calculations!BT$4,""))</f>
        <v/>
      </c>
      <c r="J120" s="61" t="str">
        <f>IF(Number&lt;=MAX(Calculations!AP:AP),IF(COUNTIF(Calculations!Z:Z,"="&amp;'Subgroup Analysis'!F120)=1,INDEX(Lookup_Table_subgroup,MATCH(Subgroup_number,Calculations!Z:Z,0),10),INDEX(Calculations!AP:BP,MATCH(Subgroup_number,Calculations!AP:AP,0),15)),IF(Subgroup_number=Calculations!BT$17,Calculations!BT$5,""))</f>
        <v/>
      </c>
      <c r="K120" s="68" t="str">
        <f>IF(Number&lt;=MAX(Calculations!AP:AP),IF(COUNTIF(Calculations!Z:Z,"="&amp;'Subgroup Analysis'!F120)=1,INDEX(Lookup_Table_subgroup,MATCH(Subgroup_number,Calculations!Z:Z,0),8),INDEX(Calculations!AP:BP,MATCH(Subgroup_number,Calculations!AP:AP,0),24)),IF(Subgroup_number=Calculations!BT$17,"",""))</f>
        <v/>
      </c>
      <c r="L120" s="61" t="str">
        <f>IF(COUNTIF(Calculations!$AP:$AP,"="&amp;$F120)=1,INDEX(Calculations!AP:BP,MATCH(Subgroup_number,Calculations!AP:AP,0),5),IF(Subgroup_number=Calculations!BT$17,Calculations!BT$10,""))</f>
        <v/>
      </c>
      <c r="M120" s="61" t="str">
        <f>IF(COUNTIF(Calculations!$AP:$AP,"="&amp;$F120)=1,INDEX(Calculations!AP:BP,MATCH(Subgroup_number,Calculations!AP:AP,0),6),IF(Subgroup_number=Calculations!BT$17,Calculations!BT$11,""))</f>
        <v/>
      </c>
      <c r="N120" s="61" t="str">
        <f>IF(COUNTIF(Calculations!$AP:$AP,"="&amp;$F120)=1,INDEX(Calculations!AP:BP,MATCH(Subgroup_number,Calculations!AP:AP,0),7),IF(Subgroup_number=Calculations!BT$17,Calculations!BT$12,""))</f>
        <v/>
      </c>
      <c r="O120" s="61" t="str">
        <f>IF(COUNTIF(Calculations!$AP:$AP,"="&amp;$F120)=1,INDEX(Calculations!AP:BP,MATCH(Subgroup_number,Calculations!AP:AP,0),9),IF(Subgroup_number=Calculations!BT$17,Calculations!BT$13,""))</f>
        <v/>
      </c>
      <c r="P120" s="61" t="str">
        <f>IF(COUNTIF(Calculations!$AP:$AP,"="&amp;$F120)=1,INDEX(Calculations!AP:BP,MATCH(Subgroup_number,Calculations!AP:AP,0),10),IF(Subgroup_number=Calculations!BT$17,Calculations!BT$14,""))</f>
        <v/>
      </c>
      <c r="Q120" s="61" t="str">
        <f>IF(COUNTIF(Calculations!$AP:$AP,"="&amp;$F120)=1,INDEX(Calculations!AP:BP,MATCH(Subgroup_number,Calculations!AP:AP,0),18),IF(Subgroup_number=Calculations!BT$17,Calculations!BT$6,""))</f>
        <v/>
      </c>
      <c r="R120" s="63" t="str">
        <f>IF(COUNTIF(Calculations!$AP:$AP,"="&amp;$F120)=1,INDEX(Calculations!AP:BP,MATCH(Subgroup_number,Calculations!AP:AP,0),19),IF(Subgroup_number=Calculations!BT$17,Calculations!BT$7,""))</f>
        <v/>
      </c>
      <c r="S120" s="155"/>
      <c r="U120" s="155"/>
      <c r="W120" s="155"/>
    </row>
    <row r="121" spans="6:23" x14ac:dyDescent="0.2">
      <c r="F121" s="54">
        <v>120</v>
      </c>
      <c r="G12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21" s="61" t="str">
        <f>IF(Number&lt;=MAX(Calculations!AP:AP),IF(COUNTIF(Calculations!Z:Z,"="&amp;'Subgroup Analysis'!F121)=1,INDEX(Lookup_Table_subgroup,MATCH(Subgroup_number,Calculations!Z:Z,0),4),INDEX(Calculations!AP:BP,MATCH(Subgroup_number,Calculations!AP:AP,0),11)),IF(Subgroup_number=Calculations!BT$17,Calculations!BT$2,""))</f>
        <v/>
      </c>
      <c r="I121" s="61" t="str">
        <f>IF(Number&lt;=MAX(Calculations!AP:AP),IF(COUNTIF(Calculations!Z:Z,"="&amp;'Subgroup Analysis'!F121)=1,INDEX(Lookup_Table_subgroup,MATCH(Subgroup_number,Calculations!Z:Z,0),9),INDEX(Calculations!AP:BP,MATCH(Subgroup_number,Calculations!AP:AP,0),14)),IF(Subgroup_number=Calculations!BT$17,Calculations!BT$4,""))</f>
        <v/>
      </c>
      <c r="J121" s="61" t="str">
        <f>IF(Number&lt;=MAX(Calculations!AP:AP),IF(COUNTIF(Calculations!Z:Z,"="&amp;'Subgroup Analysis'!F121)=1,INDEX(Lookup_Table_subgroup,MATCH(Subgroup_number,Calculations!Z:Z,0),10),INDEX(Calculations!AP:BP,MATCH(Subgroup_number,Calculations!AP:AP,0),15)),IF(Subgroup_number=Calculations!BT$17,Calculations!BT$5,""))</f>
        <v/>
      </c>
      <c r="K121" s="68" t="str">
        <f>IF(Number&lt;=MAX(Calculations!AP:AP),IF(COUNTIF(Calculations!Z:Z,"="&amp;'Subgroup Analysis'!F121)=1,INDEX(Lookup_Table_subgroup,MATCH(Subgroup_number,Calculations!Z:Z,0),8),INDEX(Calculations!AP:BP,MATCH(Subgroup_number,Calculations!AP:AP,0),24)),IF(Subgroup_number=Calculations!BT$17,"",""))</f>
        <v/>
      </c>
      <c r="L121" s="61" t="str">
        <f>IF(COUNTIF(Calculations!$AP:$AP,"="&amp;$F121)=1,INDEX(Calculations!AP:BP,MATCH(Subgroup_number,Calculations!AP:AP,0),5),IF(Subgroup_number=Calculations!BT$17,Calculations!BT$10,""))</f>
        <v/>
      </c>
      <c r="M121" s="61" t="str">
        <f>IF(COUNTIF(Calculations!$AP:$AP,"="&amp;$F121)=1,INDEX(Calculations!AP:BP,MATCH(Subgroup_number,Calculations!AP:AP,0),6),IF(Subgroup_number=Calculations!BT$17,Calculations!BT$11,""))</f>
        <v/>
      </c>
      <c r="N121" s="61" t="str">
        <f>IF(COUNTIF(Calculations!$AP:$AP,"="&amp;$F121)=1,INDEX(Calculations!AP:BP,MATCH(Subgroup_number,Calculations!AP:AP,0),7),IF(Subgroup_number=Calculations!BT$17,Calculations!BT$12,""))</f>
        <v/>
      </c>
      <c r="O121" s="61" t="str">
        <f>IF(COUNTIF(Calculations!$AP:$AP,"="&amp;$F121)=1,INDEX(Calculations!AP:BP,MATCH(Subgroup_number,Calculations!AP:AP,0),9),IF(Subgroup_number=Calculations!BT$17,Calculations!BT$13,""))</f>
        <v/>
      </c>
      <c r="P121" s="61" t="str">
        <f>IF(COUNTIF(Calculations!$AP:$AP,"="&amp;$F121)=1,INDEX(Calculations!AP:BP,MATCH(Subgroup_number,Calculations!AP:AP,0),10),IF(Subgroup_number=Calculations!BT$17,Calculations!BT$14,""))</f>
        <v/>
      </c>
      <c r="Q121" s="61" t="str">
        <f>IF(COUNTIF(Calculations!$AP:$AP,"="&amp;$F121)=1,INDEX(Calculations!AP:BP,MATCH(Subgroup_number,Calculations!AP:AP,0),18),IF(Subgroup_number=Calculations!BT$17,Calculations!BT$6,""))</f>
        <v/>
      </c>
      <c r="R121" s="63" t="str">
        <f>IF(COUNTIF(Calculations!$AP:$AP,"="&amp;$F121)=1,INDEX(Calculations!AP:BP,MATCH(Subgroup_number,Calculations!AP:AP,0),19),IF(Subgroup_number=Calculations!BT$17,Calculations!BT$7,""))</f>
        <v/>
      </c>
      <c r="S121" s="155"/>
      <c r="U121" s="155"/>
      <c r="W121" s="155"/>
    </row>
    <row r="122" spans="6:23" x14ac:dyDescent="0.2">
      <c r="F122" s="54">
        <v>121</v>
      </c>
      <c r="G12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22" s="61" t="str">
        <f>IF(Number&lt;=MAX(Calculations!AP:AP),IF(COUNTIF(Calculations!Z:Z,"="&amp;'Subgroup Analysis'!F122)=1,INDEX(Lookup_Table_subgroup,MATCH(Subgroup_number,Calculations!Z:Z,0),4),INDEX(Calculations!AP:BP,MATCH(Subgroup_number,Calculations!AP:AP,0),11)),IF(Subgroup_number=Calculations!BT$17,Calculations!BT$2,""))</f>
        <v/>
      </c>
      <c r="I122" s="61" t="str">
        <f>IF(Number&lt;=MAX(Calculations!AP:AP),IF(COUNTIF(Calculations!Z:Z,"="&amp;'Subgroup Analysis'!F122)=1,INDEX(Lookup_Table_subgroup,MATCH(Subgroup_number,Calculations!Z:Z,0),9),INDEX(Calculations!AP:BP,MATCH(Subgroup_number,Calculations!AP:AP,0),14)),IF(Subgroup_number=Calculations!BT$17,Calculations!BT$4,""))</f>
        <v/>
      </c>
      <c r="J122" s="61" t="str">
        <f>IF(Number&lt;=MAX(Calculations!AP:AP),IF(COUNTIF(Calculations!Z:Z,"="&amp;'Subgroup Analysis'!F122)=1,INDEX(Lookup_Table_subgroup,MATCH(Subgroup_number,Calculations!Z:Z,0),10),INDEX(Calculations!AP:BP,MATCH(Subgroup_number,Calculations!AP:AP,0),15)),IF(Subgroup_number=Calculations!BT$17,Calculations!BT$5,""))</f>
        <v/>
      </c>
      <c r="K122" s="68" t="str">
        <f>IF(Number&lt;=MAX(Calculations!AP:AP),IF(COUNTIF(Calculations!Z:Z,"="&amp;'Subgroup Analysis'!F122)=1,INDEX(Lookup_Table_subgroup,MATCH(Subgroup_number,Calculations!Z:Z,0),8),INDEX(Calculations!AP:BP,MATCH(Subgroup_number,Calculations!AP:AP,0),24)),IF(Subgroup_number=Calculations!BT$17,"",""))</f>
        <v/>
      </c>
      <c r="L122" s="61" t="str">
        <f>IF(COUNTIF(Calculations!$AP:$AP,"="&amp;$F122)=1,INDEX(Calculations!AP:BP,MATCH(Subgroup_number,Calculations!AP:AP,0),5),IF(Subgroup_number=Calculations!BT$17,Calculations!BT$10,""))</f>
        <v/>
      </c>
      <c r="M122" s="61" t="str">
        <f>IF(COUNTIF(Calculations!$AP:$AP,"="&amp;$F122)=1,INDEX(Calculations!AP:BP,MATCH(Subgroup_number,Calculations!AP:AP,0),6),IF(Subgroup_number=Calculations!BT$17,Calculations!BT$11,""))</f>
        <v/>
      </c>
      <c r="N122" s="61" t="str">
        <f>IF(COUNTIF(Calculations!$AP:$AP,"="&amp;$F122)=1,INDEX(Calculations!AP:BP,MATCH(Subgroup_number,Calculations!AP:AP,0),7),IF(Subgroup_number=Calculations!BT$17,Calculations!BT$12,""))</f>
        <v/>
      </c>
      <c r="O122" s="61" t="str">
        <f>IF(COUNTIF(Calculations!$AP:$AP,"="&amp;$F122)=1,INDEX(Calculations!AP:BP,MATCH(Subgroup_number,Calculations!AP:AP,0),9),IF(Subgroup_number=Calculations!BT$17,Calculations!BT$13,""))</f>
        <v/>
      </c>
      <c r="P122" s="61" t="str">
        <f>IF(COUNTIF(Calculations!$AP:$AP,"="&amp;$F122)=1,INDEX(Calculations!AP:BP,MATCH(Subgroup_number,Calculations!AP:AP,0),10),IF(Subgroup_number=Calculations!BT$17,Calculations!BT$14,""))</f>
        <v/>
      </c>
      <c r="Q122" s="61" t="str">
        <f>IF(COUNTIF(Calculations!$AP:$AP,"="&amp;$F122)=1,INDEX(Calculations!AP:BP,MATCH(Subgroup_number,Calculations!AP:AP,0),18),IF(Subgroup_number=Calculations!BT$17,Calculations!BT$6,""))</f>
        <v/>
      </c>
      <c r="R122" s="63" t="str">
        <f>IF(COUNTIF(Calculations!$AP:$AP,"="&amp;$F122)=1,INDEX(Calculations!AP:BP,MATCH(Subgroup_number,Calculations!AP:AP,0),19),IF(Subgroup_number=Calculations!BT$17,Calculations!BT$7,""))</f>
        <v/>
      </c>
      <c r="S122" s="155"/>
      <c r="U122" s="155"/>
      <c r="W122" s="155"/>
    </row>
    <row r="123" spans="6:23" x14ac:dyDescent="0.2">
      <c r="F123" s="54">
        <v>122</v>
      </c>
      <c r="G12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23" s="61" t="str">
        <f>IF(Number&lt;=MAX(Calculations!AP:AP),IF(COUNTIF(Calculations!Z:Z,"="&amp;'Subgroup Analysis'!F123)=1,INDEX(Lookup_Table_subgroup,MATCH(Subgroup_number,Calculations!Z:Z,0),4),INDEX(Calculations!AP:BP,MATCH(Subgroup_number,Calculations!AP:AP,0),11)),IF(Subgroup_number=Calculations!BT$17,Calculations!BT$2,""))</f>
        <v/>
      </c>
      <c r="I123" s="61" t="str">
        <f>IF(Number&lt;=MAX(Calculations!AP:AP),IF(COUNTIF(Calculations!Z:Z,"="&amp;'Subgroup Analysis'!F123)=1,INDEX(Lookup_Table_subgroup,MATCH(Subgroup_number,Calculations!Z:Z,0),9),INDEX(Calculations!AP:BP,MATCH(Subgroup_number,Calculations!AP:AP,0),14)),IF(Subgroup_number=Calculations!BT$17,Calculations!BT$4,""))</f>
        <v/>
      </c>
      <c r="J123" s="61" t="str">
        <f>IF(Number&lt;=MAX(Calculations!AP:AP),IF(COUNTIF(Calculations!Z:Z,"="&amp;'Subgroup Analysis'!F123)=1,INDEX(Lookup_Table_subgroup,MATCH(Subgroup_number,Calculations!Z:Z,0),10),INDEX(Calculations!AP:BP,MATCH(Subgroup_number,Calculations!AP:AP,0),15)),IF(Subgroup_number=Calculations!BT$17,Calculations!BT$5,""))</f>
        <v/>
      </c>
      <c r="K123" s="68" t="str">
        <f>IF(Number&lt;=MAX(Calculations!AP:AP),IF(COUNTIF(Calculations!Z:Z,"="&amp;'Subgroup Analysis'!F123)=1,INDEX(Lookup_Table_subgroup,MATCH(Subgroup_number,Calculations!Z:Z,0),8),INDEX(Calculations!AP:BP,MATCH(Subgroup_number,Calculations!AP:AP,0),24)),IF(Subgroup_number=Calculations!BT$17,"",""))</f>
        <v/>
      </c>
      <c r="L123" s="61" t="str">
        <f>IF(COUNTIF(Calculations!$AP:$AP,"="&amp;$F123)=1,INDEX(Calculations!AP:BP,MATCH(Subgroup_number,Calculations!AP:AP,0),5),IF(Subgroup_number=Calculations!BT$17,Calculations!BT$10,""))</f>
        <v/>
      </c>
      <c r="M123" s="61" t="str">
        <f>IF(COUNTIF(Calculations!$AP:$AP,"="&amp;$F123)=1,INDEX(Calculations!AP:BP,MATCH(Subgroup_number,Calculations!AP:AP,0),6),IF(Subgroup_number=Calculations!BT$17,Calculations!BT$11,""))</f>
        <v/>
      </c>
      <c r="N123" s="61" t="str">
        <f>IF(COUNTIF(Calculations!$AP:$AP,"="&amp;$F123)=1,INDEX(Calculations!AP:BP,MATCH(Subgroup_number,Calculations!AP:AP,0),7),IF(Subgroup_number=Calculations!BT$17,Calculations!BT$12,""))</f>
        <v/>
      </c>
      <c r="O123" s="61" t="str">
        <f>IF(COUNTIF(Calculations!$AP:$AP,"="&amp;$F123)=1,INDEX(Calculations!AP:BP,MATCH(Subgroup_number,Calculations!AP:AP,0),9),IF(Subgroup_number=Calculations!BT$17,Calculations!BT$13,""))</f>
        <v/>
      </c>
      <c r="P123" s="61" t="str">
        <f>IF(COUNTIF(Calculations!$AP:$AP,"="&amp;$F123)=1,INDEX(Calculations!AP:BP,MATCH(Subgroup_number,Calculations!AP:AP,0),10),IF(Subgroup_number=Calculations!BT$17,Calculations!BT$14,""))</f>
        <v/>
      </c>
      <c r="Q123" s="61" t="str">
        <f>IF(COUNTIF(Calculations!$AP:$AP,"="&amp;$F123)=1,INDEX(Calculations!AP:BP,MATCH(Subgroup_number,Calculations!AP:AP,0),18),IF(Subgroup_number=Calculations!BT$17,Calculations!BT$6,""))</f>
        <v/>
      </c>
      <c r="R123" s="63" t="str">
        <f>IF(COUNTIF(Calculations!$AP:$AP,"="&amp;$F123)=1,INDEX(Calculations!AP:BP,MATCH(Subgroup_number,Calculations!AP:AP,0),19),IF(Subgroup_number=Calculations!BT$17,Calculations!BT$7,""))</f>
        <v/>
      </c>
      <c r="S123" s="155"/>
      <c r="U123" s="155"/>
      <c r="W123" s="155"/>
    </row>
    <row r="124" spans="6:23" x14ac:dyDescent="0.2">
      <c r="F124" s="54">
        <v>123</v>
      </c>
      <c r="G12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24" s="61" t="str">
        <f>IF(Number&lt;=MAX(Calculations!AP:AP),IF(COUNTIF(Calculations!Z:Z,"="&amp;'Subgroup Analysis'!F124)=1,INDEX(Lookup_Table_subgroup,MATCH(Subgroup_number,Calculations!Z:Z,0),4),INDEX(Calculations!AP:BP,MATCH(Subgroup_number,Calculations!AP:AP,0),11)),IF(Subgroup_number=Calculations!BT$17,Calculations!BT$2,""))</f>
        <v/>
      </c>
      <c r="I124" s="61" t="str">
        <f>IF(Number&lt;=MAX(Calculations!AP:AP),IF(COUNTIF(Calculations!Z:Z,"="&amp;'Subgroup Analysis'!F124)=1,INDEX(Lookup_Table_subgroup,MATCH(Subgroup_number,Calculations!Z:Z,0),9),INDEX(Calculations!AP:BP,MATCH(Subgroup_number,Calculations!AP:AP,0),14)),IF(Subgroup_number=Calculations!BT$17,Calculations!BT$4,""))</f>
        <v/>
      </c>
      <c r="J124" s="61" t="str">
        <f>IF(Number&lt;=MAX(Calculations!AP:AP),IF(COUNTIF(Calculations!Z:Z,"="&amp;'Subgroup Analysis'!F124)=1,INDEX(Lookup_Table_subgroup,MATCH(Subgroup_number,Calculations!Z:Z,0),10),INDEX(Calculations!AP:BP,MATCH(Subgroup_number,Calculations!AP:AP,0),15)),IF(Subgroup_number=Calculations!BT$17,Calculations!BT$5,""))</f>
        <v/>
      </c>
      <c r="K124" s="68" t="str">
        <f>IF(Number&lt;=MAX(Calculations!AP:AP),IF(COUNTIF(Calculations!Z:Z,"="&amp;'Subgroup Analysis'!F124)=1,INDEX(Lookup_Table_subgroup,MATCH(Subgroup_number,Calculations!Z:Z,0),8),INDEX(Calculations!AP:BP,MATCH(Subgroup_number,Calculations!AP:AP,0),24)),IF(Subgroup_number=Calculations!BT$17,"",""))</f>
        <v/>
      </c>
      <c r="L124" s="61" t="str">
        <f>IF(COUNTIF(Calculations!$AP:$AP,"="&amp;$F124)=1,INDEX(Calculations!AP:BP,MATCH(Subgroup_number,Calculations!AP:AP,0),5),IF(Subgroup_number=Calculations!BT$17,Calculations!BT$10,""))</f>
        <v/>
      </c>
      <c r="M124" s="61" t="str">
        <f>IF(COUNTIF(Calculations!$AP:$AP,"="&amp;$F124)=1,INDEX(Calculations!AP:BP,MATCH(Subgroup_number,Calculations!AP:AP,0),6),IF(Subgroup_number=Calculations!BT$17,Calculations!BT$11,""))</f>
        <v/>
      </c>
      <c r="N124" s="61" t="str">
        <f>IF(COUNTIF(Calculations!$AP:$AP,"="&amp;$F124)=1,INDEX(Calculations!AP:BP,MATCH(Subgroup_number,Calculations!AP:AP,0),7),IF(Subgroup_number=Calculations!BT$17,Calculations!BT$12,""))</f>
        <v/>
      </c>
      <c r="O124" s="61" t="str">
        <f>IF(COUNTIF(Calculations!$AP:$AP,"="&amp;$F124)=1,INDEX(Calculations!AP:BP,MATCH(Subgroup_number,Calculations!AP:AP,0),9),IF(Subgroup_number=Calculations!BT$17,Calculations!BT$13,""))</f>
        <v/>
      </c>
      <c r="P124" s="61" t="str">
        <f>IF(COUNTIF(Calculations!$AP:$AP,"="&amp;$F124)=1,INDEX(Calculations!AP:BP,MATCH(Subgroup_number,Calculations!AP:AP,0),10),IF(Subgroup_number=Calculations!BT$17,Calculations!BT$14,""))</f>
        <v/>
      </c>
      <c r="Q124" s="61" t="str">
        <f>IF(COUNTIF(Calculations!$AP:$AP,"="&amp;$F124)=1,INDEX(Calculations!AP:BP,MATCH(Subgroup_number,Calculations!AP:AP,0),18),IF(Subgroup_number=Calculations!BT$17,Calculations!BT$6,""))</f>
        <v/>
      </c>
      <c r="R124" s="63" t="str">
        <f>IF(COUNTIF(Calculations!$AP:$AP,"="&amp;$F124)=1,INDEX(Calculations!AP:BP,MATCH(Subgroup_number,Calculations!AP:AP,0),19),IF(Subgroup_number=Calculations!BT$17,Calculations!BT$7,""))</f>
        <v/>
      </c>
      <c r="S124" s="155"/>
      <c r="U124" s="155"/>
      <c r="W124" s="155"/>
    </row>
    <row r="125" spans="6:23" x14ac:dyDescent="0.2">
      <c r="F125" s="54">
        <v>124</v>
      </c>
      <c r="G12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25" s="61" t="str">
        <f>IF(Number&lt;=MAX(Calculations!AP:AP),IF(COUNTIF(Calculations!Z:Z,"="&amp;'Subgroup Analysis'!F125)=1,INDEX(Lookup_Table_subgroup,MATCH(Subgroup_number,Calculations!Z:Z,0),4),INDEX(Calculations!AP:BP,MATCH(Subgroup_number,Calculations!AP:AP,0),11)),IF(Subgroup_number=Calculations!BT$17,Calculations!BT$2,""))</f>
        <v/>
      </c>
      <c r="I125" s="61" t="str">
        <f>IF(Number&lt;=MAX(Calculations!AP:AP),IF(COUNTIF(Calculations!Z:Z,"="&amp;'Subgroup Analysis'!F125)=1,INDEX(Lookup_Table_subgroup,MATCH(Subgroup_number,Calculations!Z:Z,0),9),INDEX(Calculations!AP:BP,MATCH(Subgroup_number,Calculations!AP:AP,0),14)),IF(Subgroup_number=Calculations!BT$17,Calculations!BT$4,""))</f>
        <v/>
      </c>
      <c r="J125" s="61" t="str">
        <f>IF(Number&lt;=MAX(Calculations!AP:AP),IF(COUNTIF(Calculations!Z:Z,"="&amp;'Subgroup Analysis'!F125)=1,INDEX(Lookup_Table_subgroup,MATCH(Subgroup_number,Calculations!Z:Z,0),10),INDEX(Calculations!AP:BP,MATCH(Subgroup_number,Calculations!AP:AP,0),15)),IF(Subgroup_number=Calculations!BT$17,Calculations!BT$5,""))</f>
        <v/>
      </c>
      <c r="K125" s="68" t="str">
        <f>IF(Number&lt;=MAX(Calculations!AP:AP),IF(COUNTIF(Calculations!Z:Z,"="&amp;'Subgroup Analysis'!F125)=1,INDEX(Lookup_Table_subgroup,MATCH(Subgroup_number,Calculations!Z:Z,0),8),INDEX(Calculations!AP:BP,MATCH(Subgroup_number,Calculations!AP:AP,0),24)),IF(Subgroup_number=Calculations!BT$17,"",""))</f>
        <v/>
      </c>
      <c r="L125" s="61" t="str">
        <f>IF(COUNTIF(Calculations!$AP:$AP,"="&amp;$F125)=1,INDEX(Calculations!AP:BP,MATCH(Subgroup_number,Calculations!AP:AP,0),5),IF(Subgroup_number=Calculations!BT$17,Calculations!BT$10,""))</f>
        <v/>
      </c>
      <c r="M125" s="61" t="str">
        <f>IF(COUNTIF(Calculations!$AP:$AP,"="&amp;$F125)=1,INDEX(Calculations!AP:BP,MATCH(Subgroup_number,Calculations!AP:AP,0),6),IF(Subgroup_number=Calculations!BT$17,Calculations!BT$11,""))</f>
        <v/>
      </c>
      <c r="N125" s="61" t="str">
        <f>IF(COUNTIF(Calculations!$AP:$AP,"="&amp;$F125)=1,INDEX(Calculations!AP:BP,MATCH(Subgroup_number,Calculations!AP:AP,0),7),IF(Subgroup_number=Calculations!BT$17,Calculations!BT$12,""))</f>
        <v/>
      </c>
      <c r="O125" s="61" t="str">
        <f>IF(COUNTIF(Calculations!$AP:$AP,"="&amp;$F125)=1,INDEX(Calculations!AP:BP,MATCH(Subgroup_number,Calculations!AP:AP,0),9),IF(Subgroup_number=Calculations!BT$17,Calculations!BT$13,""))</f>
        <v/>
      </c>
      <c r="P125" s="61" t="str">
        <f>IF(COUNTIF(Calculations!$AP:$AP,"="&amp;$F125)=1,INDEX(Calculations!AP:BP,MATCH(Subgroup_number,Calculations!AP:AP,0),10),IF(Subgroup_number=Calculations!BT$17,Calculations!BT$14,""))</f>
        <v/>
      </c>
      <c r="Q125" s="61" t="str">
        <f>IF(COUNTIF(Calculations!$AP:$AP,"="&amp;$F125)=1,INDEX(Calculations!AP:BP,MATCH(Subgroup_number,Calculations!AP:AP,0),18),IF(Subgroup_number=Calculations!BT$17,Calculations!BT$6,""))</f>
        <v/>
      </c>
      <c r="R125" s="63" t="str">
        <f>IF(COUNTIF(Calculations!$AP:$AP,"="&amp;$F125)=1,INDEX(Calculations!AP:BP,MATCH(Subgroup_number,Calculations!AP:AP,0),19),IF(Subgroup_number=Calculations!BT$17,Calculations!BT$7,""))</f>
        <v/>
      </c>
      <c r="S125" s="155"/>
      <c r="U125" s="155"/>
      <c r="W125" s="155"/>
    </row>
    <row r="126" spans="6:23" x14ac:dyDescent="0.2">
      <c r="F126" s="54">
        <v>125</v>
      </c>
      <c r="G12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26" s="61" t="str">
        <f>IF(Number&lt;=MAX(Calculations!AP:AP),IF(COUNTIF(Calculations!Z:Z,"="&amp;'Subgroup Analysis'!F126)=1,INDEX(Lookup_Table_subgroup,MATCH(Subgroup_number,Calculations!Z:Z,0),4),INDEX(Calculations!AP:BP,MATCH(Subgroup_number,Calculations!AP:AP,0),11)),IF(Subgroup_number=Calculations!BT$17,Calculations!BT$2,""))</f>
        <v/>
      </c>
      <c r="I126" s="61" t="str">
        <f>IF(Number&lt;=MAX(Calculations!AP:AP),IF(COUNTIF(Calculations!Z:Z,"="&amp;'Subgroup Analysis'!F126)=1,INDEX(Lookup_Table_subgroup,MATCH(Subgroup_number,Calculations!Z:Z,0),9),INDEX(Calculations!AP:BP,MATCH(Subgroup_number,Calculations!AP:AP,0),14)),IF(Subgroup_number=Calculations!BT$17,Calculations!BT$4,""))</f>
        <v/>
      </c>
      <c r="J126" s="61" t="str">
        <f>IF(Number&lt;=MAX(Calculations!AP:AP),IF(COUNTIF(Calculations!Z:Z,"="&amp;'Subgroup Analysis'!F126)=1,INDEX(Lookup_Table_subgroup,MATCH(Subgroup_number,Calculations!Z:Z,0),10),INDEX(Calculations!AP:BP,MATCH(Subgroup_number,Calculations!AP:AP,0),15)),IF(Subgroup_number=Calculations!BT$17,Calculations!BT$5,""))</f>
        <v/>
      </c>
      <c r="K126" s="68" t="str">
        <f>IF(Number&lt;=MAX(Calculations!AP:AP),IF(COUNTIF(Calculations!Z:Z,"="&amp;'Subgroup Analysis'!F126)=1,INDEX(Lookup_Table_subgroup,MATCH(Subgroup_number,Calculations!Z:Z,0),8),INDEX(Calculations!AP:BP,MATCH(Subgroup_number,Calculations!AP:AP,0),24)),IF(Subgroup_number=Calculations!BT$17,"",""))</f>
        <v/>
      </c>
      <c r="L126" s="61" t="str">
        <f>IF(COUNTIF(Calculations!$AP:$AP,"="&amp;$F126)=1,INDEX(Calculations!AP:BP,MATCH(Subgroup_number,Calculations!AP:AP,0),5),IF(Subgroup_number=Calculations!BT$17,Calculations!BT$10,""))</f>
        <v/>
      </c>
      <c r="M126" s="61" t="str">
        <f>IF(COUNTIF(Calculations!$AP:$AP,"="&amp;$F126)=1,INDEX(Calculations!AP:BP,MATCH(Subgroup_number,Calculations!AP:AP,0),6),IF(Subgroup_number=Calculations!BT$17,Calculations!BT$11,""))</f>
        <v/>
      </c>
      <c r="N126" s="61" t="str">
        <f>IF(COUNTIF(Calculations!$AP:$AP,"="&amp;$F126)=1,INDEX(Calculations!AP:BP,MATCH(Subgroup_number,Calculations!AP:AP,0),7),IF(Subgroup_number=Calculations!BT$17,Calculations!BT$12,""))</f>
        <v/>
      </c>
      <c r="O126" s="61" t="str">
        <f>IF(COUNTIF(Calculations!$AP:$AP,"="&amp;$F126)=1,INDEX(Calculations!AP:BP,MATCH(Subgroup_number,Calculations!AP:AP,0),9),IF(Subgroup_number=Calculations!BT$17,Calculations!BT$13,""))</f>
        <v/>
      </c>
      <c r="P126" s="61" t="str">
        <f>IF(COUNTIF(Calculations!$AP:$AP,"="&amp;$F126)=1,INDEX(Calculations!AP:BP,MATCH(Subgroup_number,Calculations!AP:AP,0),10),IF(Subgroup_number=Calculations!BT$17,Calculations!BT$14,""))</f>
        <v/>
      </c>
      <c r="Q126" s="61" t="str">
        <f>IF(COUNTIF(Calculations!$AP:$AP,"="&amp;$F126)=1,INDEX(Calculations!AP:BP,MATCH(Subgroup_number,Calculations!AP:AP,0),18),IF(Subgroup_number=Calculations!BT$17,Calculations!BT$6,""))</f>
        <v/>
      </c>
      <c r="R126" s="63" t="str">
        <f>IF(COUNTIF(Calculations!$AP:$AP,"="&amp;$F126)=1,INDEX(Calculations!AP:BP,MATCH(Subgroup_number,Calculations!AP:AP,0),19),IF(Subgroup_number=Calculations!BT$17,Calculations!BT$7,""))</f>
        <v/>
      </c>
      <c r="S126" s="155"/>
      <c r="U126" s="155"/>
      <c r="W126" s="155"/>
    </row>
    <row r="127" spans="6:23" x14ac:dyDescent="0.2">
      <c r="F127" s="54">
        <v>126</v>
      </c>
      <c r="G12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27" s="61" t="str">
        <f>IF(Number&lt;=MAX(Calculations!AP:AP),IF(COUNTIF(Calculations!Z:Z,"="&amp;'Subgroup Analysis'!F127)=1,INDEX(Lookup_Table_subgroup,MATCH(Subgroup_number,Calculations!Z:Z,0),4),INDEX(Calculations!AP:BP,MATCH(Subgroup_number,Calculations!AP:AP,0),11)),IF(Subgroup_number=Calculations!BT$17,Calculations!BT$2,""))</f>
        <v/>
      </c>
      <c r="I127" s="61" t="str">
        <f>IF(Number&lt;=MAX(Calculations!AP:AP),IF(COUNTIF(Calculations!Z:Z,"="&amp;'Subgroup Analysis'!F127)=1,INDEX(Lookup_Table_subgroup,MATCH(Subgroup_number,Calculations!Z:Z,0),9),INDEX(Calculations!AP:BP,MATCH(Subgroup_number,Calculations!AP:AP,0),14)),IF(Subgroup_number=Calculations!BT$17,Calculations!BT$4,""))</f>
        <v/>
      </c>
      <c r="J127" s="61" t="str">
        <f>IF(Number&lt;=MAX(Calculations!AP:AP),IF(COUNTIF(Calculations!Z:Z,"="&amp;'Subgroup Analysis'!F127)=1,INDEX(Lookup_Table_subgroup,MATCH(Subgroup_number,Calculations!Z:Z,0),10),INDEX(Calculations!AP:BP,MATCH(Subgroup_number,Calculations!AP:AP,0),15)),IF(Subgroup_number=Calculations!BT$17,Calculations!BT$5,""))</f>
        <v/>
      </c>
      <c r="K127" s="68" t="str">
        <f>IF(Number&lt;=MAX(Calculations!AP:AP),IF(COUNTIF(Calculations!Z:Z,"="&amp;'Subgroup Analysis'!F127)=1,INDEX(Lookup_Table_subgroup,MATCH(Subgroup_number,Calculations!Z:Z,0),8),INDEX(Calculations!AP:BP,MATCH(Subgroup_number,Calculations!AP:AP,0),24)),IF(Subgroup_number=Calculations!BT$17,"",""))</f>
        <v/>
      </c>
      <c r="L127" s="61" t="str">
        <f>IF(COUNTIF(Calculations!$AP:$AP,"="&amp;$F127)=1,INDEX(Calculations!AP:BP,MATCH(Subgroup_number,Calculations!AP:AP,0),5),IF(Subgroup_number=Calculations!BT$17,Calculations!BT$10,""))</f>
        <v/>
      </c>
      <c r="M127" s="61" t="str">
        <f>IF(COUNTIF(Calculations!$AP:$AP,"="&amp;$F127)=1,INDEX(Calculations!AP:BP,MATCH(Subgroup_number,Calculations!AP:AP,0),6),IF(Subgroup_number=Calculations!BT$17,Calculations!BT$11,""))</f>
        <v/>
      </c>
      <c r="N127" s="61" t="str">
        <f>IF(COUNTIF(Calculations!$AP:$AP,"="&amp;$F127)=1,INDEX(Calculations!AP:BP,MATCH(Subgroup_number,Calculations!AP:AP,0),7),IF(Subgroup_number=Calculations!BT$17,Calculations!BT$12,""))</f>
        <v/>
      </c>
      <c r="O127" s="61" t="str">
        <f>IF(COUNTIF(Calculations!$AP:$AP,"="&amp;$F127)=1,INDEX(Calculations!AP:BP,MATCH(Subgroup_number,Calculations!AP:AP,0),9),IF(Subgroup_number=Calculations!BT$17,Calculations!BT$13,""))</f>
        <v/>
      </c>
      <c r="P127" s="61" t="str">
        <f>IF(COUNTIF(Calculations!$AP:$AP,"="&amp;$F127)=1,INDEX(Calculations!AP:BP,MATCH(Subgroup_number,Calculations!AP:AP,0),10),IF(Subgroup_number=Calculations!BT$17,Calculations!BT$14,""))</f>
        <v/>
      </c>
      <c r="Q127" s="61" t="str">
        <f>IF(COUNTIF(Calculations!$AP:$AP,"="&amp;$F127)=1,INDEX(Calculations!AP:BP,MATCH(Subgroup_number,Calculations!AP:AP,0),18),IF(Subgroup_number=Calculations!BT$17,Calculations!BT$6,""))</f>
        <v/>
      </c>
      <c r="R127" s="63" t="str">
        <f>IF(COUNTIF(Calculations!$AP:$AP,"="&amp;$F127)=1,INDEX(Calculations!AP:BP,MATCH(Subgroup_number,Calculations!AP:AP,0),19),IF(Subgroup_number=Calculations!BT$17,Calculations!BT$7,""))</f>
        <v/>
      </c>
      <c r="S127" s="155"/>
      <c r="U127" s="155"/>
      <c r="W127" s="155"/>
    </row>
    <row r="128" spans="6:23" x14ac:dyDescent="0.2">
      <c r="F128" s="54">
        <v>127</v>
      </c>
      <c r="G12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28" s="61" t="str">
        <f>IF(Number&lt;=MAX(Calculations!AP:AP),IF(COUNTIF(Calculations!Z:Z,"="&amp;'Subgroup Analysis'!F128)=1,INDEX(Lookup_Table_subgroup,MATCH(Subgroup_number,Calculations!Z:Z,0),4),INDEX(Calculations!AP:BP,MATCH(Subgroup_number,Calculations!AP:AP,0),11)),IF(Subgroup_number=Calculations!BT$17,Calculations!BT$2,""))</f>
        <v/>
      </c>
      <c r="I128" s="61" t="str">
        <f>IF(Number&lt;=MAX(Calculations!AP:AP),IF(COUNTIF(Calculations!Z:Z,"="&amp;'Subgroup Analysis'!F128)=1,INDEX(Lookup_Table_subgroup,MATCH(Subgroup_number,Calculations!Z:Z,0),9),INDEX(Calculations!AP:BP,MATCH(Subgroup_number,Calculations!AP:AP,0),14)),IF(Subgroup_number=Calculations!BT$17,Calculations!BT$4,""))</f>
        <v/>
      </c>
      <c r="J128" s="61" t="str">
        <f>IF(Number&lt;=MAX(Calculations!AP:AP),IF(COUNTIF(Calculations!Z:Z,"="&amp;'Subgroup Analysis'!F128)=1,INDEX(Lookup_Table_subgroup,MATCH(Subgroup_number,Calculations!Z:Z,0),10),INDEX(Calculations!AP:BP,MATCH(Subgroup_number,Calculations!AP:AP,0),15)),IF(Subgroup_number=Calculations!BT$17,Calculations!BT$5,""))</f>
        <v/>
      </c>
      <c r="K128" s="68" t="str">
        <f>IF(Number&lt;=MAX(Calculations!AP:AP),IF(COUNTIF(Calculations!Z:Z,"="&amp;'Subgroup Analysis'!F128)=1,INDEX(Lookup_Table_subgroup,MATCH(Subgroup_number,Calculations!Z:Z,0),8),INDEX(Calculations!AP:BP,MATCH(Subgroup_number,Calculations!AP:AP,0),24)),IF(Subgroup_number=Calculations!BT$17,"",""))</f>
        <v/>
      </c>
      <c r="L128" s="61" t="str">
        <f>IF(COUNTIF(Calculations!$AP:$AP,"="&amp;$F128)=1,INDEX(Calculations!AP:BP,MATCH(Subgroup_number,Calculations!AP:AP,0),5),IF(Subgroup_number=Calculations!BT$17,Calculations!BT$10,""))</f>
        <v/>
      </c>
      <c r="M128" s="61" t="str">
        <f>IF(COUNTIF(Calculations!$AP:$AP,"="&amp;$F128)=1,INDEX(Calculations!AP:BP,MATCH(Subgroup_number,Calculations!AP:AP,0),6),IF(Subgroup_number=Calculations!BT$17,Calculations!BT$11,""))</f>
        <v/>
      </c>
      <c r="N128" s="61" t="str">
        <f>IF(COUNTIF(Calculations!$AP:$AP,"="&amp;$F128)=1,INDEX(Calculations!AP:BP,MATCH(Subgroup_number,Calculations!AP:AP,0),7),IF(Subgroup_number=Calculations!BT$17,Calculations!BT$12,""))</f>
        <v/>
      </c>
      <c r="O128" s="61" t="str">
        <f>IF(COUNTIF(Calculations!$AP:$AP,"="&amp;$F128)=1,INDEX(Calculations!AP:BP,MATCH(Subgroup_number,Calculations!AP:AP,0),9),IF(Subgroup_number=Calculations!BT$17,Calculations!BT$13,""))</f>
        <v/>
      </c>
      <c r="P128" s="61" t="str">
        <f>IF(COUNTIF(Calculations!$AP:$AP,"="&amp;$F128)=1,INDEX(Calculations!AP:BP,MATCH(Subgroup_number,Calculations!AP:AP,0),10),IF(Subgroup_number=Calculations!BT$17,Calculations!BT$14,""))</f>
        <v/>
      </c>
      <c r="Q128" s="61" t="str">
        <f>IF(COUNTIF(Calculations!$AP:$AP,"="&amp;$F128)=1,INDEX(Calculations!AP:BP,MATCH(Subgroup_number,Calculations!AP:AP,0),18),IF(Subgroup_number=Calculations!BT$17,Calculations!BT$6,""))</f>
        <v/>
      </c>
      <c r="R128" s="63" t="str">
        <f>IF(COUNTIF(Calculations!$AP:$AP,"="&amp;$F128)=1,INDEX(Calculations!AP:BP,MATCH(Subgroup_number,Calculations!AP:AP,0),19),IF(Subgroup_number=Calculations!BT$17,Calculations!BT$7,""))</f>
        <v/>
      </c>
      <c r="S128" s="155"/>
      <c r="U128" s="155"/>
      <c r="W128" s="155"/>
    </row>
    <row r="129" spans="6:23" x14ac:dyDescent="0.2">
      <c r="F129" s="54">
        <v>128</v>
      </c>
      <c r="G12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29" s="61" t="str">
        <f>IF(Number&lt;=MAX(Calculations!AP:AP),IF(COUNTIF(Calculations!Z:Z,"="&amp;'Subgroup Analysis'!F129)=1,INDEX(Lookup_Table_subgroup,MATCH(Subgroup_number,Calculations!Z:Z,0),4),INDEX(Calculations!AP:BP,MATCH(Subgroup_number,Calculations!AP:AP,0),11)),IF(Subgroup_number=Calculations!BT$17,Calculations!BT$2,""))</f>
        <v/>
      </c>
      <c r="I129" s="61" t="str">
        <f>IF(Number&lt;=MAX(Calculations!AP:AP),IF(COUNTIF(Calculations!Z:Z,"="&amp;'Subgroup Analysis'!F129)=1,INDEX(Lookup_Table_subgroup,MATCH(Subgroup_number,Calculations!Z:Z,0),9),INDEX(Calculations!AP:BP,MATCH(Subgroup_number,Calculations!AP:AP,0),14)),IF(Subgroup_number=Calculations!BT$17,Calculations!BT$4,""))</f>
        <v/>
      </c>
      <c r="J129" s="61" t="str">
        <f>IF(Number&lt;=MAX(Calculations!AP:AP),IF(COUNTIF(Calculations!Z:Z,"="&amp;'Subgroup Analysis'!F129)=1,INDEX(Lookup_Table_subgroup,MATCH(Subgroup_number,Calculations!Z:Z,0),10),INDEX(Calculations!AP:BP,MATCH(Subgroup_number,Calculations!AP:AP,0),15)),IF(Subgroup_number=Calculations!BT$17,Calculations!BT$5,""))</f>
        <v/>
      </c>
      <c r="K129" s="68" t="str">
        <f>IF(Number&lt;=MAX(Calculations!AP:AP),IF(COUNTIF(Calculations!Z:Z,"="&amp;'Subgroup Analysis'!F129)=1,INDEX(Lookup_Table_subgroup,MATCH(Subgroup_number,Calculations!Z:Z,0),8),INDEX(Calculations!AP:BP,MATCH(Subgroup_number,Calculations!AP:AP,0),24)),IF(Subgroup_number=Calculations!BT$17,"",""))</f>
        <v/>
      </c>
      <c r="L129" s="61" t="str">
        <f>IF(COUNTIF(Calculations!$AP:$AP,"="&amp;$F129)=1,INDEX(Calculations!AP:BP,MATCH(Subgroup_number,Calculations!AP:AP,0),5),IF(Subgroup_number=Calculations!BT$17,Calculations!BT$10,""))</f>
        <v/>
      </c>
      <c r="M129" s="61" t="str">
        <f>IF(COUNTIF(Calculations!$AP:$AP,"="&amp;$F129)=1,INDEX(Calculations!AP:BP,MATCH(Subgroup_number,Calculations!AP:AP,0),6),IF(Subgroup_number=Calculations!BT$17,Calculations!BT$11,""))</f>
        <v/>
      </c>
      <c r="N129" s="61" t="str">
        <f>IF(COUNTIF(Calculations!$AP:$AP,"="&amp;$F129)=1,INDEX(Calculations!AP:BP,MATCH(Subgroup_number,Calculations!AP:AP,0),7),IF(Subgroup_number=Calculations!BT$17,Calculations!BT$12,""))</f>
        <v/>
      </c>
      <c r="O129" s="61" t="str">
        <f>IF(COUNTIF(Calculations!$AP:$AP,"="&amp;$F129)=1,INDEX(Calculations!AP:BP,MATCH(Subgroup_number,Calculations!AP:AP,0),9),IF(Subgroup_number=Calculations!BT$17,Calculations!BT$13,""))</f>
        <v/>
      </c>
      <c r="P129" s="61" t="str">
        <f>IF(COUNTIF(Calculations!$AP:$AP,"="&amp;$F129)=1,INDEX(Calculations!AP:BP,MATCH(Subgroup_number,Calculations!AP:AP,0),10),IF(Subgroup_number=Calculations!BT$17,Calculations!BT$14,""))</f>
        <v/>
      </c>
      <c r="Q129" s="61" t="str">
        <f>IF(COUNTIF(Calculations!$AP:$AP,"="&amp;$F129)=1,INDEX(Calculations!AP:BP,MATCH(Subgroup_number,Calculations!AP:AP,0),18),IF(Subgroup_number=Calculations!BT$17,Calculations!BT$6,""))</f>
        <v/>
      </c>
      <c r="R129" s="63" t="str">
        <f>IF(COUNTIF(Calculations!$AP:$AP,"="&amp;$F129)=1,INDEX(Calculations!AP:BP,MATCH(Subgroup_number,Calculations!AP:AP,0),19),IF(Subgroup_number=Calculations!BT$17,Calculations!BT$7,""))</f>
        <v/>
      </c>
      <c r="S129" s="155"/>
      <c r="U129" s="155"/>
      <c r="W129" s="155"/>
    </row>
    <row r="130" spans="6:23" x14ac:dyDescent="0.2">
      <c r="F130" s="54">
        <v>129</v>
      </c>
      <c r="G13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30" s="61" t="str">
        <f>IF(Number&lt;=MAX(Calculations!AP:AP),IF(COUNTIF(Calculations!Z:Z,"="&amp;'Subgroup Analysis'!F130)=1,INDEX(Lookup_Table_subgroup,MATCH(Subgroup_number,Calculations!Z:Z,0),4),INDEX(Calculations!AP:BP,MATCH(Subgroup_number,Calculations!AP:AP,0),11)),IF(Subgroup_number=Calculations!BT$17,Calculations!BT$2,""))</f>
        <v/>
      </c>
      <c r="I130" s="61" t="str">
        <f>IF(Number&lt;=MAX(Calculations!AP:AP),IF(COUNTIF(Calculations!Z:Z,"="&amp;'Subgroup Analysis'!F130)=1,INDEX(Lookup_Table_subgroup,MATCH(Subgroup_number,Calculations!Z:Z,0),9),INDEX(Calculations!AP:BP,MATCH(Subgroup_number,Calculations!AP:AP,0),14)),IF(Subgroup_number=Calculations!BT$17,Calculations!BT$4,""))</f>
        <v/>
      </c>
      <c r="J130" s="61" t="str">
        <f>IF(Number&lt;=MAX(Calculations!AP:AP),IF(COUNTIF(Calculations!Z:Z,"="&amp;'Subgroup Analysis'!F130)=1,INDEX(Lookup_Table_subgroup,MATCH(Subgroup_number,Calculations!Z:Z,0),10),INDEX(Calculations!AP:BP,MATCH(Subgroup_number,Calculations!AP:AP,0),15)),IF(Subgroup_number=Calculations!BT$17,Calculations!BT$5,""))</f>
        <v/>
      </c>
      <c r="K130" s="68" t="str">
        <f>IF(Number&lt;=MAX(Calculations!AP:AP),IF(COUNTIF(Calculations!Z:Z,"="&amp;'Subgroup Analysis'!F130)=1,INDEX(Lookup_Table_subgroup,MATCH(Subgroup_number,Calculations!Z:Z,0),8),INDEX(Calculations!AP:BP,MATCH(Subgroup_number,Calculations!AP:AP,0),24)),IF(Subgroup_number=Calculations!BT$17,"",""))</f>
        <v/>
      </c>
      <c r="L130" s="61" t="str">
        <f>IF(COUNTIF(Calculations!$AP:$AP,"="&amp;$F130)=1,INDEX(Calculations!AP:BP,MATCH(Subgroup_number,Calculations!AP:AP,0),5),IF(Subgroup_number=Calculations!BT$17,Calculations!BT$10,""))</f>
        <v/>
      </c>
      <c r="M130" s="61" t="str">
        <f>IF(COUNTIF(Calculations!$AP:$AP,"="&amp;$F130)=1,INDEX(Calculations!AP:BP,MATCH(Subgroup_number,Calculations!AP:AP,0),6),IF(Subgroup_number=Calculations!BT$17,Calculations!BT$11,""))</f>
        <v/>
      </c>
      <c r="N130" s="61" t="str">
        <f>IF(COUNTIF(Calculations!$AP:$AP,"="&amp;$F130)=1,INDEX(Calculations!AP:BP,MATCH(Subgroup_number,Calculations!AP:AP,0),7),IF(Subgroup_number=Calculations!BT$17,Calculations!BT$12,""))</f>
        <v/>
      </c>
      <c r="O130" s="61" t="str">
        <f>IF(COUNTIF(Calculations!$AP:$AP,"="&amp;$F130)=1,INDEX(Calculations!AP:BP,MATCH(Subgroup_number,Calculations!AP:AP,0),9),IF(Subgroup_number=Calculations!BT$17,Calculations!BT$13,""))</f>
        <v/>
      </c>
      <c r="P130" s="61" t="str">
        <f>IF(COUNTIF(Calculations!$AP:$AP,"="&amp;$F130)=1,INDEX(Calculations!AP:BP,MATCH(Subgroup_number,Calculations!AP:AP,0),10),IF(Subgroup_number=Calculations!BT$17,Calculations!BT$14,""))</f>
        <v/>
      </c>
      <c r="Q130" s="61" t="str">
        <f>IF(COUNTIF(Calculations!$AP:$AP,"="&amp;$F130)=1,INDEX(Calculations!AP:BP,MATCH(Subgroup_number,Calculations!AP:AP,0),18),IF(Subgroup_number=Calculations!BT$17,Calculations!BT$6,""))</f>
        <v/>
      </c>
      <c r="R130" s="63" t="str">
        <f>IF(COUNTIF(Calculations!$AP:$AP,"="&amp;$F130)=1,INDEX(Calculations!AP:BP,MATCH(Subgroup_number,Calculations!AP:AP,0),19),IF(Subgroup_number=Calculations!BT$17,Calculations!BT$7,""))</f>
        <v/>
      </c>
      <c r="S130" s="155"/>
      <c r="U130" s="155"/>
      <c r="W130" s="155"/>
    </row>
    <row r="131" spans="6:23" x14ac:dyDescent="0.2">
      <c r="F131" s="54">
        <v>130</v>
      </c>
      <c r="G13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31" s="61" t="str">
        <f>IF(Number&lt;=MAX(Calculations!AP:AP),IF(COUNTIF(Calculations!Z:Z,"="&amp;'Subgroup Analysis'!F131)=1,INDEX(Lookup_Table_subgroup,MATCH(Subgroup_number,Calculations!Z:Z,0),4),INDEX(Calculations!AP:BP,MATCH(Subgroup_number,Calculations!AP:AP,0),11)),IF(Subgroup_number=Calculations!BT$17,Calculations!BT$2,""))</f>
        <v/>
      </c>
      <c r="I131" s="61" t="str">
        <f>IF(Number&lt;=MAX(Calculations!AP:AP),IF(COUNTIF(Calculations!Z:Z,"="&amp;'Subgroup Analysis'!F131)=1,INDEX(Lookup_Table_subgroup,MATCH(Subgroup_number,Calculations!Z:Z,0),9),INDEX(Calculations!AP:BP,MATCH(Subgroup_number,Calculations!AP:AP,0),14)),IF(Subgroup_number=Calculations!BT$17,Calculations!BT$4,""))</f>
        <v/>
      </c>
      <c r="J131" s="61" t="str">
        <f>IF(Number&lt;=MAX(Calculations!AP:AP),IF(COUNTIF(Calculations!Z:Z,"="&amp;'Subgroup Analysis'!F131)=1,INDEX(Lookup_Table_subgroup,MATCH(Subgroup_number,Calculations!Z:Z,0),10),INDEX(Calculations!AP:BP,MATCH(Subgroup_number,Calculations!AP:AP,0),15)),IF(Subgroup_number=Calculations!BT$17,Calculations!BT$5,""))</f>
        <v/>
      </c>
      <c r="K131" s="68" t="str">
        <f>IF(Number&lt;=MAX(Calculations!AP:AP),IF(COUNTIF(Calculations!Z:Z,"="&amp;'Subgroup Analysis'!F131)=1,INDEX(Lookup_Table_subgroup,MATCH(Subgroup_number,Calculations!Z:Z,0),8),INDEX(Calculations!AP:BP,MATCH(Subgroup_number,Calculations!AP:AP,0),24)),IF(Subgroup_number=Calculations!BT$17,"",""))</f>
        <v/>
      </c>
      <c r="L131" s="61" t="str">
        <f>IF(COUNTIF(Calculations!$AP:$AP,"="&amp;$F131)=1,INDEX(Calculations!AP:BP,MATCH(Subgroup_number,Calculations!AP:AP,0),5),IF(Subgroup_number=Calculations!BT$17,Calculations!BT$10,""))</f>
        <v/>
      </c>
      <c r="M131" s="61" t="str">
        <f>IF(COUNTIF(Calculations!$AP:$AP,"="&amp;$F131)=1,INDEX(Calculations!AP:BP,MATCH(Subgroup_number,Calculations!AP:AP,0),6),IF(Subgroup_number=Calculations!BT$17,Calculations!BT$11,""))</f>
        <v/>
      </c>
      <c r="N131" s="61" t="str">
        <f>IF(COUNTIF(Calculations!$AP:$AP,"="&amp;$F131)=1,INDEX(Calculations!AP:BP,MATCH(Subgroup_number,Calculations!AP:AP,0),7),IF(Subgroup_number=Calculations!BT$17,Calculations!BT$12,""))</f>
        <v/>
      </c>
      <c r="O131" s="61" t="str">
        <f>IF(COUNTIF(Calculations!$AP:$AP,"="&amp;$F131)=1,INDEX(Calculations!AP:BP,MATCH(Subgroup_number,Calculations!AP:AP,0),9),IF(Subgroup_number=Calculations!BT$17,Calculations!BT$13,""))</f>
        <v/>
      </c>
      <c r="P131" s="61" t="str">
        <f>IF(COUNTIF(Calculations!$AP:$AP,"="&amp;$F131)=1,INDEX(Calculations!AP:BP,MATCH(Subgroup_number,Calculations!AP:AP,0),10),IF(Subgroup_number=Calculations!BT$17,Calculations!BT$14,""))</f>
        <v/>
      </c>
      <c r="Q131" s="61" t="str">
        <f>IF(COUNTIF(Calculations!$AP:$AP,"="&amp;$F131)=1,INDEX(Calculations!AP:BP,MATCH(Subgroup_number,Calculations!AP:AP,0),18),IF(Subgroup_number=Calculations!BT$17,Calculations!BT$6,""))</f>
        <v/>
      </c>
      <c r="R131" s="63" t="str">
        <f>IF(COUNTIF(Calculations!$AP:$AP,"="&amp;$F131)=1,INDEX(Calculations!AP:BP,MATCH(Subgroup_number,Calculations!AP:AP,0),19),IF(Subgroup_number=Calculations!BT$17,Calculations!BT$7,""))</f>
        <v/>
      </c>
      <c r="S131" s="155"/>
      <c r="U131" s="155"/>
      <c r="W131" s="155"/>
    </row>
    <row r="132" spans="6:23" x14ac:dyDescent="0.2">
      <c r="F132" s="54">
        <v>131</v>
      </c>
      <c r="G13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32" s="61" t="str">
        <f>IF(Number&lt;=MAX(Calculations!AP:AP),IF(COUNTIF(Calculations!Z:Z,"="&amp;'Subgroup Analysis'!F132)=1,INDEX(Lookup_Table_subgroup,MATCH(Subgroup_number,Calculations!Z:Z,0),4),INDEX(Calculations!AP:BP,MATCH(Subgroup_number,Calculations!AP:AP,0),11)),IF(Subgroup_number=Calculations!BT$17,Calculations!BT$2,""))</f>
        <v/>
      </c>
      <c r="I132" s="61" t="str">
        <f>IF(Number&lt;=MAX(Calculations!AP:AP),IF(COUNTIF(Calculations!Z:Z,"="&amp;'Subgroup Analysis'!F132)=1,INDEX(Lookup_Table_subgroup,MATCH(Subgroup_number,Calculations!Z:Z,0),9),INDEX(Calculations!AP:BP,MATCH(Subgroup_number,Calculations!AP:AP,0),14)),IF(Subgroup_number=Calculations!BT$17,Calculations!BT$4,""))</f>
        <v/>
      </c>
      <c r="J132" s="61" t="str">
        <f>IF(Number&lt;=MAX(Calculations!AP:AP),IF(COUNTIF(Calculations!Z:Z,"="&amp;'Subgroup Analysis'!F132)=1,INDEX(Lookup_Table_subgroup,MATCH(Subgroup_number,Calculations!Z:Z,0),10),INDEX(Calculations!AP:BP,MATCH(Subgroup_number,Calculations!AP:AP,0),15)),IF(Subgroup_number=Calculations!BT$17,Calculations!BT$5,""))</f>
        <v/>
      </c>
      <c r="K132" s="68" t="str">
        <f>IF(Number&lt;=MAX(Calculations!AP:AP),IF(COUNTIF(Calculations!Z:Z,"="&amp;'Subgroup Analysis'!F132)=1,INDEX(Lookup_Table_subgroup,MATCH(Subgroup_number,Calculations!Z:Z,0),8),INDEX(Calculations!AP:BP,MATCH(Subgroup_number,Calculations!AP:AP,0),24)),IF(Subgroup_number=Calculations!BT$17,"",""))</f>
        <v/>
      </c>
      <c r="L132" s="61" t="str">
        <f>IF(COUNTIF(Calculations!$AP:$AP,"="&amp;$F132)=1,INDEX(Calculations!AP:BP,MATCH(Subgroup_number,Calculations!AP:AP,0),5),IF(Subgroup_number=Calculations!BT$17,Calculations!BT$10,""))</f>
        <v/>
      </c>
      <c r="M132" s="61" t="str">
        <f>IF(COUNTIF(Calculations!$AP:$AP,"="&amp;$F132)=1,INDEX(Calculations!AP:BP,MATCH(Subgroup_number,Calculations!AP:AP,0),6),IF(Subgroup_number=Calculations!BT$17,Calculations!BT$11,""))</f>
        <v/>
      </c>
      <c r="N132" s="61" t="str">
        <f>IF(COUNTIF(Calculations!$AP:$AP,"="&amp;$F132)=1,INDEX(Calculations!AP:BP,MATCH(Subgroup_number,Calculations!AP:AP,0),7),IF(Subgroup_number=Calculations!BT$17,Calculations!BT$12,""))</f>
        <v/>
      </c>
      <c r="O132" s="61" t="str">
        <f>IF(COUNTIF(Calculations!$AP:$AP,"="&amp;$F132)=1,INDEX(Calculations!AP:BP,MATCH(Subgroup_number,Calculations!AP:AP,0),9),IF(Subgroup_number=Calculations!BT$17,Calculations!BT$13,""))</f>
        <v/>
      </c>
      <c r="P132" s="61" t="str">
        <f>IF(COUNTIF(Calculations!$AP:$AP,"="&amp;$F132)=1,INDEX(Calculations!AP:BP,MATCH(Subgroup_number,Calculations!AP:AP,0),10),IF(Subgroup_number=Calculations!BT$17,Calculations!BT$14,""))</f>
        <v/>
      </c>
      <c r="Q132" s="61" t="str">
        <f>IF(COUNTIF(Calculations!$AP:$AP,"="&amp;$F132)=1,INDEX(Calculations!AP:BP,MATCH(Subgroup_number,Calculations!AP:AP,0),18),IF(Subgroup_number=Calculations!BT$17,Calculations!BT$6,""))</f>
        <v/>
      </c>
      <c r="R132" s="63" t="str">
        <f>IF(COUNTIF(Calculations!$AP:$AP,"="&amp;$F132)=1,INDEX(Calculations!AP:BP,MATCH(Subgroup_number,Calculations!AP:AP,0),19),IF(Subgroup_number=Calculations!BT$17,Calculations!BT$7,""))</f>
        <v/>
      </c>
      <c r="S132" s="155"/>
      <c r="U132" s="155"/>
      <c r="W132" s="155"/>
    </row>
    <row r="133" spans="6:23" x14ac:dyDescent="0.2">
      <c r="F133" s="54">
        <v>132</v>
      </c>
      <c r="G13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33" s="61" t="str">
        <f>IF(Number&lt;=MAX(Calculations!AP:AP),IF(COUNTIF(Calculations!Z:Z,"="&amp;'Subgroup Analysis'!F133)=1,INDEX(Lookup_Table_subgroup,MATCH(Subgroup_number,Calculations!Z:Z,0),4),INDEX(Calculations!AP:BP,MATCH(Subgroup_number,Calculations!AP:AP,0),11)),IF(Subgroup_number=Calculations!BT$17,Calculations!BT$2,""))</f>
        <v/>
      </c>
      <c r="I133" s="61" t="str">
        <f>IF(Number&lt;=MAX(Calculations!AP:AP),IF(COUNTIF(Calculations!Z:Z,"="&amp;'Subgroup Analysis'!F133)=1,INDEX(Lookup_Table_subgroup,MATCH(Subgroup_number,Calculations!Z:Z,0),9),INDEX(Calculations!AP:BP,MATCH(Subgroup_number,Calculations!AP:AP,0),14)),IF(Subgroup_number=Calculations!BT$17,Calculations!BT$4,""))</f>
        <v/>
      </c>
      <c r="J133" s="61" t="str">
        <f>IF(Number&lt;=MAX(Calculations!AP:AP),IF(COUNTIF(Calculations!Z:Z,"="&amp;'Subgroup Analysis'!F133)=1,INDEX(Lookup_Table_subgroup,MATCH(Subgroup_number,Calculations!Z:Z,0),10),INDEX(Calculations!AP:BP,MATCH(Subgroup_number,Calculations!AP:AP,0),15)),IF(Subgroup_number=Calculations!BT$17,Calculations!BT$5,""))</f>
        <v/>
      </c>
      <c r="K133" s="68" t="str">
        <f>IF(Number&lt;=MAX(Calculations!AP:AP),IF(COUNTIF(Calculations!Z:Z,"="&amp;'Subgroup Analysis'!F133)=1,INDEX(Lookup_Table_subgroup,MATCH(Subgroup_number,Calculations!Z:Z,0),8),INDEX(Calculations!AP:BP,MATCH(Subgroup_number,Calculations!AP:AP,0),24)),IF(Subgroup_number=Calculations!BT$17,"",""))</f>
        <v/>
      </c>
      <c r="L133" s="61" t="str">
        <f>IF(COUNTIF(Calculations!$AP:$AP,"="&amp;$F133)=1,INDEX(Calculations!AP:BP,MATCH(Subgroup_number,Calculations!AP:AP,0),5),IF(Subgroup_number=Calculations!BT$17,Calculations!BT$10,""))</f>
        <v/>
      </c>
      <c r="M133" s="61" t="str">
        <f>IF(COUNTIF(Calculations!$AP:$AP,"="&amp;$F133)=1,INDEX(Calculations!AP:BP,MATCH(Subgroup_number,Calculations!AP:AP,0),6),IF(Subgroup_number=Calculations!BT$17,Calculations!BT$11,""))</f>
        <v/>
      </c>
      <c r="N133" s="61" t="str">
        <f>IF(COUNTIF(Calculations!$AP:$AP,"="&amp;$F133)=1,INDEX(Calculations!AP:BP,MATCH(Subgroup_number,Calculations!AP:AP,0),7),IF(Subgroup_number=Calculations!BT$17,Calculations!BT$12,""))</f>
        <v/>
      </c>
      <c r="O133" s="61" t="str">
        <f>IF(COUNTIF(Calculations!$AP:$AP,"="&amp;$F133)=1,INDEX(Calculations!AP:BP,MATCH(Subgroup_number,Calculations!AP:AP,0),9),IF(Subgroup_number=Calculations!BT$17,Calculations!BT$13,""))</f>
        <v/>
      </c>
      <c r="P133" s="61" t="str">
        <f>IF(COUNTIF(Calculations!$AP:$AP,"="&amp;$F133)=1,INDEX(Calculations!AP:BP,MATCH(Subgroup_number,Calculations!AP:AP,0),10),IF(Subgroup_number=Calculations!BT$17,Calculations!BT$14,""))</f>
        <v/>
      </c>
      <c r="Q133" s="61" t="str">
        <f>IF(COUNTIF(Calculations!$AP:$AP,"="&amp;$F133)=1,INDEX(Calculations!AP:BP,MATCH(Subgroup_number,Calculations!AP:AP,0),18),IF(Subgroup_number=Calculations!BT$17,Calculations!BT$6,""))</f>
        <v/>
      </c>
      <c r="R133" s="63" t="str">
        <f>IF(COUNTIF(Calculations!$AP:$AP,"="&amp;$F133)=1,INDEX(Calculations!AP:BP,MATCH(Subgroup_number,Calculations!AP:AP,0),19),IF(Subgroup_number=Calculations!BT$17,Calculations!BT$7,""))</f>
        <v/>
      </c>
      <c r="S133" s="155"/>
      <c r="U133" s="155"/>
      <c r="W133" s="155"/>
    </row>
    <row r="134" spans="6:23" x14ac:dyDescent="0.2">
      <c r="F134" s="54">
        <v>133</v>
      </c>
      <c r="G13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34" s="61" t="str">
        <f>IF(Number&lt;=MAX(Calculations!AP:AP),IF(COUNTIF(Calculations!Z:Z,"="&amp;'Subgroup Analysis'!F134)=1,INDEX(Lookup_Table_subgroup,MATCH(Subgroup_number,Calculations!Z:Z,0),4),INDEX(Calculations!AP:BP,MATCH(Subgroup_number,Calculations!AP:AP,0),11)),IF(Subgroup_number=Calculations!BT$17,Calculations!BT$2,""))</f>
        <v/>
      </c>
      <c r="I134" s="61" t="str">
        <f>IF(Number&lt;=MAX(Calculations!AP:AP),IF(COUNTIF(Calculations!Z:Z,"="&amp;'Subgroup Analysis'!F134)=1,INDEX(Lookup_Table_subgroup,MATCH(Subgroup_number,Calculations!Z:Z,0),9),INDEX(Calculations!AP:BP,MATCH(Subgroup_number,Calculations!AP:AP,0),14)),IF(Subgroup_number=Calculations!BT$17,Calculations!BT$4,""))</f>
        <v/>
      </c>
      <c r="J134" s="61" t="str">
        <f>IF(Number&lt;=MAX(Calculations!AP:AP),IF(COUNTIF(Calculations!Z:Z,"="&amp;'Subgroup Analysis'!F134)=1,INDEX(Lookup_Table_subgroup,MATCH(Subgroup_number,Calculations!Z:Z,0),10),INDEX(Calculations!AP:BP,MATCH(Subgroup_number,Calculations!AP:AP,0),15)),IF(Subgroup_number=Calculations!BT$17,Calculations!BT$5,""))</f>
        <v/>
      </c>
      <c r="K134" s="68" t="str">
        <f>IF(Number&lt;=MAX(Calculations!AP:AP),IF(COUNTIF(Calculations!Z:Z,"="&amp;'Subgroup Analysis'!F134)=1,INDEX(Lookup_Table_subgroup,MATCH(Subgroup_number,Calculations!Z:Z,0),8),INDEX(Calculations!AP:BP,MATCH(Subgroup_number,Calculations!AP:AP,0),24)),IF(Subgroup_number=Calculations!BT$17,"",""))</f>
        <v/>
      </c>
      <c r="L134" s="61" t="str">
        <f>IF(COUNTIF(Calculations!$AP:$AP,"="&amp;$F134)=1,INDEX(Calculations!AP:BP,MATCH(Subgroup_number,Calculations!AP:AP,0),5),IF(Subgroup_number=Calculations!BT$17,Calculations!BT$10,""))</f>
        <v/>
      </c>
      <c r="M134" s="61" t="str">
        <f>IF(COUNTIF(Calculations!$AP:$AP,"="&amp;$F134)=1,INDEX(Calculations!AP:BP,MATCH(Subgroup_number,Calculations!AP:AP,0),6),IF(Subgroup_number=Calculations!BT$17,Calculations!BT$11,""))</f>
        <v/>
      </c>
      <c r="N134" s="61" t="str">
        <f>IF(COUNTIF(Calculations!$AP:$AP,"="&amp;$F134)=1,INDEX(Calculations!AP:BP,MATCH(Subgroup_number,Calculations!AP:AP,0),7),IF(Subgroup_number=Calculations!BT$17,Calculations!BT$12,""))</f>
        <v/>
      </c>
      <c r="O134" s="61" t="str">
        <f>IF(COUNTIF(Calculations!$AP:$AP,"="&amp;$F134)=1,INDEX(Calculations!AP:BP,MATCH(Subgroup_number,Calculations!AP:AP,0),9),IF(Subgroup_number=Calculations!BT$17,Calculations!BT$13,""))</f>
        <v/>
      </c>
      <c r="P134" s="61" t="str">
        <f>IF(COUNTIF(Calculations!$AP:$AP,"="&amp;$F134)=1,INDEX(Calculations!AP:BP,MATCH(Subgroup_number,Calculations!AP:AP,0),10),IF(Subgroup_number=Calculations!BT$17,Calculations!BT$14,""))</f>
        <v/>
      </c>
      <c r="Q134" s="61" t="str">
        <f>IF(COUNTIF(Calculations!$AP:$AP,"="&amp;$F134)=1,INDEX(Calculations!AP:BP,MATCH(Subgroup_number,Calculations!AP:AP,0),18),IF(Subgroup_number=Calculations!BT$17,Calculations!BT$6,""))</f>
        <v/>
      </c>
      <c r="R134" s="63" t="str">
        <f>IF(COUNTIF(Calculations!$AP:$AP,"="&amp;$F134)=1,INDEX(Calculations!AP:BP,MATCH(Subgroup_number,Calculations!AP:AP,0),19),IF(Subgroup_number=Calculations!BT$17,Calculations!BT$7,""))</f>
        <v/>
      </c>
      <c r="S134" s="155"/>
      <c r="U134" s="155"/>
      <c r="W134" s="155"/>
    </row>
    <row r="135" spans="6:23" x14ac:dyDescent="0.2">
      <c r="F135" s="54">
        <v>134</v>
      </c>
      <c r="G13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35" s="61" t="str">
        <f>IF(Number&lt;=MAX(Calculations!AP:AP),IF(COUNTIF(Calculations!Z:Z,"="&amp;'Subgroup Analysis'!F135)=1,INDEX(Lookup_Table_subgroup,MATCH(Subgroup_number,Calculations!Z:Z,0),4),INDEX(Calculations!AP:BP,MATCH(Subgroup_number,Calculations!AP:AP,0),11)),IF(Subgroup_number=Calculations!BT$17,Calculations!BT$2,""))</f>
        <v/>
      </c>
      <c r="I135" s="61" t="str">
        <f>IF(Number&lt;=MAX(Calculations!AP:AP),IF(COUNTIF(Calculations!Z:Z,"="&amp;'Subgroup Analysis'!F135)=1,INDEX(Lookup_Table_subgroup,MATCH(Subgroup_number,Calculations!Z:Z,0),9),INDEX(Calculations!AP:BP,MATCH(Subgroup_number,Calculations!AP:AP,0),14)),IF(Subgroup_number=Calculations!BT$17,Calculations!BT$4,""))</f>
        <v/>
      </c>
      <c r="J135" s="61" t="str">
        <f>IF(Number&lt;=MAX(Calculations!AP:AP),IF(COUNTIF(Calculations!Z:Z,"="&amp;'Subgroup Analysis'!F135)=1,INDEX(Lookup_Table_subgroup,MATCH(Subgroup_number,Calculations!Z:Z,0),10),INDEX(Calculations!AP:BP,MATCH(Subgroup_number,Calculations!AP:AP,0),15)),IF(Subgroup_number=Calculations!BT$17,Calculations!BT$5,""))</f>
        <v/>
      </c>
      <c r="K135" s="68" t="str">
        <f>IF(Number&lt;=MAX(Calculations!AP:AP),IF(COUNTIF(Calculations!Z:Z,"="&amp;'Subgroup Analysis'!F135)=1,INDEX(Lookup_Table_subgroup,MATCH(Subgroup_number,Calculations!Z:Z,0),8),INDEX(Calculations!AP:BP,MATCH(Subgroup_number,Calculations!AP:AP,0),24)),IF(Subgroup_number=Calculations!BT$17,"",""))</f>
        <v/>
      </c>
      <c r="L135" s="61" t="str">
        <f>IF(COUNTIF(Calculations!$AP:$AP,"="&amp;$F135)=1,INDEX(Calculations!AP:BP,MATCH(Subgroup_number,Calculations!AP:AP,0),5),IF(Subgroup_number=Calculations!BT$17,Calculations!BT$10,""))</f>
        <v/>
      </c>
      <c r="M135" s="61" t="str">
        <f>IF(COUNTIF(Calculations!$AP:$AP,"="&amp;$F135)=1,INDEX(Calculations!AP:BP,MATCH(Subgroup_number,Calculations!AP:AP,0),6),IF(Subgroup_number=Calculations!BT$17,Calculations!BT$11,""))</f>
        <v/>
      </c>
      <c r="N135" s="61" t="str">
        <f>IF(COUNTIF(Calculations!$AP:$AP,"="&amp;$F135)=1,INDEX(Calculations!AP:BP,MATCH(Subgroup_number,Calculations!AP:AP,0),7),IF(Subgroup_number=Calculations!BT$17,Calculations!BT$12,""))</f>
        <v/>
      </c>
      <c r="O135" s="61" t="str">
        <f>IF(COUNTIF(Calculations!$AP:$AP,"="&amp;$F135)=1,INDEX(Calculations!AP:BP,MATCH(Subgroup_number,Calculations!AP:AP,0),9),IF(Subgroup_number=Calculations!BT$17,Calculations!BT$13,""))</f>
        <v/>
      </c>
      <c r="P135" s="61" t="str">
        <f>IF(COUNTIF(Calculations!$AP:$AP,"="&amp;$F135)=1,INDEX(Calculations!AP:BP,MATCH(Subgroup_number,Calculations!AP:AP,0),10),IF(Subgroup_number=Calculations!BT$17,Calculations!BT$14,""))</f>
        <v/>
      </c>
      <c r="Q135" s="61" t="str">
        <f>IF(COUNTIF(Calculations!$AP:$AP,"="&amp;$F135)=1,INDEX(Calculations!AP:BP,MATCH(Subgroup_number,Calculations!AP:AP,0),18),IF(Subgroup_number=Calculations!BT$17,Calculations!BT$6,""))</f>
        <v/>
      </c>
      <c r="R135" s="63" t="str">
        <f>IF(COUNTIF(Calculations!$AP:$AP,"="&amp;$F135)=1,INDEX(Calculations!AP:BP,MATCH(Subgroup_number,Calculations!AP:AP,0),19),IF(Subgroup_number=Calculations!BT$17,Calculations!BT$7,""))</f>
        <v/>
      </c>
      <c r="S135" s="155"/>
      <c r="U135" s="155"/>
      <c r="W135" s="155"/>
    </row>
    <row r="136" spans="6:23" x14ac:dyDescent="0.2">
      <c r="F136" s="54">
        <v>135</v>
      </c>
      <c r="G13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36" s="61" t="str">
        <f>IF(Number&lt;=MAX(Calculations!AP:AP),IF(COUNTIF(Calculations!Z:Z,"="&amp;'Subgroup Analysis'!F136)=1,INDEX(Lookup_Table_subgroup,MATCH(Subgroup_number,Calculations!Z:Z,0),4),INDEX(Calculations!AP:BP,MATCH(Subgroup_number,Calculations!AP:AP,0),11)),IF(Subgroup_number=Calculations!BT$17,Calculations!BT$2,""))</f>
        <v/>
      </c>
      <c r="I136" s="61" t="str">
        <f>IF(Number&lt;=MAX(Calculations!AP:AP),IF(COUNTIF(Calculations!Z:Z,"="&amp;'Subgroup Analysis'!F136)=1,INDEX(Lookup_Table_subgroup,MATCH(Subgroup_number,Calculations!Z:Z,0),9),INDEX(Calculations!AP:BP,MATCH(Subgroup_number,Calculations!AP:AP,0),14)),IF(Subgroup_number=Calculations!BT$17,Calculations!BT$4,""))</f>
        <v/>
      </c>
      <c r="J136" s="61" t="str">
        <f>IF(Number&lt;=MAX(Calculations!AP:AP),IF(COUNTIF(Calculations!Z:Z,"="&amp;'Subgroup Analysis'!F136)=1,INDEX(Lookup_Table_subgroup,MATCH(Subgroup_number,Calculations!Z:Z,0),10),INDEX(Calculations!AP:BP,MATCH(Subgroup_number,Calculations!AP:AP,0),15)),IF(Subgroup_number=Calculations!BT$17,Calculations!BT$5,""))</f>
        <v/>
      </c>
      <c r="K136" s="68" t="str">
        <f>IF(Number&lt;=MAX(Calculations!AP:AP),IF(COUNTIF(Calculations!Z:Z,"="&amp;'Subgroup Analysis'!F136)=1,INDEX(Lookup_Table_subgroup,MATCH(Subgroup_number,Calculations!Z:Z,0),8),INDEX(Calculations!AP:BP,MATCH(Subgroup_number,Calculations!AP:AP,0),24)),IF(Subgroup_number=Calculations!BT$17,"",""))</f>
        <v/>
      </c>
      <c r="L136" s="61" t="str">
        <f>IF(COUNTIF(Calculations!$AP:$AP,"="&amp;$F136)=1,INDEX(Calculations!AP:BP,MATCH(Subgroup_number,Calculations!AP:AP,0),5),IF(Subgroup_number=Calculations!BT$17,Calculations!BT$10,""))</f>
        <v/>
      </c>
      <c r="M136" s="61" t="str">
        <f>IF(COUNTIF(Calculations!$AP:$AP,"="&amp;$F136)=1,INDEX(Calculations!AP:BP,MATCH(Subgroup_number,Calculations!AP:AP,0),6),IF(Subgroup_number=Calculations!BT$17,Calculations!BT$11,""))</f>
        <v/>
      </c>
      <c r="N136" s="61" t="str">
        <f>IF(COUNTIF(Calculations!$AP:$AP,"="&amp;$F136)=1,INDEX(Calculations!AP:BP,MATCH(Subgroup_number,Calculations!AP:AP,0),7),IF(Subgroup_number=Calculations!BT$17,Calculations!BT$12,""))</f>
        <v/>
      </c>
      <c r="O136" s="61" t="str">
        <f>IF(COUNTIF(Calculations!$AP:$AP,"="&amp;$F136)=1,INDEX(Calculations!AP:BP,MATCH(Subgroup_number,Calculations!AP:AP,0),9),IF(Subgroup_number=Calculations!BT$17,Calculations!BT$13,""))</f>
        <v/>
      </c>
      <c r="P136" s="61" t="str">
        <f>IF(COUNTIF(Calculations!$AP:$AP,"="&amp;$F136)=1,INDEX(Calculations!AP:BP,MATCH(Subgroup_number,Calculations!AP:AP,0),10),IF(Subgroup_number=Calculations!BT$17,Calculations!BT$14,""))</f>
        <v/>
      </c>
      <c r="Q136" s="61" t="str">
        <f>IF(COUNTIF(Calculations!$AP:$AP,"="&amp;$F136)=1,INDEX(Calculations!AP:BP,MATCH(Subgroup_number,Calculations!AP:AP,0),18),IF(Subgroup_number=Calculations!BT$17,Calculations!BT$6,""))</f>
        <v/>
      </c>
      <c r="R136" s="63" t="str">
        <f>IF(COUNTIF(Calculations!$AP:$AP,"="&amp;$F136)=1,INDEX(Calculations!AP:BP,MATCH(Subgroup_number,Calculations!AP:AP,0),19),IF(Subgroup_number=Calculations!BT$17,Calculations!BT$7,""))</f>
        <v/>
      </c>
      <c r="S136" s="155"/>
      <c r="U136" s="155"/>
      <c r="W136" s="155"/>
    </row>
    <row r="137" spans="6:23" x14ac:dyDescent="0.2">
      <c r="F137" s="54">
        <v>136</v>
      </c>
      <c r="G13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37" s="61" t="str">
        <f>IF(Number&lt;=MAX(Calculations!AP:AP),IF(COUNTIF(Calculations!Z:Z,"="&amp;'Subgroup Analysis'!F137)=1,INDEX(Lookup_Table_subgroup,MATCH(Subgroup_number,Calculations!Z:Z,0),4),INDEX(Calculations!AP:BP,MATCH(Subgroup_number,Calculations!AP:AP,0),11)),IF(Subgroup_number=Calculations!BT$17,Calculations!BT$2,""))</f>
        <v/>
      </c>
      <c r="I137" s="61" t="str">
        <f>IF(Number&lt;=MAX(Calculations!AP:AP),IF(COUNTIF(Calculations!Z:Z,"="&amp;'Subgroup Analysis'!F137)=1,INDEX(Lookup_Table_subgroup,MATCH(Subgroup_number,Calculations!Z:Z,0),9),INDEX(Calculations!AP:BP,MATCH(Subgroup_number,Calculations!AP:AP,0),14)),IF(Subgroup_number=Calculations!BT$17,Calculations!BT$4,""))</f>
        <v/>
      </c>
      <c r="J137" s="61" t="str">
        <f>IF(Number&lt;=MAX(Calculations!AP:AP),IF(COUNTIF(Calculations!Z:Z,"="&amp;'Subgroup Analysis'!F137)=1,INDEX(Lookup_Table_subgroup,MATCH(Subgroup_number,Calculations!Z:Z,0),10),INDEX(Calculations!AP:BP,MATCH(Subgroup_number,Calculations!AP:AP,0),15)),IF(Subgroup_number=Calculations!BT$17,Calculations!BT$5,""))</f>
        <v/>
      </c>
      <c r="K137" s="68" t="str">
        <f>IF(Number&lt;=MAX(Calculations!AP:AP),IF(COUNTIF(Calculations!Z:Z,"="&amp;'Subgroup Analysis'!F137)=1,INDEX(Lookup_Table_subgroup,MATCH(Subgroup_number,Calculations!Z:Z,0),8),INDEX(Calculations!AP:BP,MATCH(Subgroup_number,Calculations!AP:AP,0),24)),IF(Subgroup_number=Calculations!BT$17,"",""))</f>
        <v/>
      </c>
      <c r="L137" s="61" t="str">
        <f>IF(COUNTIF(Calculations!$AP:$AP,"="&amp;$F137)=1,INDEX(Calculations!AP:BP,MATCH(Subgroup_number,Calculations!AP:AP,0),5),IF(Subgroup_number=Calculations!BT$17,Calculations!BT$10,""))</f>
        <v/>
      </c>
      <c r="M137" s="61" t="str">
        <f>IF(COUNTIF(Calculations!$AP:$AP,"="&amp;$F137)=1,INDEX(Calculations!AP:BP,MATCH(Subgroup_number,Calculations!AP:AP,0),6),IF(Subgroup_number=Calculations!BT$17,Calculations!BT$11,""))</f>
        <v/>
      </c>
      <c r="N137" s="61" t="str">
        <f>IF(COUNTIF(Calculations!$AP:$AP,"="&amp;$F137)=1,INDEX(Calculations!AP:BP,MATCH(Subgroup_number,Calculations!AP:AP,0),7),IF(Subgroup_number=Calculations!BT$17,Calculations!BT$12,""))</f>
        <v/>
      </c>
      <c r="O137" s="61" t="str">
        <f>IF(COUNTIF(Calculations!$AP:$AP,"="&amp;$F137)=1,INDEX(Calculations!AP:BP,MATCH(Subgroup_number,Calculations!AP:AP,0),9),IF(Subgroup_number=Calculations!BT$17,Calculations!BT$13,""))</f>
        <v/>
      </c>
      <c r="P137" s="61" t="str">
        <f>IF(COUNTIF(Calculations!$AP:$AP,"="&amp;$F137)=1,INDEX(Calculations!AP:BP,MATCH(Subgroup_number,Calculations!AP:AP,0),10),IF(Subgroup_number=Calculations!BT$17,Calculations!BT$14,""))</f>
        <v/>
      </c>
      <c r="Q137" s="61" t="str">
        <f>IF(COUNTIF(Calculations!$AP:$AP,"="&amp;$F137)=1,INDEX(Calculations!AP:BP,MATCH(Subgroup_number,Calculations!AP:AP,0),18),IF(Subgroup_number=Calculations!BT$17,Calculations!BT$6,""))</f>
        <v/>
      </c>
      <c r="R137" s="63" t="str">
        <f>IF(COUNTIF(Calculations!$AP:$AP,"="&amp;$F137)=1,INDEX(Calculations!AP:BP,MATCH(Subgroup_number,Calculations!AP:AP,0),19),IF(Subgroup_number=Calculations!BT$17,Calculations!BT$7,""))</f>
        <v/>
      </c>
      <c r="S137" s="155"/>
      <c r="U137" s="155"/>
      <c r="W137" s="155"/>
    </row>
    <row r="138" spans="6:23" x14ac:dyDescent="0.2">
      <c r="F138" s="54">
        <v>137</v>
      </c>
      <c r="G13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38" s="61" t="str">
        <f>IF(Number&lt;=MAX(Calculations!AP:AP),IF(COUNTIF(Calculations!Z:Z,"="&amp;'Subgroup Analysis'!F138)=1,INDEX(Lookup_Table_subgroup,MATCH(Subgroup_number,Calculations!Z:Z,0),4),INDEX(Calculations!AP:BP,MATCH(Subgroup_number,Calculations!AP:AP,0),11)),IF(Subgroup_number=Calculations!BT$17,Calculations!BT$2,""))</f>
        <v/>
      </c>
      <c r="I138" s="61" t="str">
        <f>IF(Number&lt;=MAX(Calculations!AP:AP),IF(COUNTIF(Calculations!Z:Z,"="&amp;'Subgroup Analysis'!F138)=1,INDEX(Lookup_Table_subgroup,MATCH(Subgroup_number,Calculations!Z:Z,0),9),INDEX(Calculations!AP:BP,MATCH(Subgroup_number,Calculations!AP:AP,0),14)),IF(Subgroup_number=Calculations!BT$17,Calculations!BT$4,""))</f>
        <v/>
      </c>
      <c r="J138" s="61" t="str">
        <f>IF(Number&lt;=MAX(Calculations!AP:AP),IF(COUNTIF(Calculations!Z:Z,"="&amp;'Subgroup Analysis'!F138)=1,INDEX(Lookup_Table_subgroup,MATCH(Subgroup_number,Calculations!Z:Z,0),10),INDEX(Calculations!AP:BP,MATCH(Subgroup_number,Calculations!AP:AP,0),15)),IF(Subgroup_number=Calculations!BT$17,Calculations!BT$5,""))</f>
        <v/>
      </c>
      <c r="K138" s="68" t="str">
        <f>IF(Number&lt;=MAX(Calculations!AP:AP),IF(COUNTIF(Calculations!Z:Z,"="&amp;'Subgroup Analysis'!F138)=1,INDEX(Lookup_Table_subgroup,MATCH(Subgroup_number,Calculations!Z:Z,0),8),INDEX(Calculations!AP:BP,MATCH(Subgroup_number,Calculations!AP:AP,0),24)),IF(Subgroup_number=Calculations!BT$17,"",""))</f>
        <v/>
      </c>
      <c r="L138" s="61" t="str">
        <f>IF(COUNTIF(Calculations!$AP:$AP,"="&amp;$F138)=1,INDEX(Calculations!AP:BP,MATCH(Subgroup_number,Calculations!AP:AP,0),5),IF(Subgroup_number=Calculations!BT$17,Calculations!BT$10,""))</f>
        <v/>
      </c>
      <c r="M138" s="61" t="str">
        <f>IF(COUNTIF(Calculations!$AP:$AP,"="&amp;$F138)=1,INDEX(Calculations!AP:BP,MATCH(Subgroup_number,Calculations!AP:AP,0),6),IF(Subgroup_number=Calculations!BT$17,Calculations!BT$11,""))</f>
        <v/>
      </c>
      <c r="N138" s="61" t="str">
        <f>IF(COUNTIF(Calculations!$AP:$AP,"="&amp;$F138)=1,INDEX(Calculations!AP:BP,MATCH(Subgroup_number,Calculations!AP:AP,0),7),IF(Subgroup_number=Calculations!BT$17,Calculations!BT$12,""))</f>
        <v/>
      </c>
      <c r="O138" s="61" t="str">
        <f>IF(COUNTIF(Calculations!$AP:$AP,"="&amp;$F138)=1,INDEX(Calculations!AP:BP,MATCH(Subgroup_number,Calculations!AP:AP,0),9),IF(Subgroup_number=Calculations!BT$17,Calculations!BT$13,""))</f>
        <v/>
      </c>
      <c r="P138" s="61" t="str">
        <f>IF(COUNTIF(Calculations!$AP:$AP,"="&amp;$F138)=1,INDEX(Calculations!AP:BP,MATCH(Subgroup_number,Calculations!AP:AP,0),10),IF(Subgroup_number=Calculations!BT$17,Calculations!BT$14,""))</f>
        <v/>
      </c>
      <c r="Q138" s="61" t="str">
        <f>IF(COUNTIF(Calculations!$AP:$AP,"="&amp;$F138)=1,INDEX(Calculations!AP:BP,MATCH(Subgroup_number,Calculations!AP:AP,0),18),IF(Subgroup_number=Calculations!BT$17,Calculations!BT$6,""))</f>
        <v/>
      </c>
      <c r="R138" s="63" t="str">
        <f>IF(COUNTIF(Calculations!$AP:$AP,"="&amp;$F138)=1,INDEX(Calculations!AP:BP,MATCH(Subgroup_number,Calculations!AP:AP,0),19),IF(Subgroup_number=Calculations!BT$17,Calculations!BT$7,""))</f>
        <v/>
      </c>
      <c r="S138" s="155"/>
      <c r="U138" s="155"/>
      <c r="W138" s="155"/>
    </row>
    <row r="139" spans="6:23" x14ac:dyDescent="0.2">
      <c r="F139" s="54">
        <v>138</v>
      </c>
      <c r="G13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39" s="61" t="str">
        <f>IF(Number&lt;=MAX(Calculations!AP:AP),IF(COUNTIF(Calculations!Z:Z,"="&amp;'Subgroup Analysis'!F139)=1,INDEX(Lookup_Table_subgroup,MATCH(Subgroup_number,Calculations!Z:Z,0),4),INDEX(Calculations!AP:BP,MATCH(Subgroup_number,Calculations!AP:AP,0),11)),IF(Subgroup_number=Calculations!BT$17,Calculations!BT$2,""))</f>
        <v/>
      </c>
      <c r="I139" s="61" t="str">
        <f>IF(Number&lt;=MAX(Calculations!AP:AP),IF(COUNTIF(Calculations!Z:Z,"="&amp;'Subgroup Analysis'!F139)=1,INDEX(Lookup_Table_subgroup,MATCH(Subgroup_number,Calculations!Z:Z,0),9),INDEX(Calculations!AP:BP,MATCH(Subgroup_number,Calculations!AP:AP,0),14)),IF(Subgroup_number=Calculations!BT$17,Calculations!BT$4,""))</f>
        <v/>
      </c>
      <c r="J139" s="61" t="str">
        <f>IF(Number&lt;=MAX(Calculations!AP:AP),IF(COUNTIF(Calculations!Z:Z,"="&amp;'Subgroup Analysis'!F139)=1,INDEX(Lookup_Table_subgroup,MATCH(Subgroup_number,Calculations!Z:Z,0),10),INDEX(Calculations!AP:BP,MATCH(Subgroup_number,Calculations!AP:AP,0),15)),IF(Subgroup_number=Calculations!BT$17,Calculations!BT$5,""))</f>
        <v/>
      </c>
      <c r="K139" s="68" t="str">
        <f>IF(Number&lt;=MAX(Calculations!AP:AP),IF(COUNTIF(Calculations!Z:Z,"="&amp;'Subgroup Analysis'!F139)=1,INDEX(Lookup_Table_subgroup,MATCH(Subgroup_number,Calculations!Z:Z,0),8),INDEX(Calculations!AP:BP,MATCH(Subgroup_number,Calculations!AP:AP,0),24)),IF(Subgroup_number=Calculations!BT$17,"",""))</f>
        <v/>
      </c>
      <c r="L139" s="61" t="str">
        <f>IF(COUNTIF(Calculations!$AP:$AP,"="&amp;$F139)=1,INDEX(Calculations!AP:BP,MATCH(Subgroup_number,Calculations!AP:AP,0),5),IF(Subgroup_number=Calculations!BT$17,Calculations!BT$10,""))</f>
        <v/>
      </c>
      <c r="M139" s="61" t="str">
        <f>IF(COUNTIF(Calculations!$AP:$AP,"="&amp;$F139)=1,INDEX(Calculations!AP:BP,MATCH(Subgroup_number,Calculations!AP:AP,0),6),IF(Subgroup_number=Calculations!BT$17,Calculations!BT$11,""))</f>
        <v/>
      </c>
      <c r="N139" s="61" t="str">
        <f>IF(COUNTIF(Calculations!$AP:$AP,"="&amp;$F139)=1,INDEX(Calculations!AP:BP,MATCH(Subgroup_number,Calculations!AP:AP,0),7),IF(Subgroup_number=Calculations!BT$17,Calculations!BT$12,""))</f>
        <v/>
      </c>
      <c r="O139" s="61" t="str">
        <f>IF(COUNTIF(Calculations!$AP:$AP,"="&amp;$F139)=1,INDEX(Calculations!AP:BP,MATCH(Subgroup_number,Calculations!AP:AP,0),9),IF(Subgroup_number=Calculations!BT$17,Calculations!BT$13,""))</f>
        <v/>
      </c>
      <c r="P139" s="61" t="str">
        <f>IF(COUNTIF(Calculations!$AP:$AP,"="&amp;$F139)=1,INDEX(Calculations!AP:BP,MATCH(Subgroup_number,Calculations!AP:AP,0),10),IF(Subgroup_number=Calculations!BT$17,Calculations!BT$14,""))</f>
        <v/>
      </c>
      <c r="Q139" s="61" t="str">
        <f>IF(COUNTIF(Calculations!$AP:$AP,"="&amp;$F139)=1,INDEX(Calculations!AP:BP,MATCH(Subgroup_number,Calculations!AP:AP,0),18),IF(Subgroup_number=Calculations!BT$17,Calculations!BT$6,""))</f>
        <v/>
      </c>
      <c r="R139" s="63" t="str">
        <f>IF(COUNTIF(Calculations!$AP:$AP,"="&amp;$F139)=1,INDEX(Calculations!AP:BP,MATCH(Subgroup_number,Calculations!AP:AP,0),19),IF(Subgroup_number=Calculations!BT$17,Calculations!BT$7,""))</f>
        <v/>
      </c>
      <c r="S139" s="155"/>
      <c r="U139" s="155"/>
      <c r="W139" s="155"/>
    </row>
    <row r="140" spans="6:23" x14ac:dyDescent="0.2">
      <c r="F140" s="54">
        <v>139</v>
      </c>
      <c r="G14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40" s="61" t="str">
        <f>IF(Number&lt;=MAX(Calculations!AP:AP),IF(COUNTIF(Calculations!Z:Z,"="&amp;'Subgroup Analysis'!F140)=1,INDEX(Lookup_Table_subgroup,MATCH(Subgroup_number,Calculations!Z:Z,0),4),INDEX(Calculations!AP:BP,MATCH(Subgroup_number,Calculations!AP:AP,0),11)),IF(Subgroup_number=Calculations!BT$17,Calculations!BT$2,""))</f>
        <v/>
      </c>
      <c r="I140" s="61" t="str">
        <f>IF(Number&lt;=MAX(Calculations!AP:AP),IF(COUNTIF(Calculations!Z:Z,"="&amp;'Subgroup Analysis'!F140)=1,INDEX(Lookup_Table_subgroup,MATCH(Subgroup_number,Calculations!Z:Z,0),9),INDEX(Calculations!AP:BP,MATCH(Subgroup_number,Calculations!AP:AP,0),14)),IF(Subgroup_number=Calculations!BT$17,Calculations!BT$4,""))</f>
        <v/>
      </c>
      <c r="J140" s="61" t="str">
        <f>IF(Number&lt;=MAX(Calculations!AP:AP),IF(COUNTIF(Calculations!Z:Z,"="&amp;'Subgroup Analysis'!F140)=1,INDEX(Lookup_Table_subgroup,MATCH(Subgroup_number,Calculations!Z:Z,0),10),INDEX(Calculations!AP:BP,MATCH(Subgroup_number,Calculations!AP:AP,0),15)),IF(Subgroup_number=Calculations!BT$17,Calculations!BT$5,""))</f>
        <v/>
      </c>
      <c r="K140" s="68" t="str">
        <f>IF(Number&lt;=MAX(Calculations!AP:AP),IF(COUNTIF(Calculations!Z:Z,"="&amp;'Subgroup Analysis'!F140)=1,INDEX(Lookup_Table_subgroup,MATCH(Subgroup_number,Calculations!Z:Z,0),8),INDEX(Calculations!AP:BP,MATCH(Subgroup_number,Calculations!AP:AP,0),24)),IF(Subgroup_number=Calculations!BT$17,"",""))</f>
        <v/>
      </c>
      <c r="L140" s="61" t="str">
        <f>IF(COUNTIF(Calculations!$AP:$AP,"="&amp;$F140)=1,INDEX(Calculations!AP:BP,MATCH(Subgroup_number,Calculations!AP:AP,0),5),IF(Subgroup_number=Calculations!BT$17,Calculations!BT$10,""))</f>
        <v/>
      </c>
      <c r="M140" s="61" t="str">
        <f>IF(COUNTIF(Calculations!$AP:$AP,"="&amp;$F140)=1,INDEX(Calculations!AP:BP,MATCH(Subgroup_number,Calculations!AP:AP,0),6),IF(Subgroup_number=Calculations!BT$17,Calculations!BT$11,""))</f>
        <v/>
      </c>
      <c r="N140" s="61" t="str">
        <f>IF(COUNTIF(Calculations!$AP:$AP,"="&amp;$F140)=1,INDEX(Calculations!AP:BP,MATCH(Subgroup_number,Calculations!AP:AP,0),7),IF(Subgroup_number=Calculations!BT$17,Calculations!BT$12,""))</f>
        <v/>
      </c>
      <c r="O140" s="61" t="str">
        <f>IF(COUNTIF(Calculations!$AP:$AP,"="&amp;$F140)=1,INDEX(Calculations!AP:BP,MATCH(Subgroup_number,Calculations!AP:AP,0),9),IF(Subgroup_number=Calculations!BT$17,Calculations!BT$13,""))</f>
        <v/>
      </c>
      <c r="P140" s="61" t="str">
        <f>IF(COUNTIF(Calculations!$AP:$AP,"="&amp;$F140)=1,INDEX(Calculations!AP:BP,MATCH(Subgroup_number,Calculations!AP:AP,0),10),IF(Subgroup_number=Calculations!BT$17,Calculations!BT$14,""))</f>
        <v/>
      </c>
      <c r="Q140" s="61" t="str">
        <f>IF(COUNTIF(Calculations!$AP:$AP,"="&amp;$F140)=1,INDEX(Calculations!AP:BP,MATCH(Subgroup_number,Calculations!AP:AP,0),18),IF(Subgroup_number=Calculations!BT$17,Calculations!BT$6,""))</f>
        <v/>
      </c>
      <c r="R140" s="63" t="str">
        <f>IF(COUNTIF(Calculations!$AP:$AP,"="&amp;$F140)=1,INDEX(Calculations!AP:BP,MATCH(Subgroup_number,Calculations!AP:AP,0),19),IF(Subgroup_number=Calculations!BT$17,Calculations!BT$7,""))</f>
        <v/>
      </c>
      <c r="S140" s="155"/>
      <c r="U140" s="155"/>
      <c r="W140" s="155"/>
    </row>
    <row r="141" spans="6:23" x14ac:dyDescent="0.2">
      <c r="F141" s="54">
        <v>140</v>
      </c>
      <c r="G14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41" s="61" t="str">
        <f>IF(Number&lt;=MAX(Calculations!AP:AP),IF(COUNTIF(Calculations!Z:Z,"="&amp;'Subgroup Analysis'!F141)=1,INDEX(Lookup_Table_subgroup,MATCH(Subgroup_number,Calculations!Z:Z,0),4),INDEX(Calculations!AP:BP,MATCH(Subgroup_number,Calculations!AP:AP,0),11)),IF(Subgroup_number=Calculations!BT$17,Calculations!BT$2,""))</f>
        <v/>
      </c>
      <c r="I141" s="61" t="str">
        <f>IF(Number&lt;=MAX(Calculations!AP:AP),IF(COUNTIF(Calculations!Z:Z,"="&amp;'Subgroup Analysis'!F141)=1,INDEX(Lookup_Table_subgroup,MATCH(Subgroup_number,Calculations!Z:Z,0),9),INDEX(Calculations!AP:BP,MATCH(Subgroup_number,Calculations!AP:AP,0),14)),IF(Subgroup_number=Calculations!BT$17,Calculations!BT$4,""))</f>
        <v/>
      </c>
      <c r="J141" s="61" t="str">
        <f>IF(Number&lt;=MAX(Calculations!AP:AP),IF(COUNTIF(Calculations!Z:Z,"="&amp;'Subgroup Analysis'!F141)=1,INDEX(Lookup_Table_subgroup,MATCH(Subgroup_number,Calculations!Z:Z,0),10),INDEX(Calculations!AP:BP,MATCH(Subgroup_number,Calculations!AP:AP,0),15)),IF(Subgroup_number=Calculations!BT$17,Calculations!BT$5,""))</f>
        <v/>
      </c>
      <c r="K141" s="68" t="str">
        <f>IF(Number&lt;=MAX(Calculations!AP:AP),IF(COUNTIF(Calculations!Z:Z,"="&amp;'Subgroup Analysis'!F141)=1,INDEX(Lookup_Table_subgroup,MATCH(Subgroup_number,Calculations!Z:Z,0),8),INDEX(Calculations!AP:BP,MATCH(Subgroup_number,Calculations!AP:AP,0),24)),IF(Subgroup_number=Calculations!BT$17,"",""))</f>
        <v/>
      </c>
      <c r="L141" s="61" t="str">
        <f>IF(COUNTIF(Calculations!$AP:$AP,"="&amp;$F141)=1,INDEX(Calculations!AP:BP,MATCH(Subgroup_number,Calculations!AP:AP,0),5),IF(Subgroup_number=Calculations!BT$17,Calculations!BT$10,""))</f>
        <v/>
      </c>
      <c r="M141" s="61" t="str">
        <f>IF(COUNTIF(Calculations!$AP:$AP,"="&amp;$F141)=1,INDEX(Calculations!AP:BP,MATCH(Subgroup_number,Calculations!AP:AP,0),6),IF(Subgroup_number=Calculations!BT$17,Calculations!BT$11,""))</f>
        <v/>
      </c>
      <c r="N141" s="61" t="str">
        <f>IF(COUNTIF(Calculations!$AP:$AP,"="&amp;$F141)=1,INDEX(Calculations!AP:BP,MATCH(Subgroup_number,Calculations!AP:AP,0),7),IF(Subgroup_number=Calculations!BT$17,Calculations!BT$12,""))</f>
        <v/>
      </c>
      <c r="O141" s="61" t="str">
        <f>IF(COUNTIF(Calculations!$AP:$AP,"="&amp;$F141)=1,INDEX(Calculations!AP:BP,MATCH(Subgroup_number,Calculations!AP:AP,0),9),IF(Subgroup_number=Calculations!BT$17,Calculations!BT$13,""))</f>
        <v/>
      </c>
      <c r="P141" s="61" t="str">
        <f>IF(COUNTIF(Calculations!$AP:$AP,"="&amp;$F141)=1,INDEX(Calculations!AP:BP,MATCH(Subgroup_number,Calculations!AP:AP,0),10),IF(Subgroup_number=Calculations!BT$17,Calculations!BT$14,""))</f>
        <v/>
      </c>
      <c r="Q141" s="61" t="str">
        <f>IF(COUNTIF(Calculations!$AP:$AP,"="&amp;$F141)=1,INDEX(Calculations!AP:BP,MATCH(Subgroup_number,Calculations!AP:AP,0),18),IF(Subgroup_number=Calculations!BT$17,Calculations!BT$6,""))</f>
        <v/>
      </c>
      <c r="R141" s="63" t="str">
        <f>IF(COUNTIF(Calculations!$AP:$AP,"="&amp;$F141)=1,INDEX(Calculations!AP:BP,MATCH(Subgroup_number,Calculations!AP:AP,0),19),IF(Subgroup_number=Calculations!BT$17,Calculations!BT$7,""))</f>
        <v/>
      </c>
      <c r="S141" s="155"/>
      <c r="U141" s="155"/>
      <c r="W141" s="155"/>
    </row>
    <row r="142" spans="6:23" x14ac:dyDescent="0.2">
      <c r="F142" s="54">
        <v>141</v>
      </c>
      <c r="G14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42" s="61" t="str">
        <f>IF(Number&lt;=MAX(Calculations!AP:AP),IF(COUNTIF(Calculations!Z:Z,"="&amp;'Subgroup Analysis'!F142)=1,INDEX(Lookup_Table_subgroup,MATCH(Subgroup_number,Calculations!Z:Z,0),4),INDEX(Calculations!AP:BP,MATCH(Subgroup_number,Calculations!AP:AP,0),11)),IF(Subgroup_number=Calculations!BT$17,Calculations!BT$2,""))</f>
        <v/>
      </c>
      <c r="I142" s="61" t="str">
        <f>IF(Number&lt;=MAX(Calculations!AP:AP),IF(COUNTIF(Calculations!Z:Z,"="&amp;'Subgroup Analysis'!F142)=1,INDEX(Lookup_Table_subgroup,MATCH(Subgroup_number,Calculations!Z:Z,0),9),INDEX(Calculations!AP:BP,MATCH(Subgroup_number,Calculations!AP:AP,0),14)),IF(Subgroup_number=Calculations!BT$17,Calculations!BT$4,""))</f>
        <v/>
      </c>
      <c r="J142" s="61" t="str">
        <f>IF(Number&lt;=MAX(Calculations!AP:AP),IF(COUNTIF(Calculations!Z:Z,"="&amp;'Subgroup Analysis'!F142)=1,INDEX(Lookup_Table_subgroup,MATCH(Subgroup_number,Calculations!Z:Z,0),10),INDEX(Calculations!AP:BP,MATCH(Subgroup_number,Calculations!AP:AP,0),15)),IF(Subgroup_number=Calculations!BT$17,Calculations!BT$5,""))</f>
        <v/>
      </c>
      <c r="K142" s="68" t="str">
        <f>IF(Number&lt;=MAX(Calculations!AP:AP),IF(COUNTIF(Calculations!Z:Z,"="&amp;'Subgroup Analysis'!F142)=1,INDEX(Lookup_Table_subgroup,MATCH(Subgroup_number,Calculations!Z:Z,0),8),INDEX(Calculations!AP:BP,MATCH(Subgroup_number,Calculations!AP:AP,0),24)),IF(Subgroup_number=Calculations!BT$17,"",""))</f>
        <v/>
      </c>
      <c r="L142" s="61" t="str">
        <f>IF(COUNTIF(Calculations!$AP:$AP,"="&amp;$F142)=1,INDEX(Calculations!AP:BP,MATCH(Subgroup_number,Calculations!AP:AP,0),5),IF(Subgroup_number=Calculations!BT$17,Calculations!BT$10,""))</f>
        <v/>
      </c>
      <c r="M142" s="61" t="str">
        <f>IF(COUNTIF(Calculations!$AP:$AP,"="&amp;$F142)=1,INDEX(Calculations!AP:BP,MATCH(Subgroup_number,Calculations!AP:AP,0),6),IF(Subgroup_number=Calculations!BT$17,Calculations!BT$11,""))</f>
        <v/>
      </c>
      <c r="N142" s="61" t="str">
        <f>IF(COUNTIF(Calculations!$AP:$AP,"="&amp;$F142)=1,INDEX(Calculations!AP:BP,MATCH(Subgroup_number,Calculations!AP:AP,0),7),IF(Subgroup_number=Calculations!BT$17,Calculations!BT$12,""))</f>
        <v/>
      </c>
      <c r="O142" s="61" t="str">
        <f>IF(COUNTIF(Calculations!$AP:$AP,"="&amp;$F142)=1,INDEX(Calculations!AP:BP,MATCH(Subgroup_number,Calculations!AP:AP,0),9),IF(Subgroup_number=Calculations!BT$17,Calculations!BT$13,""))</f>
        <v/>
      </c>
      <c r="P142" s="61" t="str">
        <f>IF(COUNTIF(Calculations!$AP:$AP,"="&amp;$F142)=1,INDEX(Calculations!AP:BP,MATCH(Subgroup_number,Calculations!AP:AP,0),10),IF(Subgroup_number=Calculations!BT$17,Calculations!BT$14,""))</f>
        <v/>
      </c>
      <c r="Q142" s="61" t="str">
        <f>IF(COUNTIF(Calculations!$AP:$AP,"="&amp;$F142)=1,INDEX(Calculations!AP:BP,MATCH(Subgroup_number,Calculations!AP:AP,0),18),IF(Subgroup_number=Calculations!BT$17,Calculations!BT$6,""))</f>
        <v/>
      </c>
      <c r="R142" s="63" t="str">
        <f>IF(COUNTIF(Calculations!$AP:$AP,"="&amp;$F142)=1,INDEX(Calculations!AP:BP,MATCH(Subgroup_number,Calculations!AP:AP,0),19),IF(Subgroup_number=Calculations!BT$17,Calculations!BT$7,""))</f>
        <v/>
      </c>
      <c r="S142" s="155"/>
      <c r="U142" s="155"/>
      <c r="W142" s="155"/>
    </row>
    <row r="143" spans="6:23" x14ac:dyDescent="0.2">
      <c r="F143" s="54">
        <v>142</v>
      </c>
      <c r="G14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43" s="61" t="str">
        <f>IF(Number&lt;=MAX(Calculations!AP:AP),IF(COUNTIF(Calculations!Z:Z,"="&amp;'Subgroup Analysis'!F143)=1,INDEX(Lookup_Table_subgroup,MATCH(Subgroup_number,Calculations!Z:Z,0),4),INDEX(Calculations!AP:BP,MATCH(Subgroup_number,Calculations!AP:AP,0),11)),IF(Subgroup_number=Calculations!BT$17,Calculations!BT$2,""))</f>
        <v/>
      </c>
      <c r="I143" s="61" t="str">
        <f>IF(Number&lt;=MAX(Calculations!AP:AP),IF(COUNTIF(Calculations!Z:Z,"="&amp;'Subgroup Analysis'!F143)=1,INDEX(Lookup_Table_subgroup,MATCH(Subgroup_number,Calculations!Z:Z,0),9),INDEX(Calculations!AP:BP,MATCH(Subgroup_number,Calculations!AP:AP,0),14)),IF(Subgroup_number=Calculations!BT$17,Calculations!BT$4,""))</f>
        <v/>
      </c>
      <c r="J143" s="61" t="str">
        <f>IF(Number&lt;=MAX(Calculations!AP:AP),IF(COUNTIF(Calculations!Z:Z,"="&amp;'Subgroup Analysis'!F143)=1,INDEX(Lookup_Table_subgroup,MATCH(Subgroup_number,Calculations!Z:Z,0),10),INDEX(Calculations!AP:BP,MATCH(Subgroup_number,Calculations!AP:AP,0),15)),IF(Subgroup_number=Calculations!BT$17,Calculations!BT$5,""))</f>
        <v/>
      </c>
      <c r="K143" s="68" t="str">
        <f>IF(Number&lt;=MAX(Calculations!AP:AP),IF(COUNTIF(Calculations!Z:Z,"="&amp;'Subgroup Analysis'!F143)=1,INDEX(Lookup_Table_subgroup,MATCH(Subgroup_number,Calculations!Z:Z,0),8),INDEX(Calculations!AP:BP,MATCH(Subgroup_number,Calculations!AP:AP,0),24)),IF(Subgroup_number=Calculations!BT$17,"",""))</f>
        <v/>
      </c>
      <c r="L143" s="61" t="str">
        <f>IF(COUNTIF(Calculations!$AP:$AP,"="&amp;$F143)=1,INDEX(Calculations!AP:BP,MATCH(Subgroup_number,Calculations!AP:AP,0),5),IF(Subgroup_number=Calculations!BT$17,Calculations!BT$10,""))</f>
        <v/>
      </c>
      <c r="M143" s="61" t="str">
        <f>IF(COUNTIF(Calculations!$AP:$AP,"="&amp;$F143)=1,INDEX(Calculations!AP:BP,MATCH(Subgroup_number,Calculations!AP:AP,0),6),IF(Subgroup_number=Calculations!BT$17,Calculations!BT$11,""))</f>
        <v/>
      </c>
      <c r="N143" s="61" t="str">
        <f>IF(COUNTIF(Calculations!$AP:$AP,"="&amp;$F143)=1,INDEX(Calculations!AP:BP,MATCH(Subgroup_number,Calculations!AP:AP,0),7),IF(Subgroup_number=Calculations!BT$17,Calculations!BT$12,""))</f>
        <v/>
      </c>
      <c r="O143" s="61" t="str">
        <f>IF(COUNTIF(Calculations!$AP:$AP,"="&amp;$F143)=1,INDEX(Calculations!AP:BP,MATCH(Subgroup_number,Calculations!AP:AP,0),9),IF(Subgroup_number=Calculations!BT$17,Calculations!BT$13,""))</f>
        <v/>
      </c>
      <c r="P143" s="61" t="str">
        <f>IF(COUNTIF(Calculations!$AP:$AP,"="&amp;$F143)=1,INDEX(Calculations!AP:BP,MATCH(Subgroup_number,Calculations!AP:AP,0),10),IF(Subgroup_number=Calculations!BT$17,Calculations!BT$14,""))</f>
        <v/>
      </c>
      <c r="Q143" s="61" t="str">
        <f>IF(COUNTIF(Calculations!$AP:$AP,"="&amp;$F143)=1,INDEX(Calculations!AP:BP,MATCH(Subgroup_number,Calculations!AP:AP,0),18),IF(Subgroup_number=Calculations!BT$17,Calculations!BT$6,""))</f>
        <v/>
      </c>
      <c r="R143" s="63" t="str">
        <f>IF(COUNTIF(Calculations!$AP:$AP,"="&amp;$F143)=1,INDEX(Calculations!AP:BP,MATCH(Subgroup_number,Calculations!AP:AP,0),19),IF(Subgroup_number=Calculations!BT$17,Calculations!BT$7,""))</f>
        <v/>
      </c>
      <c r="S143" s="155"/>
      <c r="U143" s="155"/>
      <c r="W143" s="155"/>
    </row>
    <row r="144" spans="6:23" x14ac:dyDescent="0.2">
      <c r="F144" s="54">
        <v>143</v>
      </c>
      <c r="G14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44" s="61" t="str">
        <f>IF(Number&lt;=MAX(Calculations!AP:AP),IF(COUNTIF(Calculations!Z:Z,"="&amp;'Subgroup Analysis'!F144)=1,INDEX(Lookup_Table_subgroup,MATCH(Subgroup_number,Calculations!Z:Z,0),4),INDEX(Calculations!AP:BP,MATCH(Subgroup_number,Calculations!AP:AP,0),11)),IF(Subgroup_number=Calculations!BT$17,Calculations!BT$2,""))</f>
        <v/>
      </c>
      <c r="I144" s="61" t="str">
        <f>IF(Number&lt;=MAX(Calculations!AP:AP),IF(COUNTIF(Calculations!Z:Z,"="&amp;'Subgroup Analysis'!F144)=1,INDEX(Lookup_Table_subgroup,MATCH(Subgroup_number,Calculations!Z:Z,0),9),INDEX(Calculations!AP:BP,MATCH(Subgroup_number,Calculations!AP:AP,0),14)),IF(Subgroup_number=Calculations!BT$17,Calculations!BT$4,""))</f>
        <v/>
      </c>
      <c r="J144" s="61" t="str">
        <f>IF(Number&lt;=MAX(Calculations!AP:AP),IF(COUNTIF(Calculations!Z:Z,"="&amp;'Subgroup Analysis'!F144)=1,INDEX(Lookup_Table_subgroup,MATCH(Subgroup_number,Calculations!Z:Z,0),10),INDEX(Calculations!AP:BP,MATCH(Subgroup_number,Calculations!AP:AP,0),15)),IF(Subgroup_number=Calculations!BT$17,Calculations!BT$5,""))</f>
        <v/>
      </c>
      <c r="K144" s="68" t="str">
        <f>IF(Number&lt;=MAX(Calculations!AP:AP),IF(COUNTIF(Calculations!Z:Z,"="&amp;'Subgroup Analysis'!F144)=1,INDEX(Lookup_Table_subgroup,MATCH(Subgroup_number,Calculations!Z:Z,0),8),INDEX(Calculations!AP:BP,MATCH(Subgroup_number,Calculations!AP:AP,0),24)),IF(Subgroup_number=Calculations!BT$17,"",""))</f>
        <v/>
      </c>
      <c r="L144" s="61" t="str">
        <f>IF(COUNTIF(Calculations!$AP:$AP,"="&amp;$F144)=1,INDEX(Calculations!AP:BP,MATCH(Subgroup_number,Calculations!AP:AP,0),5),IF(Subgroup_number=Calculations!BT$17,Calculations!BT$10,""))</f>
        <v/>
      </c>
      <c r="M144" s="61" t="str">
        <f>IF(COUNTIF(Calculations!$AP:$AP,"="&amp;$F144)=1,INDEX(Calculations!AP:BP,MATCH(Subgroup_number,Calculations!AP:AP,0),6),IF(Subgroup_number=Calculations!BT$17,Calculations!BT$11,""))</f>
        <v/>
      </c>
      <c r="N144" s="61" t="str">
        <f>IF(COUNTIF(Calculations!$AP:$AP,"="&amp;$F144)=1,INDEX(Calculations!AP:BP,MATCH(Subgroup_number,Calculations!AP:AP,0),7),IF(Subgroup_number=Calculations!BT$17,Calculations!BT$12,""))</f>
        <v/>
      </c>
      <c r="O144" s="61" t="str">
        <f>IF(COUNTIF(Calculations!$AP:$AP,"="&amp;$F144)=1,INDEX(Calculations!AP:BP,MATCH(Subgroup_number,Calculations!AP:AP,0),9),IF(Subgroup_number=Calculations!BT$17,Calculations!BT$13,""))</f>
        <v/>
      </c>
      <c r="P144" s="61" t="str">
        <f>IF(COUNTIF(Calculations!$AP:$AP,"="&amp;$F144)=1,INDEX(Calculations!AP:BP,MATCH(Subgroup_number,Calculations!AP:AP,0),10),IF(Subgroup_number=Calculations!BT$17,Calculations!BT$14,""))</f>
        <v/>
      </c>
      <c r="Q144" s="61" t="str">
        <f>IF(COUNTIF(Calculations!$AP:$AP,"="&amp;$F144)=1,INDEX(Calculations!AP:BP,MATCH(Subgroup_number,Calculations!AP:AP,0),18),IF(Subgroup_number=Calculations!BT$17,Calculations!BT$6,""))</f>
        <v/>
      </c>
      <c r="R144" s="63" t="str">
        <f>IF(COUNTIF(Calculations!$AP:$AP,"="&amp;$F144)=1,INDEX(Calculations!AP:BP,MATCH(Subgroup_number,Calculations!AP:AP,0),19),IF(Subgroup_number=Calculations!BT$17,Calculations!BT$7,""))</f>
        <v/>
      </c>
      <c r="S144" s="155"/>
      <c r="U144" s="155"/>
      <c r="W144" s="155"/>
    </row>
    <row r="145" spans="6:23" x14ac:dyDescent="0.2">
      <c r="F145" s="54">
        <v>144</v>
      </c>
      <c r="G14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45" s="61" t="str">
        <f>IF(Number&lt;=MAX(Calculations!AP:AP),IF(COUNTIF(Calculations!Z:Z,"="&amp;'Subgroup Analysis'!F145)=1,INDEX(Lookup_Table_subgroup,MATCH(Subgroup_number,Calculations!Z:Z,0),4),INDEX(Calculations!AP:BP,MATCH(Subgroup_number,Calculations!AP:AP,0),11)),IF(Subgroup_number=Calculations!BT$17,Calculations!BT$2,""))</f>
        <v/>
      </c>
      <c r="I145" s="61" t="str">
        <f>IF(Number&lt;=MAX(Calculations!AP:AP),IF(COUNTIF(Calculations!Z:Z,"="&amp;'Subgroup Analysis'!F145)=1,INDEX(Lookup_Table_subgroup,MATCH(Subgroup_number,Calculations!Z:Z,0),9),INDEX(Calculations!AP:BP,MATCH(Subgroup_number,Calculations!AP:AP,0),14)),IF(Subgroup_number=Calculations!BT$17,Calculations!BT$4,""))</f>
        <v/>
      </c>
      <c r="J145" s="61" t="str">
        <f>IF(Number&lt;=MAX(Calculations!AP:AP),IF(COUNTIF(Calculations!Z:Z,"="&amp;'Subgroup Analysis'!F145)=1,INDEX(Lookup_Table_subgroup,MATCH(Subgroup_number,Calculations!Z:Z,0),10),INDEX(Calculations!AP:BP,MATCH(Subgroup_number,Calculations!AP:AP,0),15)),IF(Subgroup_number=Calculations!BT$17,Calculations!BT$5,""))</f>
        <v/>
      </c>
      <c r="K145" s="68" t="str">
        <f>IF(Number&lt;=MAX(Calculations!AP:AP),IF(COUNTIF(Calculations!Z:Z,"="&amp;'Subgroup Analysis'!F145)=1,INDEX(Lookup_Table_subgroup,MATCH(Subgroup_number,Calculations!Z:Z,0),8),INDEX(Calculations!AP:BP,MATCH(Subgroup_number,Calculations!AP:AP,0),24)),IF(Subgroup_number=Calculations!BT$17,"",""))</f>
        <v/>
      </c>
      <c r="L145" s="61" t="str">
        <f>IF(COUNTIF(Calculations!$AP:$AP,"="&amp;$F145)=1,INDEX(Calculations!AP:BP,MATCH(Subgroup_number,Calculations!AP:AP,0),5),IF(Subgroup_number=Calculations!BT$17,Calculations!BT$10,""))</f>
        <v/>
      </c>
      <c r="M145" s="61" t="str">
        <f>IF(COUNTIF(Calculations!$AP:$AP,"="&amp;$F145)=1,INDEX(Calculations!AP:BP,MATCH(Subgroup_number,Calculations!AP:AP,0),6),IF(Subgroup_number=Calculations!BT$17,Calculations!BT$11,""))</f>
        <v/>
      </c>
      <c r="N145" s="61" t="str">
        <f>IF(COUNTIF(Calculations!$AP:$AP,"="&amp;$F145)=1,INDEX(Calculations!AP:BP,MATCH(Subgroup_number,Calculations!AP:AP,0),7),IF(Subgroup_number=Calculations!BT$17,Calculations!BT$12,""))</f>
        <v/>
      </c>
      <c r="O145" s="61" t="str">
        <f>IF(COUNTIF(Calculations!$AP:$AP,"="&amp;$F145)=1,INDEX(Calculations!AP:BP,MATCH(Subgroup_number,Calculations!AP:AP,0),9),IF(Subgroup_number=Calculations!BT$17,Calculations!BT$13,""))</f>
        <v/>
      </c>
      <c r="P145" s="61" t="str">
        <f>IF(COUNTIF(Calculations!$AP:$AP,"="&amp;$F145)=1,INDEX(Calculations!AP:BP,MATCH(Subgroup_number,Calculations!AP:AP,0),10),IF(Subgroup_number=Calculations!BT$17,Calculations!BT$14,""))</f>
        <v/>
      </c>
      <c r="Q145" s="61" t="str">
        <f>IF(COUNTIF(Calculations!$AP:$AP,"="&amp;$F145)=1,INDEX(Calculations!AP:BP,MATCH(Subgroup_number,Calculations!AP:AP,0),18),IF(Subgroup_number=Calculations!BT$17,Calculations!BT$6,""))</f>
        <v/>
      </c>
      <c r="R145" s="63" t="str">
        <f>IF(COUNTIF(Calculations!$AP:$AP,"="&amp;$F145)=1,INDEX(Calculations!AP:BP,MATCH(Subgroup_number,Calculations!AP:AP,0),19),IF(Subgroup_number=Calculations!BT$17,Calculations!BT$7,""))</f>
        <v/>
      </c>
      <c r="S145" s="155"/>
      <c r="U145" s="155"/>
      <c r="W145" s="155"/>
    </row>
    <row r="146" spans="6:23" x14ac:dyDescent="0.2">
      <c r="F146" s="54">
        <v>145</v>
      </c>
      <c r="G14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46" s="61" t="str">
        <f>IF(Number&lt;=MAX(Calculations!AP:AP),IF(COUNTIF(Calculations!Z:Z,"="&amp;'Subgroup Analysis'!F146)=1,INDEX(Lookup_Table_subgroup,MATCH(Subgroup_number,Calculations!Z:Z,0),4),INDEX(Calculations!AP:BP,MATCH(Subgroup_number,Calculations!AP:AP,0),11)),IF(Subgroup_number=Calculations!BT$17,Calculations!BT$2,""))</f>
        <v/>
      </c>
      <c r="I146" s="61" t="str">
        <f>IF(Number&lt;=MAX(Calculations!AP:AP),IF(COUNTIF(Calculations!Z:Z,"="&amp;'Subgroup Analysis'!F146)=1,INDEX(Lookup_Table_subgroup,MATCH(Subgroup_number,Calculations!Z:Z,0),9),INDEX(Calculations!AP:BP,MATCH(Subgroup_number,Calculations!AP:AP,0),14)),IF(Subgroup_number=Calculations!BT$17,Calculations!BT$4,""))</f>
        <v/>
      </c>
      <c r="J146" s="61" t="str">
        <f>IF(Number&lt;=MAX(Calculations!AP:AP),IF(COUNTIF(Calculations!Z:Z,"="&amp;'Subgroup Analysis'!F146)=1,INDEX(Lookup_Table_subgroup,MATCH(Subgroup_number,Calculations!Z:Z,0),10),INDEX(Calculations!AP:BP,MATCH(Subgroup_number,Calculations!AP:AP,0),15)),IF(Subgroup_number=Calculations!BT$17,Calculations!BT$5,""))</f>
        <v/>
      </c>
      <c r="K146" s="68" t="str">
        <f>IF(Number&lt;=MAX(Calculations!AP:AP),IF(COUNTIF(Calculations!Z:Z,"="&amp;'Subgroup Analysis'!F146)=1,INDEX(Lookup_Table_subgroup,MATCH(Subgroup_number,Calculations!Z:Z,0),8),INDEX(Calculations!AP:BP,MATCH(Subgroup_number,Calculations!AP:AP,0),24)),IF(Subgroup_number=Calculations!BT$17,"",""))</f>
        <v/>
      </c>
      <c r="L146" s="61" t="str">
        <f>IF(COUNTIF(Calculations!$AP:$AP,"="&amp;$F146)=1,INDEX(Calculations!AP:BP,MATCH(Subgroup_number,Calculations!AP:AP,0),5),IF(Subgroup_number=Calculations!BT$17,Calculations!BT$10,""))</f>
        <v/>
      </c>
      <c r="M146" s="61" t="str">
        <f>IF(COUNTIF(Calculations!$AP:$AP,"="&amp;$F146)=1,INDEX(Calculations!AP:BP,MATCH(Subgroup_number,Calculations!AP:AP,0),6),IF(Subgroup_number=Calculations!BT$17,Calculations!BT$11,""))</f>
        <v/>
      </c>
      <c r="N146" s="61" t="str">
        <f>IF(COUNTIF(Calculations!$AP:$AP,"="&amp;$F146)=1,INDEX(Calculations!AP:BP,MATCH(Subgroup_number,Calculations!AP:AP,0),7),IF(Subgroup_number=Calculations!BT$17,Calculations!BT$12,""))</f>
        <v/>
      </c>
      <c r="O146" s="61" t="str">
        <f>IF(COUNTIF(Calculations!$AP:$AP,"="&amp;$F146)=1,INDEX(Calculations!AP:BP,MATCH(Subgroup_number,Calculations!AP:AP,0),9),IF(Subgroup_number=Calculations!BT$17,Calculations!BT$13,""))</f>
        <v/>
      </c>
      <c r="P146" s="61" t="str">
        <f>IF(COUNTIF(Calculations!$AP:$AP,"="&amp;$F146)=1,INDEX(Calculations!AP:BP,MATCH(Subgroup_number,Calculations!AP:AP,0),10),IF(Subgroup_number=Calculations!BT$17,Calculations!BT$14,""))</f>
        <v/>
      </c>
      <c r="Q146" s="61" t="str">
        <f>IF(COUNTIF(Calculations!$AP:$AP,"="&amp;$F146)=1,INDEX(Calculations!AP:BP,MATCH(Subgroup_number,Calculations!AP:AP,0),18),IF(Subgroup_number=Calculations!BT$17,Calculations!BT$6,""))</f>
        <v/>
      </c>
      <c r="R146" s="63" t="str">
        <f>IF(COUNTIF(Calculations!$AP:$AP,"="&amp;$F146)=1,INDEX(Calculations!AP:BP,MATCH(Subgroup_number,Calculations!AP:AP,0),19),IF(Subgroup_number=Calculations!BT$17,Calculations!BT$7,""))</f>
        <v/>
      </c>
      <c r="S146" s="155"/>
      <c r="U146" s="155"/>
      <c r="W146" s="155"/>
    </row>
    <row r="147" spans="6:23" x14ac:dyDescent="0.2">
      <c r="F147" s="54">
        <v>146</v>
      </c>
      <c r="G14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47" s="61" t="str">
        <f>IF(Number&lt;=MAX(Calculations!AP:AP),IF(COUNTIF(Calculations!Z:Z,"="&amp;'Subgroup Analysis'!F147)=1,INDEX(Lookup_Table_subgroup,MATCH(Subgroup_number,Calculations!Z:Z,0),4),INDEX(Calculations!AP:BP,MATCH(Subgroup_number,Calculations!AP:AP,0),11)),IF(Subgroup_number=Calculations!BT$17,Calculations!BT$2,""))</f>
        <v/>
      </c>
      <c r="I147" s="61" t="str">
        <f>IF(Number&lt;=MAX(Calculations!AP:AP),IF(COUNTIF(Calculations!Z:Z,"="&amp;'Subgroup Analysis'!F147)=1,INDEX(Lookup_Table_subgroup,MATCH(Subgroup_number,Calculations!Z:Z,0),9),INDEX(Calculations!AP:BP,MATCH(Subgroup_number,Calculations!AP:AP,0),14)),IF(Subgroup_number=Calculations!BT$17,Calculations!BT$4,""))</f>
        <v/>
      </c>
      <c r="J147" s="61" t="str">
        <f>IF(Number&lt;=MAX(Calculations!AP:AP),IF(COUNTIF(Calculations!Z:Z,"="&amp;'Subgroup Analysis'!F147)=1,INDEX(Lookup_Table_subgroup,MATCH(Subgroup_number,Calculations!Z:Z,0),10),INDEX(Calculations!AP:BP,MATCH(Subgroup_number,Calculations!AP:AP,0),15)),IF(Subgroup_number=Calculations!BT$17,Calculations!BT$5,""))</f>
        <v/>
      </c>
      <c r="K147" s="68" t="str">
        <f>IF(Number&lt;=MAX(Calculations!AP:AP),IF(COUNTIF(Calculations!Z:Z,"="&amp;'Subgroup Analysis'!F147)=1,INDEX(Lookup_Table_subgroup,MATCH(Subgroup_number,Calculations!Z:Z,0),8),INDEX(Calculations!AP:BP,MATCH(Subgroup_number,Calculations!AP:AP,0),24)),IF(Subgroup_number=Calculations!BT$17,"",""))</f>
        <v/>
      </c>
      <c r="L147" s="61" t="str">
        <f>IF(COUNTIF(Calculations!$AP:$AP,"="&amp;$F147)=1,INDEX(Calculations!AP:BP,MATCH(Subgroup_number,Calculations!AP:AP,0),5),IF(Subgroup_number=Calculations!BT$17,Calculations!BT$10,""))</f>
        <v/>
      </c>
      <c r="M147" s="61" t="str">
        <f>IF(COUNTIF(Calculations!$AP:$AP,"="&amp;$F147)=1,INDEX(Calculations!AP:BP,MATCH(Subgroup_number,Calculations!AP:AP,0),6),IF(Subgroup_number=Calculations!BT$17,Calculations!BT$11,""))</f>
        <v/>
      </c>
      <c r="N147" s="61" t="str">
        <f>IF(COUNTIF(Calculations!$AP:$AP,"="&amp;$F147)=1,INDEX(Calculations!AP:BP,MATCH(Subgroup_number,Calculations!AP:AP,0),7),IF(Subgroup_number=Calculations!BT$17,Calculations!BT$12,""))</f>
        <v/>
      </c>
      <c r="O147" s="61" t="str">
        <f>IF(COUNTIF(Calculations!$AP:$AP,"="&amp;$F147)=1,INDEX(Calculations!AP:BP,MATCH(Subgroup_number,Calculations!AP:AP,0),9),IF(Subgroup_number=Calculations!BT$17,Calculations!BT$13,""))</f>
        <v/>
      </c>
      <c r="P147" s="61" t="str">
        <f>IF(COUNTIF(Calculations!$AP:$AP,"="&amp;$F147)=1,INDEX(Calculations!AP:BP,MATCH(Subgroup_number,Calculations!AP:AP,0),10),IF(Subgroup_number=Calculations!BT$17,Calculations!BT$14,""))</f>
        <v/>
      </c>
      <c r="Q147" s="61" t="str">
        <f>IF(COUNTIF(Calculations!$AP:$AP,"="&amp;$F147)=1,INDEX(Calculations!AP:BP,MATCH(Subgroup_number,Calculations!AP:AP,0),18),IF(Subgroup_number=Calculations!BT$17,Calculations!BT$6,""))</f>
        <v/>
      </c>
      <c r="R147" s="63" t="str">
        <f>IF(COUNTIF(Calculations!$AP:$AP,"="&amp;$F147)=1,INDEX(Calculations!AP:BP,MATCH(Subgroup_number,Calculations!AP:AP,0),19),IF(Subgroup_number=Calculations!BT$17,Calculations!BT$7,""))</f>
        <v/>
      </c>
      <c r="S147" s="155"/>
      <c r="U147" s="155"/>
      <c r="W147" s="155"/>
    </row>
    <row r="148" spans="6:23" x14ac:dyDescent="0.2">
      <c r="F148" s="54">
        <v>147</v>
      </c>
      <c r="G14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48" s="61" t="str">
        <f>IF(Number&lt;=MAX(Calculations!AP:AP),IF(COUNTIF(Calculations!Z:Z,"="&amp;'Subgroup Analysis'!F148)=1,INDEX(Lookup_Table_subgroup,MATCH(Subgroup_number,Calculations!Z:Z,0),4),INDEX(Calculations!AP:BP,MATCH(Subgroup_number,Calculations!AP:AP,0),11)),IF(Subgroup_number=Calculations!BT$17,Calculations!BT$2,""))</f>
        <v/>
      </c>
      <c r="I148" s="61" t="str">
        <f>IF(Number&lt;=MAX(Calculations!AP:AP),IF(COUNTIF(Calculations!Z:Z,"="&amp;'Subgroup Analysis'!F148)=1,INDEX(Lookup_Table_subgroup,MATCH(Subgroup_number,Calculations!Z:Z,0),9),INDEX(Calculations!AP:BP,MATCH(Subgroup_number,Calculations!AP:AP,0),14)),IF(Subgroup_number=Calculations!BT$17,Calculations!BT$4,""))</f>
        <v/>
      </c>
      <c r="J148" s="61" t="str">
        <f>IF(Number&lt;=MAX(Calculations!AP:AP),IF(COUNTIF(Calculations!Z:Z,"="&amp;'Subgroup Analysis'!F148)=1,INDEX(Lookup_Table_subgroup,MATCH(Subgroup_number,Calculations!Z:Z,0),10),INDEX(Calculations!AP:BP,MATCH(Subgroup_number,Calculations!AP:AP,0),15)),IF(Subgroup_number=Calculations!BT$17,Calculations!BT$5,""))</f>
        <v/>
      </c>
      <c r="K148" s="68" t="str">
        <f>IF(Number&lt;=MAX(Calculations!AP:AP),IF(COUNTIF(Calculations!Z:Z,"="&amp;'Subgroup Analysis'!F148)=1,INDEX(Lookup_Table_subgroup,MATCH(Subgroup_number,Calculations!Z:Z,0),8),INDEX(Calculations!AP:BP,MATCH(Subgroup_number,Calculations!AP:AP,0),24)),IF(Subgroup_number=Calculations!BT$17,"",""))</f>
        <v/>
      </c>
      <c r="L148" s="61" t="str">
        <f>IF(COUNTIF(Calculations!$AP:$AP,"="&amp;$F148)=1,INDEX(Calculations!AP:BP,MATCH(Subgroup_number,Calculations!AP:AP,0),5),IF(Subgroup_number=Calculations!BT$17,Calculations!BT$10,""))</f>
        <v/>
      </c>
      <c r="M148" s="61" t="str">
        <f>IF(COUNTIF(Calculations!$AP:$AP,"="&amp;$F148)=1,INDEX(Calculations!AP:BP,MATCH(Subgroup_number,Calculations!AP:AP,0),6),IF(Subgroup_number=Calculations!BT$17,Calculations!BT$11,""))</f>
        <v/>
      </c>
      <c r="N148" s="61" t="str">
        <f>IF(COUNTIF(Calculations!$AP:$AP,"="&amp;$F148)=1,INDEX(Calculations!AP:BP,MATCH(Subgroup_number,Calculations!AP:AP,0),7),IF(Subgroup_number=Calculations!BT$17,Calculations!BT$12,""))</f>
        <v/>
      </c>
      <c r="O148" s="61" t="str">
        <f>IF(COUNTIF(Calculations!$AP:$AP,"="&amp;$F148)=1,INDEX(Calculations!AP:BP,MATCH(Subgroup_number,Calculations!AP:AP,0),9),IF(Subgroup_number=Calculations!BT$17,Calculations!BT$13,""))</f>
        <v/>
      </c>
      <c r="P148" s="61" t="str">
        <f>IF(COUNTIF(Calculations!$AP:$AP,"="&amp;$F148)=1,INDEX(Calculations!AP:BP,MATCH(Subgroup_number,Calculations!AP:AP,0),10),IF(Subgroup_number=Calculations!BT$17,Calculations!BT$14,""))</f>
        <v/>
      </c>
      <c r="Q148" s="61" t="str">
        <f>IF(COUNTIF(Calculations!$AP:$AP,"="&amp;$F148)=1,INDEX(Calculations!AP:BP,MATCH(Subgroup_number,Calculations!AP:AP,0),18),IF(Subgroup_number=Calculations!BT$17,Calculations!BT$6,""))</f>
        <v/>
      </c>
      <c r="R148" s="63" t="str">
        <f>IF(COUNTIF(Calculations!$AP:$AP,"="&amp;$F148)=1,INDEX(Calculations!AP:BP,MATCH(Subgroup_number,Calculations!AP:AP,0),19),IF(Subgroup_number=Calculations!BT$17,Calculations!BT$7,""))</f>
        <v/>
      </c>
      <c r="S148" s="155"/>
      <c r="U148" s="155"/>
      <c r="W148" s="155"/>
    </row>
    <row r="149" spans="6:23" x14ac:dyDescent="0.2">
      <c r="F149" s="54">
        <v>148</v>
      </c>
      <c r="G14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49" s="61" t="str">
        <f>IF(Number&lt;=MAX(Calculations!AP:AP),IF(COUNTIF(Calculations!Z:Z,"="&amp;'Subgroup Analysis'!F149)=1,INDEX(Lookup_Table_subgroup,MATCH(Subgroup_number,Calculations!Z:Z,0),4),INDEX(Calculations!AP:BP,MATCH(Subgroup_number,Calculations!AP:AP,0),11)),IF(Subgroup_number=Calculations!BT$17,Calculations!BT$2,""))</f>
        <v/>
      </c>
      <c r="I149" s="61" t="str">
        <f>IF(Number&lt;=MAX(Calculations!AP:AP),IF(COUNTIF(Calculations!Z:Z,"="&amp;'Subgroup Analysis'!F149)=1,INDEX(Lookup_Table_subgroup,MATCH(Subgroup_number,Calculations!Z:Z,0),9),INDEX(Calculations!AP:BP,MATCH(Subgroup_number,Calculations!AP:AP,0),14)),IF(Subgroup_number=Calculations!BT$17,Calculations!BT$4,""))</f>
        <v/>
      </c>
      <c r="J149" s="61" t="str">
        <f>IF(Number&lt;=MAX(Calculations!AP:AP),IF(COUNTIF(Calculations!Z:Z,"="&amp;'Subgroup Analysis'!F149)=1,INDEX(Lookup_Table_subgroup,MATCH(Subgroup_number,Calculations!Z:Z,0),10),INDEX(Calculations!AP:BP,MATCH(Subgroup_number,Calculations!AP:AP,0),15)),IF(Subgroup_number=Calculations!BT$17,Calculations!BT$5,""))</f>
        <v/>
      </c>
      <c r="K149" s="68" t="str">
        <f>IF(Number&lt;=MAX(Calculations!AP:AP),IF(COUNTIF(Calculations!Z:Z,"="&amp;'Subgroup Analysis'!F149)=1,INDEX(Lookup_Table_subgroup,MATCH(Subgroup_number,Calculations!Z:Z,0),8),INDEX(Calculations!AP:BP,MATCH(Subgroup_number,Calculations!AP:AP,0),24)),IF(Subgroup_number=Calculations!BT$17,"",""))</f>
        <v/>
      </c>
      <c r="L149" s="61" t="str">
        <f>IF(COUNTIF(Calculations!$AP:$AP,"="&amp;$F149)=1,INDEX(Calculations!AP:BP,MATCH(Subgroup_number,Calculations!AP:AP,0),5),IF(Subgroup_number=Calculations!BT$17,Calculations!BT$10,""))</f>
        <v/>
      </c>
      <c r="M149" s="61" t="str">
        <f>IF(COUNTIF(Calculations!$AP:$AP,"="&amp;$F149)=1,INDEX(Calculations!AP:BP,MATCH(Subgroup_number,Calculations!AP:AP,0),6),IF(Subgroup_number=Calculations!BT$17,Calculations!BT$11,""))</f>
        <v/>
      </c>
      <c r="N149" s="61" t="str">
        <f>IF(COUNTIF(Calculations!$AP:$AP,"="&amp;$F149)=1,INDEX(Calculations!AP:BP,MATCH(Subgroup_number,Calculations!AP:AP,0),7),IF(Subgroup_number=Calculations!BT$17,Calculations!BT$12,""))</f>
        <v/>
      </c>
      <c r="O149" s="61" t="str">
        <f>IF(COUNTIF(Calculations!$AP:$AP,"="&amp;$F149)=1,INDEX(Calculations!AP:BP,MATCH(Subgroup_number,Calculations!AP:AP,0),9),IF(Subgroup_number=Calculations!BT$17,Calculations!BT$13,""))</f>
        <v/>
      </c>
      <c r="P149" s="61" t="str">
        <f>IF(COUNTIF(Calculations!$AP:$AP,"="&amp;$F149)=1,INDEX(Calculations!AP:BP,MATCH(Subgroup_number,Calculations!AP:AP,0),10),IF(Subgroup_number=Calculations!BT$17,Calculations!BT$14,""))</f>
        <v/>
      </c>
      <c r="Q149" s="61" t="str">
        <f>IF(COUNTIF(Calculations!$AP:$AP,"="&amp;$F149)=1,INDEX(Calculations!AP:BP,MATCH(Subgroup_number,Calculations!AP:AP,0),18),IF(Subgroup_number=Calculations!BT$17,Calculations!BT$6,""))</f>
        <v/>
      </c>
      <c r="R149" s="63" t="str">
        <f>IF(COUNTIF(Calculations!$AP:$AP,"="&amp;$F149)=1,INDEX(Calculations!AP:BP,MATCH(Subgroup_number,Calculations!AP:AP,0),19),IF(Subgroup_number=Calculations!BT$17,Calculations!BT$7,""))</f>
        <v/>
      </c>
      <c r="S149" s="155"/>
      <c r="U149" s="155"/>
      <c r="W149" s="155"/>
    </row>
    <row r="150" spans="6:23" x14ac:dyDescent="0.2">
      <c r="F150" s="54">
        <v>149</v>
      </c>
      <c r="G15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50" s="61" t="str">
        <f>IF(Number&lt;=MAX(Calculations!AP:AP),IF(COUNTIF(Calculations!Z:Z,"="&amp;'Subgroup Analysis'!F150)=1,INDEX(Lookup_Table_subgroup,MATCH(Subgroup_number,Calculations!Z:Z,0),4),INDEX(Calculations!AP:BP,MATCH(Subgroup_number,Calculations!AP:AP,0),11)),IF(Subgroup_number=Calculations!BT$17,Calculations!BT$2,""))</f>
        <v/>
      </c>
      <c r="I150" s="61" t="str">
        <f>IF(Number&lt;=MAX(Calculations!AP:AP),IF(COUNTIF(Calculations!Z:Z,"="&amp;'Subgroup Analysis'!F150)=1,INDEX(Lookup_Table_subgroup,MATCH(Subgroup_number,Calculations!Z:Z,0),9),INDEX(Calculations!AP:BP,MATCH(Subgroup_number,Calculations!AP:AP,0),14)),IF(Subgroup_number=Calculations!BT$17,Calculations!BT$4,""))</f>
        <v/>
      </c>
      <c r="J150" s="61" t="str">
        <f>IF(Number&lt;=MAX(Calculations!AP:AP),IF(COUNTIF(Calculations!Z:Z,"="&amp;'Subgroup Analysis'!F150)=1,INDEX(Lookup_Table_subgroup,MATCH(Subgroup_number,Calculations!Z:Z,0),10),INDEX(Calculations!AP:BP,MATCH(Subgroup_number,Calculations!AP:AP,0),15)),IF(Subgroup_number=Calculations!BT$17,Calculations!BT$5,""))</f>
        <v/>
      </c>
      <c r="K150" s="68" t="str">
        <f>IF(Number&lt;=MAX(Calculations!AP:AP),IF(COUNTIF(Calculations!Z:Z,"="&amp;'Subgroup Analysis'!F150)=1,INDEX(Lookup_Table_subgroup,MATCH(Subgroup_number,Calculations!Z:Z,0),8),INDEX(Calculations!AP:BP,MATCH(Subgroup_number,Calculations!AP:AP,0),24)),IF(Subgroup_number=Calculations!BT$17,"",""))</f>
        <v/>
      </c>
      <c r="L150" s="61" t="str">
        <f>IF(COUNTIF(Calculations!$AP:$AP,"="&amp;$F150)=1,INDEX(Calculations!AP:BP,MATCH(Subgroup_number,Calculations!AP:AP,0),5),IF(Subgroup_number=Calculations!BT$17,Calculations!BT$10,""))</f>
        <v/>
      </c>
      <c r="M150" s="61" t="str">
        <f>IF(COUNTIF(Calculations!$AP:$AP,"="&amp;$F150)=1,INDEX(Calculations!AP:BP,MATCH(Subgroup_number,Calculations!AP:AP,0),6),IF(Subgroup_number=Calculations!BT$17,Calculations!BT$11,""))</f>
        <v/>
      </c>
      <c r="N150" s="61" t="str">
        <f>IF(COUNTIF(Calculations!$AP:$AP,"="&amp;$F150)=1,INDEX(Calculations!AP:BP,MATCH(Subgroup_number,Calculations!AP:AP,0),7),IF(Subgroup_number=Calculations!BT$17,Calculations!BT$12,""))</f>
        <v/>
      </c>
      <c r="O150" s="61" t="str">
        <f>IF(COUNTIF(Calculations!$AP:$AP,"="&amp;$F150)=1,INDEX(Calculations!AP:BP,MATCH(Subgroup_number,Calculations!AP:AP,0),9),IF(Subgroup_number=Calculations!BT$17,Calculations!BT$13,""))</f>
        <v/>
      </c>
      <c r="P150" s="61" t="str">
        <f>IF(COUNTIF(Calculations!$AP:$AP,"="&amp;$F150)=1,INDEX(Calculations!AP:BP,MATCH(Subgroup_number,Calculations!AP:AP,0),10),IF(Subgroup_number=Calculations!BT$17,Calculations!BT$14,""))</f>
        <v/>
      </c>
      <c r="Q150" s="61" t="str">
        <f>IF(COUNTIF(Calculations!$AP:$AP,"="&amp;$F150)=1,INDEX(Calculations!AP:BP,MATCH(Subgroup_number,Calculations!AP:AP,0),18),IF(Subgroup_number=Calculations!BT$17,Calculations!BT$6,""))</f>
        <v/>
      </c>
      <c r="R150" s="63" t="str">
        <f>IF(COUNTIF(Calculations!$AP:$AP,"="&amp;$F150)=1,INDEX(Calculations!AP:BP,MATCH(Subgroup_number,Calculations!AP:AP,0),19),IF(Subgroup_number=Calculations!BT$17,Calculations!BT$7,""))</f>
        <v/>
      </c>
      <c r="S150" s="155"/>
      <c r="U150" s="155"/>
      <c r="W150" s="155"/>
    </row>
    <row r="151" spans="6:23" x14ac:dyDescent="0.2">
      <c r="F151" s="54">
        <v>150</v>
      </c>
      <c r="G15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51" s="61" t="str">
        <f>IF(Number&lt;=MAX(Calculations!AP:AP),IF(COUNTIF(Calculations!Z:Z,"="&amp;'Subgroup Analysis'!F151)=1,INDEX(Lookup_Table_subgroup,MATCH(Subgroup_number,Calculations!Z:Z,0),4),INDEX(Calculations!AP:BP,MATCH(Subgroup_number,Calculations!AP:AP,0),11)),IF(Subgroup_number=Calculations!BT$17,Calculations!BT$2,""))</f>
        <v/>
      </c>
      <c r="I151" s="61" t="str">
        <f>IF(Number&lt;=MAX(Calculations!AP:AP),IF(COUNTIF(Calculations!Z:Z,"="&amp;'Subgroup Analysis'!F151)=1,INDEX(Lookup_Table_subgroup,MATCH(Subgroup_number,Calculations!Z:Z,0),9),INDEX(Calculations!AP:BP,MATCH(Subgroup_number,Calculations!AP:AP,0),14)),IF(Subgroup_number=Calculations!BT$17,Calculations!BT$4,""))</f>
        <v/>
      </c>
      <c r="J151" s="61" t="str">
        <f>IF(Number&lt;=MAX(Calculations!AP:AP),IF(COUNTIF(Calculations!Z:Z,"="&amp;'Subgroup Analysis'!F151)=1,INDEX(Lookup_Table_subgroup,MATCH(Subgroup_number,Calculations!Z:Z,0),10),INDEX(Calculations!AP:BP,MATCH(Subgroup_number,Calculations!AP:AP,0),15)),IF(Subgroup_number=Calculations!BT$17,Calculations!BT$5,""))</f>
        <v/>
      </c>
      <c r="K151" s="68" t="str">
        <f>IF(Number&lt;=MAX(Calculations!AP:AP),IF(COUNTIF(Calculations!Z:Z,"="&amp;'Subgroup Analysis'!F151)=1,INDEX(Lookup_Table_subgroup,MATCH(Subgroup_number,Calculations!Z:Z,0),8),INDEX(Calculations!AP:BP,MATCH(Subgroup_number,Calculations!AP:AP,0),24)),IF(Subgroup_number=Calculations!BT$17,"",""))</f>
        <v/>
      </c>
      <c r="L151" s="61" t="str">
        <f>IF(COUNTIF(Calculations!$AP:$AP,"="&amp;$F151)=1,INDEX(Calculations!AP:BP,MATCH(Subgroup_number,Calculations!AP:AP,0),5),IF(Subgroup_number=Calculations!BT$17,Calculations!BT$10,""))</f>
        <v/>
      </c>
      <c r="M151" s="61" t="str">
        <f>IF(COUNTIF(Calculations!$AP:$AP,"="&amp;$F151)=1,INDEX(Calculations!AP:BP,MATCH(Subgroup_number,Calculations!AP:AP,0),6),IF(Subgroup_number=Calculations!BT$17,Calculations!BT$11,""))</f>
        <v/>
      </c>
      <c r="N151" s="61" t="str">
        <f>IF(COUNTIF(Calculations!$AP:$AP,"="&amp;$F151)=1,INDEX(Calculations!AP:BP,MATCH(Subgroup_number,Calculations!AP:AP,0),7),IF(Subgroup_number=Calculations!BT$17,Calculations!BT$12,""))</f>
        <v/>
      </c>
      <c r="O151" s="61" t="str">
        <f>IF(COUNTIF(Calculations!$AP:$AP,"="&amp;$F151)=1,INDEX(Calculations!AP:BP,MATCH(Subgroup_number,Calculations!AP:AP,0),9),IF(Subgroup_number=Calculations!BT$17,Calculations!BT$13,""))</f>
        <v/>
      </c>
      <c r="P151" s="61" t="str">
        <f>IF(COUNTIF(Calculations!$AP:$AP,"="&amp;$F151)=1,INDEX(Calculations!AP:BP,MATCH(Subgroup_number,Calculations!AP:AP,0),10),IF(Subgroup_number=Calculations!BT$17,Calculations!BT$14,""))</f>
        <v/>
      </c>
      <c r="Q151" s="61" t="str">
        <f>IF(COUNTIF(Calculations!$AP:$AP,"="&amp;$F151)=1,INDEX(Calculations!AP:BP,MATCH(Subgroup_number,Calculations!AP:AP,0),18),IF(Subgroup_number=Calculations!BT$17,Calculations!BT$6,""))</f>
        <v/>
      </c>
      <c r="R151" s="63" t="str">
        <f>IF(COUNTIF(Calculations!$AP:$AP,"="&amp;$F151)=1,INDEX(Calculations!AP:BP,MATCH(Subgroup_number,Calculations!AP:AP,0),19),IF(Subgroup_number=Calculations!BT$17,Calculations!BT$7,""))</f>
        <v/>
      </c>
      <c r="S151" s="155"/>
      <c r="U151" s="155"/>
      <c r="W151" s="155"/>
    </row>
    <row r="152" spans="6:23" x14ac:dyDescent="0.2">
      <c r="F152" s="54">
        <v>151</v>
      </c>
      <c r="G15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52" s="61" t="str">
        <f>IF(Number&lt;=MAX(Calculations!AP:AP),IF(COUNTIF(Calculations!Z:Z,"="&amp;'Subgroup Analysis'!F152)=1,INDEX(Lookup_Table_subgroup,MATCH(Subgroup_number,Calculations!Z:Z,0),4),INDEX(Calculations!AP:BP,MATCH(Subgroup_number,Calculations!AP:AP,0),11)),IF(Subgroup_number=Calculations!BT$17,Calculations!BT$2,""))</f>
        <v/>
      </c>
      <c r="I152" s="61" t="str">
        <f>IF(Number&lt;=MAX(Calculations!AP:AP),IF(COUNTIF(Calculations!Z:Z,"="&amp;'Subgroup Analysis'!F152)=1,INDEX(Lookup_Table_subgroup,MATCH(Subgroup_number,Calculations!Z:Z,0),9),INDEX(Calculations!AP:BP,MATCH(Subgroup_number,Calculations!AP:AP,0),14)),IF(Subgroup_number=Calculations!BT$17,Calculations!BT$4,""))</f>
        <v/>
      </c>
      <c r="J152" s="61" t="str">
        <f>IF(Number&lt;=MAX(Calculations!AP:AP),IF(COUNTIF(Calculations!Z:Z,"="&amp;'Subgroup Analysis'!F152)=1,INDEX(Lookup_Table_subgroup,MATCH(Subgroup_number,Calculations!Z:Z,0),10),INDEX(Calculations!AP:BP,MATCH(Subgroup_number,Calculations!AP:AP,0),15)),IF(Subgroup_number=Calculations!BT$17,Calculations!BT$5,""))</f>
        <v/>
      </c>
      <c r="K152" s="68" t="str">
        <f>IF(Number&lt;=MAX(Calculations!AP:AP),IF(COUNTIF(Calculations!Z:Z,"="&amp;'Subgroup Analysis'!F152)=1,INDEX(Lookup_Table_subgroup,MATCH(Subgroup_number,Calculations!Z:Z,0),8),INDEX(Calculations!AP:BP,MATCH(Subgroup_number,Calculations!AP:AP,0),24)),IF(Subgroup_number=Calculations!BT$17,"",""))</f>
        <v/>
      </c>
      <c r="L152" s="61" t="str">
        <f>IF(COUNTIF(Calculations!$AP:$AP,"="&amp;$F152)=1,INDEX(Calculations!AP:BP,MATCH(Subgroup_number,Calculations!AP:AP,0),5),IF(Subgroup_number=Calculations!BT$17,Calculations!BT$10,""))</f>
        <v/>
      </c>
      <c r="M152" s="61" t="str">
        <f>IF(COUNTIF(Calculations!$AP:$AP,"="&amp;$F152)=1,INDEX(Calculations!AP:BP,MATCH(Subgroup_number,Calculations!AP:AP,0),6),IF(Subgroup_number=Calculations!BT$17,Calculations!BT$11,""))</f>
        <v/>
      </c>
      <c r="N152" s="61" t="str">
        <f>IF(COUNTIF(Calculations!$AP:$AP,"="&amp;$F152)=1,INDEX(Calculations!AP:BP,MATCH(Subgroup_number,Calculations!AP:AP,0),7),IF(Subgroup_number=Calculations!BT$17,Calculations!BT$12,""))</f>
        <v/>
      </c>
      <c r="O152" s="61" t="str">
        <f>IF(COUNTIF(Calculations!$AP:$AP,"="&amp;$F152)=1,INDEX(Calculations!AP:BP,MATCH(Subgroup_number,Calculations!AP:AP,0),9),IF(Subgroup_number=Calculations!BT$17,Calculations!BT$13,""))</f>
        <v/>
      </c>
      <c r="P152" s="61" t="str">
        <f>IF(COUNTIF(Calculations!$AP:$AP,"="&amp;$F152)=1,INDEX(Calculations!AP:BP,MATCH(Subgroup_number,Calculations!AP:AP,0),10),IF(Subgroup_number=Calculations!BT$17,Calculations!BT$14,""))</f>
        <v/>
      </c>
      <c r="Q152" s="61" t="str">
        <f>IF(COUNTIF(Calculations!$AP:$AP,"="&amp;$F152)=1,INDEX(Calculations!AP:BP,MATCH(Subgroup_number,Calculations!AP:AP,0),18),IF(Subgroup_number=Calculations!BT$17,Calculations!BT$6,""))</f>
        <v/>
      </c>
      <c r="R152" s="63" t="str">
        <f>IF(COUNTIF(Calculations!$AP:$AP,"="&amp;$F152)=1,INDEX(Calculations!AP:BP,MATCH(Subgroup_number,Calculations!AP:AP,0),19),IF(Subgroup_number=Calculations!BT$17,Calculations!BT$7,""))</f>
        <v/>
      </c>
      <c r="S152" s="155"/>
      <c r="U152" s="155"/>
      <c r="W152" s="155"/>
    </row>
    <row r="153" spans="6:23" x14ac:dyDescent="0.2">
      <c r="F153" s="54">
        <v>152</v>
      </c>
      <c r="G15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53" s="61" t="str">
        <f>IF(Number&lt;=MAX(Calculations!AP:AP),IF(COUNTIF(Calculations!Z:Z,"="&amp;'Subgroup Analysis'!F153)=1,INDEX(Lookup_Table_subgroup,MATCH(Subgroup_number,Calculations!Z:Z,0),4),INDEX(Calculations!AP:BP,MATCH(Subgroup_number,Calculations!AP:AP,0),11)),IF(Subgroup_number=Calculations!BT$17,Calculations!BT$2,""))</f>
        <v/>
      </c>
      <c r="I153" s="61" t="str">
        <f>IF(Number&lt;=MAX(Calculations!AP:AP),IF(COUNTIF(Calculations!Z:Z,"="&amp;'Subgroup Analysis'!F153)=1,INDEX(Lookup_Table_subgroup,MATCH(Subgroup_number,Calculations!Z:Z,0),9),INDEX(Calculations!AP:BP,MATCH(Subgroup_number,Calculations!AP:AP,0),14)),IF(Subgroup_number=Calculations!BT$17,Calculations!BT$4,""))</f>
        <v/>
      </c>
      <c r="J153" s="61" t="str">
        <f>IF(Number&lt;=MAX(Calculations!AP:AP),IF(COUNTIF(Calculations!Z:Z,"="&amp;'Subgroup Analysis'!F153)=1,INDEX(Lookup_Table_subgroup,MATCH(Subgroup_number,Calculations!Z:Z,0),10),INDEX(Calculations!AP:BP,MATCH(Subgroup_number,Calculations!AP:AP,0),15)),IF(Subgroup_number=Calculations!BT$17,Calculations!BT$5,""))</f>
        <v/>
      </c>
      <c r="K153" s="68" t="str">
        <f>IF(Number&lt;=MAX(Calculations!AP:AP),IF(COUNTIF(Calculations!Z:Z,"="&amp;'Subgroup Analysis'!F153)=1,INDEX(Lookup_Table_subgroup,MATCH(Subgroup_number,Calculations!Z:Z,0),8),INDEX(Calculations!AP:BP,MATCH(Subgroup_number,Calculations!AP:AP,0),24)),IF(Subgroup_number=Calculations!BT$17,"",""))</f>
        <v/>
      </c>
      <c r="L153" s="61" t="str">
        <f>IF(COUNTIF(Calculations!$AP:$AP,"="&amp;$F153)=1,INDEX(Calculations!AP:BP,MATCH(Subgroup_number,Calculations!AP:AP,0),5),IF(Subgroup_number=Calculations!BT$17,Calculations!BT$10,""))</f>
        <v/>
      </c>
      <c r="M153" s="61" t="str">
        <f>IF(COUNTIF(Calculations!$AP:$AP,"="&amp;$F153)=1,INDEX(Calculations!AP:BP,MATCH(Subgroup_number,Calculations!AP:AP,0),6),IF(Subgroup_number=Calculations!BT$17,Calculations!BT$11,""))</f>
        <v/>
      </c>
      <c r="N153" s="61" t="str">
        <f>IF(COUNTIF(Calculations!$AP:$AP,"="&amp;$F153)=1,INDEX(Calculations!AP:BP,MATCH(Subgroup_number,Calculations!AP:AP,0),7),IF(Subgroup_number=Calculations!BT$17,Calculations!BT$12,""))</f>
        <v/>
      </c>
      <c r="O153" s="61" t="str">
        <f>IF(COUNTIF(Calculations!$AP:$AP,"="&amp;$F153)=1,INDEX(Calculations!AP:BP,MATCH(Subgroup_number,Calculations!AP:AP,0),9),IF(Subgroup_number=Calculations!BT$17,Calculations!BT$13,""))</f>
        <v/>
      </c>
      <c r="P153" s="61" t="str">
        <f>IF(COUNTIF(Calculations!$AP:$AP,"="&amp;$F153)=1,INDEX(Calculations!AP:BP,MATCH(Subgroup_number,Calculations!AP:AP,0),10),IF(Subgroup_number=Calculations!BT$17,Calculations!BT$14,""))</f>
        <v/>
      </c>
      <c r="Q153" s="61" t="str">
        <f>IF(COUNTIF(Calculations!$AP:$AP,"="&amp;$F153)=1,INDEX(Calculations!AP:BP,MATCH(Subgroup_number,Calculations!AP:AP,0),18),IF(Subgroup_number=Calculations!BT$17,Calculations!BT$6,""))</f>
        <v/>
      </c>
      <c r="R153" s="63" t="str">
        <f>IF(COUNTIF(Calculations!$AP:$AP,"="&amp;$F153)=1,INDEX(Calculations!AP:BP,MATCH(Subgroup_number,Calculations!AP:AP,0),19),IF(Subgroup_number=Calculations!BT$17,Calculations!BT$7,""))</f>
        <v/>
      </c>
      <c r="S153" s="155"/>
      <c r="U153" s="155"/>
      <c r="W153" s="155"/>
    </row>
    <row r="154" spans="6:23" x14ac:dyDescent="0.2">
      <c r="F154" s="54">
        <v>153</v>
      </c>
      <c r="G15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54" s="61" t="str">
        <f>IF(Number&lt;=MAX(Calculations!AP:AP),IF(COUNTIF(Calculations!Z:Z,"="&amp;'Subgroup Analysis'!F154)=1,INDEX(Lookup_Table_subgroup,MATCH(Subgroup_number,Calculations!Z:Z,0),4),INDEX(Calculations!AP:BP,MATCH(Subgroup_number,Calculations!AP:AP,0),11)),IF(Subgroup_number=Calculations!BT$17,Calculations!BT$2,""))</f>
        <v/>
      </c>
      <c r="I154" s="61" t="str">
        <f>IF(Number&lt;=MAX(Calculations!AP:AP),IF(COUNTIF(Calculations!Z:Z,"="&amp;'Subgroup Analysis'!F154)=1,INDEX(Lookup_Table_subgroup,MATCH(Subgroup_number,Calculations!Z:Z,0),9),INDEX(Calculations!AP:BP,MATCH(Subgroup_number,Calculations!AP:AP,0),14)),IF(Subgroup_number=Calculations!BT$17,Calculations!BT$4,""))</f>
        <v/>
      </c>
      <c r="J154" s="61" t="str">
        <f>IF(Number&lt;=MAX(Calculations!AP:AP),IF(COUNTIF(Calculations!Z:Z,"="&amp;'Subgroup Analysis'!F154)=1,INDEX(Lookup_Table_subgroup,MATCH(Subgroup_number,Calculations!Z:Z,0),10),INDEX(Calculations!AP:BP,MATCH(Subgroup_number,Calculations!AP:AP,0),15)),IF(Subgroup_number=Calculations!BT$17,Calculations!BT$5,""))</f>
        <v/>
      </c>
      <c r="K154" s="68" t="str">
        <f>IF(Number&lt;=MAX(Calculations!AP:AP),IF(COUNTIF(Calculations!Z:Z,"="&amp;'Subgroup Analysis'!F154)=1,INDEX(Lookup_Table_subgroup,MATCH(Subgroup_number,Calculations!Z:Z,0),8),INDEX(Calculations!AP:BP,MATCH(Subgroup_number,Calculations!AP:AP,0),24)),IF(Subgroup_number=Calculations!BT$17,"",""))</f>
        <v/>
      </c>
      <c r="L154" s="61" t="str">
        <f>IF(COUNTIF(Calculations!$AP:$AP,"="&amp;$F154)=1,INDEX(Calculations!AP:BP,MATCH(Subgroup_number,Calculations!AP:AP,0),5),IF(Subgroup_number=Calculations!BT$17,Calculations!BT$10,""))</f>
        <v/>
      </c>
      <c r="M154" s="61" t="str">
        <f>IF(COUNTIF(Calculations!$AP:$AP,"="&amp;$F154)=1,INDEX(Calculations!AP:BP,MATCH(Subgroup_number,Calculations!AP:AP,0),6),IF(Subgroup_number=Calculations!BT$17,Calculations!BT$11,""))</f>
        <v/>
      </c>
      <c r="N154" s="61" t="str">
        <f>IF(COUNTIF(Calculations!$AP:$AP,"="&amp;$F154)=1,INDEX(Calculations!AP:BP,MATCH(Subgroup_number,Calculations!AP:AP,0),7),IF(Subgroup_number=Calculations!BT$17,Calculations!BT$12,""))</f>
        <v/>
      </c>
      <c r="O154" s="61" t="str">
        <f>IF(COUNTIF(Calculations!$AP:$AP,"="&amp;$F154)=1,INDEX(Calculations!AP:BP,MATCH(Subgroup_number,Calculations!AP:AP,0),9),IF(Subgroup_number=Calculations!BT$17,Calculations!BT$13,""))</f>
        <v/>
      </c>
      <c r="P154" s="61" t="str">
        <f>IF(COUNTIF(Calculations!$AP:$AP,"="&amp;$F154)=1,INDEX(Calculations!AP:BP,MATCH(Subgroup_number,Calculations!AP:AP,0),10),IF(Subgroup_number=Calculations!BT$17,Calculations!BT$14,""))</f>
        <v/>
      </c>
      <c r="Q154" s="61" t="str">
        <f>IF(COUNTIF(Calculations!$AP:$AP,"="&amp;$F154)=1,INDEX(Calculations!AP:BP,MATCH(Subgroup_number,Calculations!AP:AP,0),18),IF(Subgroup_number=Calculations!BT$17,Calculations!BT$6,""))</f>
        <v/>
      </c>
      <c r="R154" s="63" t="str">
        <f>IF(COUNTIF(Calculations!$AP:$AP,"="&amp;$F154)=1,INDEX(Calculations!AP:BP,MATCH(Subgroup_number,Calculations!AP:AP,0),19),IF(Subgroup_number=Calculations!BT$17,Calculations!BT$7,""))</f>
        <v/>
      </c>
      <c r="S154" s="155"/>
      <c r="U154" s="155"/>
      <c r="W154" s="155"/>
    </row>
    <row r="155" spans="6:23" x14ac:dyDescent="0.2">
      <c r="F155" s="54">
        <v>154</v>
      </c>
      <c r="G15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55" s="61" t="str">
        <f>IF(Number&lt;=MAX(Calculations!AP:AP),IF(COUNTIF(Calculations!Z:Z,"="&amp;'Subgroup Analysis'!F155)=1,INDEX(Lookup_Table_subgroup,MATCH(Subgroup_number,Calculations!Z:Z,0),4),INDEX(Calculations!AP:BP,MATCH(Subgroup_number,Calculations!AP:AP,0),11)),IF(Subgroup_number=Calculations!BT$17,Calculations!BT$2,""))</f>
        <v/>
      </c>
      <c r="I155" s="61" t="str">
        <f>IF(Number&lt;=MAX(Calculations!AP:AP),IF(COUNTIF(Calculations!Z:Z,"="&amp;'Subgroup Analysis'!F155)=1,INDEX(Lookup_Table_subgroup,MATCH(Subgroup_number,Calculations!Z:Z,0),9),INDEX(Calculations!AP:BP,MATCH(Subgroup_number,Calculations!AP:AP,0),14)),IF(Subgroup_number=Calculations!BT$17,Calculations!BT$4,""))</f>
        <v/>
      </c>
      <c r="J155" s="61" t="str">
        <f>IF(Number&lt;=MAX(Calculations!AP:AP),IF(COUNTIF(Calculations!Z:Z,"="&amp;'Subgroup Analysis'!F155)=1,INDEX(Lookup_Table_subgroup,MATCH(Subgroup_number,Calculations!Z:Z,0),10),INDEX(Calculations!AP:BP,MATCH(Subgroup_number,Calculations!AP:AP,0),15)),IF(Subgroup_number=Calculations!BT$17,Calculations!BT$5,""))</f>
        <v/>
      </c>
      <c r="K155" s="68" t="str">
        <f>IF(Number&lt;=MAX(Calculations!AP:AP),IF(COUNTIF(Calculations!Z:Z,"="&amp;'Subgroup Analysis'!F155)=1,INDEX(Lookup_Table_subgroup,MATCH(Subgroup_number,Calculations!Z:Z,0),8),INDEX(Calculations!AP:BP,MATCH(Subgroup_number,Calculations!AP:AP,0),24)),IF(Subgroup_number=Calculations!BT$17,"",""))</f>
        <v/>
      </c>
      <c r="L155" s="61" t="str">
        <f>IF(COUNTIF(Calculations!$AP:$AP,"="&amp;$F155)=1,INDEX(Calculations!AP:BP,MATCH(Subgroup_number,Calculations!AP:AP,0),5),IF(Subgroup_number=Calculations!BT$17,Calculations!BT$10,""))</f>
        <v/>
      </c>
      <c r="M155" s="61" t="str">
        <f>IF(COUNTIF(Calculations!$AP:$AP,"="&amp;$F155)=1,INDEX(Calculations!AP:BP,MATCH(Subgroup_number,Calculations!AP:AP,0),6),IF(Subgroup_number=Calculations!BT$17,Calculations!BT$11,""))</f>
        <v/>
      </c>
      <c r="N155" s="61" t="str">
        <f>IF(COUNTIF(Calculations!$AP:$AP,"="&amp;$F155)=1,INDEX(Calculations!AP:BP,MATCH(Subgroup_number,Calculations!AP:AP,0),7),IF(Subgroup_number=Calculations!BT$17,Calculations!BT$12,""))</f>
        <v/>
      </c>
      <c r="O155" s="61" t="str">
        <f>IF(COUNTIF(Calculations!$AP:$AP,"="&amp;$F155)=1,INDEX(Calculations!AP:BP,MATCH(Subgroup_number,Calculations!AP:AP,0),9),IF(Subgroup_number=Calculations!BT$17,Calculations!BT$13,""))</f>
        <v/>
      </c>
      <c r="P155" s="61" t="str">
        <f>IF(COUNTIF(Calculations!$AP:$AP,"="&amp;$F155)=1,INDEX(Calculations!AP:BP,MATCH(Subgroup_number,Calculations!AP:AP,0),10),IF(Subgroup_number=Calculations!BT$17,Calculations!BT$14,""))</f>
        <v/>
      </c>
      <c r="Q155" s="61" t="str">
        <f>IF(COUNTIF(Calculations!$AP:$AP,"="&amp;$F155)=1,INDEX(Calculations!AP:BP,MATCH(Subgroup_number,Calculations!AP:AP,0),18),IF(Subgroup_number=Calculations!BT$17,Calculations!BT$6,""))</f>
        <v/>
      </c>
      <c r="R155" s="63" t="str">
        <f>IF(COUNTIF(Calculations!$AP:$AP,"="&amp;$F155)=1,INDEX(Calculations!AP:BP,MATCH(Subgroup_number,Calculations!AP:AP,0),19),IF(Subgroup_number=Calculations!BT$17,Calculations!BT$7,""))</f>
        <v/>
      </c>
      <c r="S155" s="155"/>
      <c r="U155" s="155"/>
      <c r="W155" s="155"/>
    </row>
    <row r="156" spans="6:23" x14ac:dyDescent="0.2">
      <c r="F156" s="54">
        <v>155</v>
      </c>
      <c r="G15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56" s="61" t="str">
        <f>IF(Number&lt;=MAX(Calculations!AP:AP),IF(COUNTIF(Calculations!Z:Z,"="&amp;'Subgroup Analysis'!F156)=1,INDEX(Lookup_Table_subgroup,MATCH(Subgroup_number,Calculations!Z:Z,0),4),INDEX(Calculations!AP:BP,MATCH(Subgroup_number,Calculations!AP:AP,0),11)),IF(Subgroup_number=Calculations!BT$17,Calculations!BT$2,""))</f>
        <v/>
      </c>
      <c r="I156" s="61" t="str">
        <f>IF(Number&lt;=MAX(Calculations!AP:AP),IF(COUNTIF(Calculations!Z:Z,"="&amp;'Subgroup Analysis'!F156)=1,INDEX(Lookup_Table_subgroup,MATCH(Subgroup_number,Calculations!Z:Z,0),9),INDEX(Calculations!AP:BP,MATCH(Subgroup_number,Calculations!AP:AP,0),14)),IF(Subgroup_number=Calculations!BT$17,Calculations!BT$4,""))</f>
        <v/>
      </c>
      <c r="J156" s="61" t="str">
        <f>IF(Number&lt;=MAX(Calculations!AP:AP),IF(COUNTIF(Calculations!Z:Z,"="&amp;'Subgroup Analysis'!F156)=1,INDEX(Lookup_Table_subgroup,MATCH(Subgroup_number,Calculations!Z:Z,0),10),INDEX(Calculations!AP:BP,MATCH(Subgroup_number,Calculations!AP:AP,0),15)),IF(Subgroup_number=Calculations!BT$17,Calculations!BT$5,""))</f>
        <v/>
      </c>
      <c r="K156" s="68" t="str">
        <f>IF(Number&lt;=MAX(Calculations!AP:AP),IF(COUNTIF(Calculations!Z:Z,"="&amp;'Subgroup Analysis'!F156)=1,INDEX(Lookup_Table_subgroup,MATCH(Subgroup_number,Calculations!Z:Z,0),8),INDEX(Calculations!AP:BP,MATCH(Subgroup_number,Calculations!AP:AP,0),24)),IF(Subgroup_number=Calculations!BT$17,"",""))</f>
        <v/>
      </c>
      <c r="L156" s="61" t="str">
        <f>IF(COUNTIF(Calculations!$AP:$AP,"="&amp;$F156)=1,INDEX(Calculations!AP:BP,MATCH(Subgroup_number,Calculations!AP:AP,0),5),IF(Subgroup_number=Calculations!BT$17,Calculations!BT$10,""))</f>
        <v/>
      </c>
      <c r="M156" s="61" t="str">
        <f>IF(COUNTIF(Calculations!$AP:$AP,"="&amp;$F156)=1,INDEX(Calculations!AP:BP,MATCH(Subgroup_number,Calculations!AP:AP,0),6),IF(Subgroup_number=Calculations!BT$17,Calculations!BT$11,""))</f>
        <v/>
      </c>
      <c r="N156" s="61" t="str">
        <f>IF(COUNTIF(Calculations!$AP:$AP,"="&amp;$F156)=1,INDEX(Calculations!AP:BP,MATCH(Subgroup_number,Calculations!AP:AP,0),7),IF(Subgroup_number=Calculations!BT$17,Calculations!BT$12,""))</f>
        <v/>
      </c>
      <c r="O156" s="61" t="str">
        <f>IF(COUNTIF(Calculations!$AP:$AP,"="&amp;$F156)=1,INDEX(Calculations!AP:BP,MATCH(Subgroup_number,Calculations!AP:AP,0),9),IF(Subgroup_number=Calculations!BT$17,Calculations!BT$13,""))</f>
        <v/>
      </c>
      <c r="P156" s="61" t="str">
        <f>IF(COUNTIF(Calculations!$AP:$AP,"="&amp;$F156)=1,INDEX(Calculations!AP:BP,MATCH(Subgroup_number,Calculations!AP:AP,0),10),IF(Subgroup_number=Calculations!BT$17,Calculations!BT$14,""))</f>
        <v/>
      </c>
      <c r="Q156" s="61" t="str">
        <f>IF(COUNTIF(Calculations!$AP:$AP,"="&amp;$F156)=1,INDEX(Calculations!AP:BP,MATCH(Subgroup_number,Calculations!AP:AP,0),18),IF(Subgroup_number=Calculations!BT$17,Calculations!BT$6,""))</f>
        <v/>
      </c>
      <c r="R156" s="63" t="str">
        <f>IF(COUNTIF(Calculations!$AP:$AP,"="&amp;$F156)=1,INDEX(Calculations!AP:BP,MATCH(Subgroup_number,Calculations!AP:AP,0),19),IF(Subgroup_number=Calculations!BT$17,Calculations!BT$7,""))</f>
        <v/>
      </c>
      <c r="S156" s="155"/>
      <c r="U156" s="155"/>
      <c r="W156" s="155"/>
    </row>
    <row r="157" spans="6:23" x14ac:dyDescent="0.2">
      <c r="F157" s="54">
        <v>156</v>
      </c>
      <c r="G15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57" s="61" t="str">
        <f>IF(Number&lt;=MAX(Calculations!AP:AP),IF(COUNTIF(Calculations!Z:Z,"="&amp;'Subgroup Analysis'!F157)=1,INDEX(Lookup_Table_subgroup,MATCH(Subgroup_number,Calculations!Z:Z,0),4),INDEX(Calculations!AP:BP,MATCH(Subgroup_number,Calculations!AP:AP,0),11)),IF(Subgroup_number=Calculations!BT$17,Calculations!BT$2,""))</f>
        <v/>
      </c>
      <c r="I157" s="61" t="str">
        <f>IF(Number&lt;=MAX(Calculations!AP:AP),IF(COUNTIF(Calculations!Z:Z,"="&amp;'Subgroup Analysis'!F157)=1,INDEX(Lookup_Table_subgroup,MATCH(Subgroup_number,Calculations!Z:Z,0),9),INDEX(Calculations!AP:BP,MATCH(Subgroup_number,Calculations!AP:AP,0),14)),IF(Subgroup_number=Calculations!BT$17,Calculations!BT$4,""))</f>
        <v/>
      </c>
      <c r="J157" s="61" t="str">
        <f>IF(Number&lt;=MAX(Calculations!AP:AP),IF(COUNTIF(Calculations!Z:Z,"="&amp;'Subgroup Analysis'!F157)=1,INDEX(Lookup_Table_subgroup,MATCH(Subgroup_number,Calculations!Z:Z,0),10),INDEX(Calculations!AP:BP,MATCH(Subgroup_number,Calculations!AP:AP,0),15)),IF(Subgroup_number=Calculations!BT$17,Calculations!BT$5,""))</f>
        <v/>
      </c>
      <c r="K157" s="68" t="str">
        <f>IF(Number&lt;=MAX(Calculations!AP:AP),IF(COUNTIF(Calculations!Z:Z,"="&amp;'Subgroup Analysis'!F157)=1,INDEX(Lookup_Table_subgroup,MATCH(Subgroup_number,Calculations!Z:Z,0),8),INDEX(Calculations!AP:BP,MATCH(Subgroup_number,Calculations!AP:AP,0),24)),IF(Subgroup_number=Calculations!BT$17,"",""))</f>
        <v/>
      </c>
      <c r="L157" s="61" t="str">
        <f>IF(COUNTIF(Calculations!$AP:$AP,"="&amp;$F157)=1,INDEX(Calculations!AP:BP,MATCH(Subgroup_number,Calculations!AP:AP,0),5),IF(Subgroup_number=Calculations!BT$17,Calculations!BT$10,""))</f>
        <v/>
      </c>
      <c r="M157" s="61" t="str">
        <f>IF(COUNTIF(Calculations!$AP:$AP,"="&amp;$F157)=1,INDEX(Calculations!AP:BP,MATCH(Subgroup_number,Calculations!AP:AP,0),6),IF(Subgroup_number=Calculations!BT$17,Calculations!BT$11,""))</f>
        <v/>
      </c>
      <c r="N157" s="61" t="str">
        <f>IF(COUNTIF(Calculations!$AP:$AP,"="&amp;$F157)=1,INDEX(Calculations!AP:BP,MATCH(Subgroup_number,Calculations!AP:AP,0),7),IF(Subgroup_number=Calculations!BT$17,Calculations!BT$12,""))</f>
        <v/>
      </c>
      <c r="O157" s="61" t="str">
        <f>IF(COUNTIF(Calculations!$AP:$AP,"="&amp;$F157)=1,INDEX(Calculations!AP:BP,MATCH(Subgroup_number,Calculations!AP:AP,0),9),IF(Subgroup_number=Calculations!BT$17,Calculations!BT$13,""))</f>
        <v/>
      </c>
      <c r="P157" s="61" t="str">
        <f>IF(COUNTIF(Calculations!$AP:$AP,"="&amp;$F157)=1,INDEX(Calculations!AP:BP,MATCH(Subgroup_number,Calculations!AP:AP,0),10),IF(Subgroup_number=Calculations!BT$17,Calculations!BT$14,""))</f>
        <v/>
      </c>
      <c r="Q157" s="61" t="str">
        <f>IF(COUNTIF(Calculations!$AP:$AP,"="&amp;$F157)=1,INDEX(Calculations!AP:BP,MATCH(Subgroup_number,Calculations!AP:AP,0),18),IF(Subgroup_number=Calculations!BT$17,Calculations!BT$6,""))</f>
        <v/>
      </c>
      <c r="R157" s="63" t="str">
        <f>IF(COUNTIF(Calculations!$AP:$AP,"="&amp;$F157)=1,INDEX(Calculations!AP:BP,MATCH(Subgroup_number,Calculations!AP:AP,0),19),IF(Subgroup_number=Calculations!BT$17,Calculations!BT$7,""))</f>
        <v/>
      </c>
      <c r="S157" s="155"/>
      <c r="U157" s="155"/>
      <c r="W157" s="155"/>
    </row>
    <row r="158" spans="6:23" x14ac:dyDescent="0.2">
      <c r="F158" s="54">
        <v>157</v>
      </c>
      <c r="G15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58" s="61" t="str">
        <f>IF(Number&lt;=MAX(Calculations!AP:AP),IF(COUNTIF(Calculations!Z:Z,"="&amp;'Subgroup Analysis'!F158)=1,INDEX(Lookup_Table_subgroup,MATCH(Subgroup_number,Calculations!Z:Z,0),4),INDEX(Calculations!AP:BP,MATCH(Subgroup_number,Calculations!AP:AP,0),11)),IF(Subgroup_number=Calculations!BT$17,Calculations!BT$2,""))</f>
        <v/>
      </c>
      <c r="I158" s="61" t="str">
        <f>IF(Number&lt;=MAX(Calculations!AP:AP),IF(COUNTIF(Calculations!Z:Z,"="&amp;'Subgroup Analysis'!F158)=1,INDEX(Lookup_Table_subgroup,MATCH(Subgroup_number,Calculations!Z:Z,0),9),INDEX(Calculations!AP:BP,MATCH(Subgroup_number,Calculations!AP:AP,0),14)),IF(Subgroup_number=Calculations!BT$17,Calculations!BT$4,""))</f>
        <v/>
      </c>
      <c r="J158" s="61" t="str">
        <f>IF(Number&lt;=MAX(Calculations!AP:AP),IF(COUNTIF(Calculations!Z:Z,"="&amp;'Subgroup Analysis'!F158)=1,INDEX(Lookup_Table_subgroup,MATCH(Subgroup_number,Calculations!Z:Z,0),10),INDEX(Calculations!AP:BP,MATCH(Subgroup_number,Calculations!AP:AP,0),15)),IF(Subgroup_number=Calculations!BT$17,Calculations!BT$5,""))</f>
        <v/>
      </c>
      <c r="K158" s="68" t="str">
        <f>IF(Number&lt;=MAX(Calculations!AP:AP),IF(COUNTIF(Calculations!Z:Z,"="&amp;'Subgroup Analysis'!F158)=1,INDEX(Lookup_Table_subgroup,MATCH(Subgroup_number,Calculations!Z:Z,0),8),INDEX(Calculations!AP:BP,MATCH(Subgroup_number,Calculations!AP:AP,0),24)),IF(Subgroup_number=Calculations!BT$17,"",""))</f>
        <v/>
      </c>
      <c r="L158" s="61" t="str">
        <f>IF(COUNTIF(Calculations!$AP:$AP,"="&amp;$F158)=1,INDEX(Calculations!AP:BP,MATCH(Subgroup_number,Calculations!AP:AP,0),5),IF(Subgroup_number=Calculations!BT$17,Calculations!BT$10,""))</f>
        <v/>
      </c>
      <c r="M158" s="61" t="str">
        <f>IF(COUNTIF(Calculations!$AP:$AP,"="&amp;$F158)=1,INDEX(Calculations!AP:BP,MATCH(Subgroup_number,Calculations!AP:AP,0),6),IF(Subgroup_number=Calculations!BT$17,Calculations!BT$11,""))</f>
        <v/>
      </c>
      <c r="N158" s="61" t="str">
        <f>IF(COUNTIF(Calculations!$AP:$AP,"="&amp;$F158)=1,INDEX(Calculations!AP:BP,MATCH(Subgroup_number,Calculations!AP:AP,0),7),IF(Subgroup_number=Calculations!BT$17,Calculations!BT$12,""))</f>
        <v/>
      </c>
      <c r="O158" s="61" t="str">
        <f>IF(COUNTIF(Calculations!$AP:$AP,"="&amp;$F158)=1,INDEX(Calculations!AP:BP,MATCH(Subgroup_number,Calculations!AP:AP,0),9),IF(Subgroup_number=Calculations!BT$17,Calculations!BT$13,""))</f>
        <v/>
      </c>
      <c r="P158" s="61" t="str">
        <f>IF(COUNTIF(Calculations!$AP:$AP,"="&amp;$F158)=1,INDEX(Calculations!AP:BP,MATCH(Subgroup_number,Calculations!AP:AP,0),10),IF(Subgroup_number=Calculations!BT$17,Calculations!BT$14,""))</f>
        <v/>
      </c>
      <c r="Q158" s="61" t="str">
        <f>IF(COUNTIF(Calculations!$AP:$AP,"="&amp;$F158)=1,INDEX(Calculations!AP:BP,MATCH(Subgroup_number,Calculations!AP:AP,0),18),IF(Subgroup_number=Calculations!BT$17,Calculations!BT$6,""))</f>
        <v/>
      </c>
      <c r="R158" s="63" t="str">
        <f>IF(COUNTIF(Calculations!$AP:$AP,"="&amp;$F158)=1,INDEX(Calculations!AP:BP,MATCH(Subgroup_number,Calculations!AP:AP,0),19),IF(Subgroup_number=Calculations!BT$17,Calculations!BT$7,""))</f>
        <v/>
      </c>
      <c r="S158" s="155"/>
      <c r="U158" s="155"/>
      <c r="W158" s="155"/>
    </row>
    <row r="159" spans="6:23" x14ac:dyDescent="0.2">
      <c r="F159" s="54">
        <v>158</v>
      </c>
      <c r="G15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59" s="61" t="str">
        <f>IF(Number&lt;=MAX(Calculations!AP:AP),IF(COUNTIF(Calculations!Z:Z,"="&amp;'Subgroup Analysis'!F159)=1,INDEX(Lookup_Table_subgroup,MATCH(Subgroup_number,Calculations!Z:Z,0),4),INDEX(Calculations!AP:BP,MATCH(Subgroup_number,Calculations!AP:AP,0),11)),IF(Subgroup_number=Calculations!BT$17,Calculations!BT$2,""))</f>
        <v/>
      </c>
      <c r="I159" s="61" t="str">
        <f>IF(Number&lt;=MAX(Calculations!AP:AP),IF(COUNTIF(Calculations!Z:Z,"="&amp;'Subgroup Analysis'!F159)=1,INDEX(Lookup_Table_subgroup,MATCH(Subgroup_number,Calculations!Z:Z,0),9),INDEX(Calculations!AP:BP,MATCH(Subgroup_number,Calculations!AP:AP,0),14)),IF(Subgroup_number=Calculations!BT$17,Calculations!BT$4,""))</f>
        <v/>
      </c>
      <c r="J159" s="61" t="str">
        <f>IF(Number&lt;=MAX(Calculations!AP:AP),IF(COUNTIF(Calculations!Z:Z,"="&amp;'Subgroup Analysis'!F159)=1,INDEX(Lookup_Table_subgroup,MATCH(Subgroup_number,Calculations!Z:Z,0),10),INDEX(Calculations!AP:BP,MATCH(Subgroup_number,Calculations!AP:AP,0),15)),IF(Subgroup_number=Calculations!BT$17,Calculations!BT$5,""))</f>
        <v/>
      </c>
      <c r="K159" s="68" t="str">
        <f>IF(Number&lt;=MAX(Calculations!AP:AP),IF(COUNTIF(Calculations!Z:Z,"="&amp;'Subgroup Analysis'!F159)=1,INDEX(Lookup_Table_subgroup,MATCH(Subgroup_number,Calculations!Z:Z,0),8),INDEX(Calculations!AP:BP,MATCH(Subgroup_number,Calculations!AP:AP,0),24)),IF(Subgroup_number=Calculations!BT$17,"",""))</f>
        <v/>
      </c>
      <c r="L159" s="61" t="str">
        <f>IF(COUNTIF(Calculations!$AP:$AP,"="&amp;$F159)=1,INDEX(Calculations!AP:BP,MATCH(Subgroup_number,Calculations!AP:AP,0),5),IF(Subgroup_number=Calculations!BT$17,Calculations!BT$10,""))</f>
        <v/>
      </c>
      <c r="M159" s="61" t="str">
        <f>IF(COUNTIF(Calculations!$AP:$AP,"="&amp;$F159)=1,INDEX(Calculations!AP:BP,MATCH(Subgroup_number,Calculations!AP:AP,0),6),IF(Subgroup_number=Calculations!BT$17,Calculations!BT$11,""))</f>
        <v/>
      </c>
      <c r="N159" s="61" t="str">
        <f>IF(COUNTIF(Calculations!$AP:$AP,"="&amp;$F159)=1,INDEX(Calculations!AP:BP,MATCH(Subgroup_number,Calculations!AP:AP,0),7),IF(Subgroup_number=Calculations!BT$17,Calculations!BT$12,""))</f>
        <v/>
      </c>
      <c r="O159" s="61" t="str">
        <f>IF(COUNTIF(Calculations!$AP:$AP,"="&amp;$F159)=1,INDEX(Calculations!AP:BP,MATCH(Subgroup_number,Calculations!AP:AP,0),9),IF(Subgroup_number=Calculations!BT$17,Calculations!BT$13,""))</f>
        <v/>
      </c>
      <c r="P159" s="61" t="str">
        <f>IF(COUNTIF(Calculations!$AP:$AP,"="&amp;$F159)=1,INDEX(Calculations!AP:BP,MATCH(Subgroup_number,Calculations!AP:AP,0),10),IF(Subgroup_number=Calculations!BT$17,Calculations!BT$14,""))</f>
        <v/>
      </c>
      <c r="Q159" s="61" t="str">
        <f>IF(COUNTIF(Calculations!$AP:$AP,"="&amp;$F159)=1,INDEX(Calculations!AP:BP,MATCH(Subgroup_number,Calculations!AP:AP,0),18),IF(Subgroup_number=Calculations!BT$17,Calculations!BT$6,""))</f>
        <v/>
      </c>
      <c r="R159" s="63" t="str">
        <f>IF(COUNTIF(Calculations!$AP:$AP,"="&amp;$F159)=1,INDEX(Calculations!AP:BP,MATCH(Subgroup_number,Calculations!AP:AP,0),19),IF(Subgroup_number=Calculations!BT$17,Calculations!BT$7,""))</f>
        <v/>
      </c>
      <c r="S159" s="155"/>
      <c r="U159" s="155"/>
      <c r="W159" s="155"/>
    </row>
    <row r="160" spans="6:23" x14ac:dyDescent="0.2">
      <c r="F160" s="54">
        <v>159</v>
      </c>
      <c r="G16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60" s="61" t="str">
        <f>IF(Number&lt;=MAX(Calculations!AP:AP),IF(COUNTIF(Calculations!Z:Z,"="&amp;'Subgroup Analysis'!F160)=1,INDEX(Lookup_Table_subgroup,MATCH(Subgroup_number,Calculations!Z:Z,0),4),INDEX(Calculations!AP:BP,MATCH(Subgroup_number,Calculations!AP:AP,0),11)),IF(Subgroup_number=Calculations!BT$17,Calculations!BT$2,""))</f>
        <v/>
      </c>
      <c r="I160" s="61" t="str">
        <f>IF(Number&lt;=MAX(Calculations!AP:AP),IF(COUNTIF(Calculations!Z:Z,"="&amp;'Subgroup Analysis'!F160)=1,INDEX(Lookup_Table_subgroup,MATCH(Subgroup_number,Calculations!Z:Z,0),9),INDEX(Calculations!AP:BP,MATCH(Subgroup_number,Calculations!AP:AP,0),14)),IF(Subgroup_number=Calculations!BT$17,Calculations!BT$4,""))</f>
        <v/>
      </c>
      <c r="J160" s="61" t="str">
        <f>IF(Number&lt;=MAX(Calculations!AP:AP),IF(COUNTIF(Calculations!Z:Z,"="&amp;'Subgroup Analysis'!F160)=1,INDEX(Lookup_Table_subgroup,MATCH(Subgroup_number,Calculations!Z:Z,0),10),INDEX(Calculations!AP:BP,MATCH(Subgroup_number,Calculations!AP:AP,0),15)),IF(Subgroup_number=Calculations!BT$17,Calculations!BT$5,""))</f>
        <v/>
      </c>
      <c r="K160" s="68" t="str">
        <f>IF(Number&lt;=MAX(Calculations!AP:AP),IF(COUNTIF(Calculations!Z:Z,"="&amp;'Subgroup Analysis'!F160)=1,INDEX(Lookup_Table_subgroup,MATCH(Subgroup_number,Calculations!Z:Z,0),8),INDEX(Calculations!AP:BP,MATCH(Subgroup_number,Calculations!AP:AP,0),24)),IF(Subgroup_number=Calculations!BT$17,"",""))</f>
        <v/>
      </c>
      <c r="L160" s="61" t="str">
        <f>IF(COUNTIF(Calculations!$AP:$AP,"="&amp;$F160)=1,INDEX(Calculations!AP:BP,MATCH(Subgroup_number,Calculations!AP:AP,0),5),IF(Subgroup_number=Calculations!BT$17,Calculations!BT$10,""))</f>
        <v/>
      </c>
      <c r="M160" s="61" t="str">
        <f>IF(COUNTIF(Calculations!$AP:$AP,"="&amp;$F160)=1,INDEX(Calculations!AP:BP,MATCH(Subgroup_number,Calculations!AP:AP,0),6),IF(Subgroup_number=Calculations!BT$17,Calculations!BT$11,""))</f>
        <v/>
      </c>
      <c r="N160" s="61" t="str">
        <f>IF(COUNTIF(Calculations!$AP:$AP,"="&amp;$F160)=1,INDEX(Calculations!AP:BP,MATCH(Subgroup_number,Calculations!AP:AP,0),7),IF(Subgroup_number=Calculations!BT$17,Calculations!BT$12,""))</f>
        <v/>
      </c>
      <c r="O160" s="61" t="str">
        <f>IF(COUNTIF(Calculations!$AP:$AP,"="&amp;$F160)=1,INDEX(Calculations!AP:BP,MATCH(Subgroup_number,Calculations!AP:AP,0),9),IF(Subgroup_number=Calculations!BT$17,Calculations!BT$13,""))</f>
        <v/>
      </c>
      <c r="P160" s="61" t="str">
        <f>IF(COUNTIF(Calculations!$AP:$AP,"="&amp;$F160)=1,INDEX(Calculations!AP:BP,MATCH(Subgroup_number,Calculations!AP:AP,0),10),IF(Subgroup_number=Calculations!BT$17,Calculations!BT$14,""))</f>
        <v/>
      </c>
      <c r="Q160" s="61" t="str">
        <f>IF(COUNTIF(Calculations!$AP:$AP,"="&amp;$F160)=1,INDEX(Calculations!AP:BP,MATCH(Subgroup_number,Calculations!AP:AP,0),18),IF(Subgroup_number=Calculations!BT$17,Calculations!BT$6,""))</f>
        <v/>
      </c>
      <c r="R160" s="63" t="str">
        <f>IF(COUNTIF(Calculations!$AP:$AP,"="&amp;$F160)=1,INDEX(Calculations!AP:BP,MATCH(Subgroup_number,Calculations!AP:AP,0),19),IF(Subgroup_number=Calculations!BT$17,Calculations!BT$7,""))</f>
        <v/>
      </c>
      <c r="S160" s="155"/>
      <c r="U160" s="155"/>
      <c r="W160" s="155"/>
    </row>
    <row r="161" spans="6:23" x14ac:dyDescent="0.2">
      <c r="F161" s="54">
        <v>160</v>
      </c>
      <c r="G16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61" s="61" t="str">
        <f>IF(Number&lt;=MAX(Calculations!AP:AP),IF(COUNTIF(Calculations!Z:Z,"="&amp;'Subgroup Analysis'!F161)=1,INDEX(Lookup_Table_subgroup,MATCH(Subgroup_number,Calculations!Z:Z,0),4),INDEX(Calculations!AP:BP,MATCH(Subgroup_number,Calculations!AP:AP,0),11)),IF(Subgroup_number=Calculations!BT$17,Calculations!BT$2,""))</f>
        <v/>
      </c>
      <c r="I161" s="61" t="str">
        <f>IF(Number&lt;=MAX(Calculations!AP:AP),IF(COUNTIF(Calculations!Z:Z,"="&amp;'Subgroup Analysis'!F161)=1,INDEX(Lookup_Table_subgroup,MATCH(Subgroup_number,Calculations!Z:Z,0),9),INDEX(Calculations!AP:BP,MATCH(Subgroup_number,Calculations!AP:AP,0),14)),IF(Subgroup_number=Calculations!BT$17,Calculations!BT$4,""))</f>
        <v/>
      </c>
      <c r="J161" s="61" t="str">
        <f>IF(Number&lt;=MAX(Calculations!AP:AP),IF(COUNTIF(Calculations!Z:Z,"="&amp;'Subgroup Analysis'!F161)=1,INDEX(Lookup_Table_subgroup,MATCH(Subgroup_number,Calculations!Z:Z,0),10),INDEX(Calculations!AP:BP,MATCH(Subgroup_number,Calculations!AP:AP,0),15)),IF(Subgroup_number=Calculations!BT$17,Calculations!BT$5,""))</f>
        <v/>
      </c>
      <c r="K161" s="68" t="str">
        <f>IF(Number&lt;=MAX(Calculations!AP:AP),IF(COUNTIF(Calculations!Z:Z,"="&amp;'Subgroup Analysis'!F161)=1,INDEX(Lookup_Table_subgroup,MATCH(Subgroup_number,Calculations!Z:Z,0),8),INDEX(Calculations!AP:BP,MATCH(Subgroup_number,Calculations!AP:AP,0),24)),IF(Subgroup_number=Calculations!BT$17,"",""))</f>
        <v/>
      </c>
      <c r="L161" s="61" t="str">
        <f>IF(COUNTIF(Calculations!$AP:$AP,"="&amp;$F161)=1,INDEX(Calculations!AP:BP,MATCH(Subgroup_number,Calculations!AP:AP,0),5),IF(Subgroup_number=Calculations!BT$17,Calculations!BT$10,""))</f>
        <v/>
      </c>
      <c r="M161" s="61" t="str">
        <f>IF(COUNTIF(Calculations!$AP:$AP,"="&amp;$F161)=1,INDEX(Calculations!AP:BP,MATCH(Subgroup_number,Calculations!AP:AP,0),6),IF(Subgroup_number=Calculations!BT$17,Calculations!BT$11,""))</f>
        <v/>
      </c>
      <c r="N161" s="61" t="str">
        <f>IF(COUNTIF(Calculations!$AP:$AP,"="&amp;$F161)=1,INDEX(Calculations!AP:BP,MATCH(Subgroup_number,Calculations!AP:AP,0),7),IF(Subgroup_number=Calculations!BT$17,Calculations!BT$12,""))</f>
        <v/>
      </c>
      <c r="O161" s="61" t="str">
        <f>IF(COUNTIF(Calculations!$AP:$AP,"="&amp;$F161)=1,INDEX(Calculations!AP:BP,MATCH(Subgroup_number,Calculations!AP:AP,0),9),IF(Subgroup_number=Calculations!BT$17,Calculations!BT$13,""))</f>
        <v/>
      </c>
      <c r="P161" s="61" t="str">
        <f>IF(COUNTIF(Calculations!$AP:$AP,"="&amp;$F161)=1,INDEX(Calculations!AP:BP,MATCH(Subgroup_number,Calculations!AP:AP,0),10),IF(Subgroup_number=Calculations!BT$17,Calculations!BT$14,""))</f>
        <v/>
      </c>
      <c r="Q161" s="61" t="str">
        <f>IF(COUNTIF(Calculations!$AP:$AP,"="&amp;$F161)=1,INDEX(Calculations!AP:BP,MATCH(Subgroup_number,Calculations!AP:AP,0),18),IF(Subgroup_number=Calculations!BT$17,Calculations!BT$6,""))</f>
        <v/>
      </c>
      <c r="R161" s="63" t="str">
        <f>IF(COUNTIF(Calculations!$AP:$AP,"="&amp;$F161)=1,INDEX(Calculations!AP:BP,MATCH(Subgroup_number,Calculations!AP:AP,0),19),IF(Subgroup_number=Calculations!BT$17,Calculations!BT$7,""))</f>
        <v/>
      </c>
      <c r="S161" s="155"/>
      <c r="U161" s="155"/>
      <c r="W161" s="155"/>
    </row>
    <row r="162" spans="6:23" x14ac:dyDescent="0.2">
      <c r="F162" s="54">
        <v>161</v>
      </c>
      <c r="G16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62" s="61" t="str">
        <f>IF(Number&lt;=MAX(Calculations!AP:AP),IF(COUNTIF(Calculations!Z:Z,"="&amp;'Subgroup Analysis'!F162)=1,INDEX(Lookup_Table_subgroup,MATCH(Subgroup_number,Calculations!Z:Z,0),4),INDEX(Calculations!AP:BP,MATCH(Subgroup_number,Calculations!AP:AP,0),11)),IF(Subgroup_number=Calculations!BT$17,Calculations!BT$2,""))</f>
        <v/>
      </c>
      <c r="I162" s="61" t="str">
        <f>IF(Number&lt;=MAX(Calculations!AP:AP),IF(COUNTIF(Calculations!Z:Z,"="&amp;'Subgroup Analysis'!F162)=1,INDEX(Lookup_Table_subgroup,MATCH(Subgroup_number,Calculations!Z:Z,0),9),INDEX(Calculations!AP:BP,MATCH(Subgroup_number,Calculations!AP:AP,0),14)),IF(Subgroup_number=Calculations!BT$17,Calculations!BT$4,""))</f>
        <v/>
      </c>
      <c r="J162" s="61" t="str">
        <f>IF(Number&lt;=MAX(Calculations!AP:AP),IF(COUNTIF(Calculations!Z:Z,"="&amp;'Subgroup Analysis'!F162)=1,INDEX(Lookup_Table_subgroup,MATCH(Subgroup_number,Calculations!Z:Z,0),10),INDEX(Calculations!AP:BP,MATCH(Subgroup_number,Calculations!AP:AP,0),15)),IF(Subgroup_number=Calculations!BT$17,Calculations!BT$5,""))</f>
        <v/>
      </c>
      <c r="K162" s="68" t="str">
        <f>IF(Number&lt;=MAX(Calculations!AP:AP),IF(COUNTIF(Calculations!Z:Z,"="&amp;'Subgroup Analysis'!F162)=1,INDEX(Lookup_Table_subgroup,MATCH(Subgroup_number,Calculations!Z:Z,0),8),INDEX(Calculations!AP:BP,MATCH(Subgroup_number,Calculations!AP:AP,0),24)),IF(Subgroup_number=Calculations!BT$17,"",""))</f>
        <v/>
      </c>
      <c r="L162" s="61" t="str">
        <f>IF(COUNTIF(Calculations!$AP:$AP,"="&amp;$F162)=1,INDEX(Calculations!AP:BP,MATCH(Subgroup_number,Calculations!AP:AP,0),5),IF(Subgroup_number=Calculations!BT$17,Calculations!BT$10,""))</f>
        <v/>
      </c>
      <c r="M162" s="61" t="str">
        <f>IF(COUNTIF(Calculations!$AP:$AP,"="&amp;$F162)=1,INDEX(Calculations!AP:BP,MATCH(Subgroup_number,Calculations!AP:AP,0),6),IF(Subgroup_number=Calculations!BT$17,Calculations!BT$11,""))</f>
        <v/>
      </c>
      <c r="N162" s="61" t="str">
        <f>IF(COUNTIF(Calculations!$AP:$AP,"="&amp;$F162)=1,INDEX(Calculations!AP:BP,MATCH(Subgroup_number,Calculations!AP:AP,0),7),IF(Subgroup_number=Calculations!BT$17,Calculations!BT$12,""))</f>
        <v/>
      </c>
      <c r="O162" s="61" t="str">
        <f>IF(COUNTIF(Calculations!$AP:$AP,"="&amp;$F162)=1,INDEX(Calculations!AP:BP,MATCH(Subgroup_number,Calculations!AP:AP,0),9),IF(Subgroup_number=Calculations!BT$17,Calculations!BT$13,""))</f>
        <v/>
      </c>
      <c r="P162" s="61" t="str">
        <f>IF(COUNTIF(Calculations!$AP:$AP,"="&amp;$F162)=1,INDEX(Calculations!AP:BP,MATCH(Subgroup_number,Calculations!AP:AP,0),10),IF(Subgroup_number=Calculations!BT$17,Calculations!BT$14,""))</f>
        <v/>
      </c>
      <c r="Q162" s="61" t="str">
        <f>IF(COUNTIF(Calculations!$AP:$AP,"="&amp;$F162)=1,INDEX(Calculations!AP:BP,MATCH(Subgroup_number,Calculations!AP:AP,0),18),IF(Subgroup_number=Calculations!BT$17,Calculations!BT$6,""))</f>
        <v/>
      </c>
      <c r="R162" s="63" t="str">
        <f>IF(COUNTIF(Calculations!$AP:$AP,"="&amp;$F162)=1,INDEX(Calculations!AP:BP,MATCH(Subgroup_number,Calculations!AP:AP,0),19),IF(Subgroup_number=Calculations!BT$17,Calculations!BT$7,""))</f>
        <v/>
      </c>
      <c r="S162" s="155"/>
      <c r="U162" s="155"/>
      <c r="W162" s="155"/>
    </row>
    <row r="163" spans="6:23" x14ac:dyDescent="0.2">
      <c r="F163" s="54">
        <v>162</v>
      </c>
      <c r="G16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63" s="61" t="str">
        <f>IF(Number&lt;=MAX(Calculations!AP:AP),IF(COUNTIF(Calculations!Z:Z,"="&amp;'Subgroup Analysis'!F163)=1,INDEX(Lookup_Table_subgroup,MATCH(Subgroup_number,Calculations!Z:Z,0),4),INDEX(Calculations!AP:BP,MATCH(Subgroup_number,Calculations!AP:AP,0),11)),IF(Subgroup_number=Calculations!BT$17,Calculations!BT$2,""))</f>
        <v/>
      </c>
      <c r="I163" s="61" t="str">
        <f>IF(Number&lt;=MAX(Calculations!AP:AP),IF(COUNTIF(Calculations!Z:Z,"="&amp;'Subgroup Analysis'!F163)=1,INDEX(Lookup_Table_subgroup,MATCH(Subgroup_number,Calculations!Z:Z,0),9),INDEX(Calculations!AP:BP,MATCH(Subgroup_number,Calculations!AP:AP,0),14)),IF(Subgroup_number=Calculations!BT$17,Calculations!BT$4,""))</f>
        <v/>
      </c>
      <c r="J163" s="61" t="str">
        <f>IF(Number&lt;=MAX(Calculations!AP:AP),IF(COUNTIF(Calculations!Z:Z,"="&amp;'Subgroup Analysis'!F163)=1,INDEX(Lookup_Table_subgroup,MATCH(Subgroup_number,Calculations!Z:Z,0),10),INDEX(Calculations!AP:BP,MATCH(Subgroup_number,Calculations!AP:AP,0),15)),IF(Subgroup_number=Calculations!BT$17,Calculations!BT$5,""))</f>
        <v/>
      </c>
      <c r="K163" s="68" t="str">
        <f>IF(Number&lt;=MAX(Calculations!AP:AP),IF(COUNTIF(Calculations!Z:Z,"="&amp;'Subgroup Analysis'!F163)=1,INDEX(Lookup_Table_subgroup,MATCH(Subgroup_number,Calculations!Z:Z,0),8),INDEX(Calculations!AP:BP,MATCH(Subgroup_number,Calculations!AP:AP,0),24)),IF(Subgroup_number=Calculations!BT$17,"",""))</f>
        <v/>
      </c>
      <c r="L163" s="61" t="str">
        <f>IF(COUNTIF(Calculations!$AP:$AP,"="&amp;$F163)=1,INDEX(Calculations!AP:BP,MATCH(Subgroup_number,Calculations!AP:AP,0),5),IF(Subgroup_number=Calculations!BT$17,Calculations!BT$10,""))</f>
        <v/>
      </c>
      <c r="M163" s="61" t="str">
        <f>IF(COUNTIF(Calculations!$AP:$AP,"="&amp;$F163)=1,INDEX(Calculations!AP:BP,MATCH(Subgroup_number,Calculations!AP:AP,0),6),IF(Subgroup_number=Calculations!BT$17,Calculations!BT$11,""))</f>
        <v/>
      </c>
      <c r="N163" s="61" t="str">
        <f>IF(COUNTIF(Calculations!$AP:$AP,"="&amp;$F163)=1,INDEX(Calculations!AP:BP,MATCH(Subgroup_number,Calculations!AP:AP,0),7),IF(Subgroup_number=Calculations!BT$17,Calculations!BT$12,""))</f>
        <v/>
      </c>
      <c r="O163" s="61" t="str">
        <f>IF(COUNTIF(Calculations!$AP:$AP,"="&amp;$F163)=1,INDEX(Calculations!AP:BP,MATCH(Subgroup_number,Calculations!AP:AP,0),9),IF(Subgroup_number=Calculations!BT$17,Calculations!BT$13,""))</f>
        <v/>
      </c>
      <c r="P163" s="61" t="str">
        <f>IF(COUNTIF(Calculations!$AP:$AP,"="&amp;$F163)=1,INDEX(Calculations!AP:BP,MATCH(Subgroup_number,Calculations!AP:AP,0),10),IF(Subgroup_number=Calculations!BT$17,Calculations!BT$14,""))</f>
        <v/>
      </c>
      <c r="Q163" s="61" t="str">
        <f>IF(COUNTIF(Calculations!$AP:$AP,"="&amp;$F163)=1,INDEX(Calculations!AP:BP,MATCH(Subgroup_number,Calculations!AP:AP,0),18),IF(Subgroup_number=Calculations!BT$17,Calculations!BT$6,""))</f>
        <v/>
      </c>
      <c r="R163" s="63" t="str">
        <f>IF(COUNTIF(Calculations!$AP:$AP,"="&amp;$F163)=1,INDEX(Calculations!AP:BP,MATCH(Subgroup_number,Calculations!AP:AP,0),19),IF(Subgroup_number=Calculations!BT$17,Calculations!BT$7,""))</f>
        <v/>
      </c>
      <c r="S163" s="155"/>
      <c r="U163" s="155"/>
      <c r="W163" s="155"/>
    </row>
    <row r="164" spans="6:23" x14ac:dyDescent="0.2">
      <c r="F164" s="54">
        <v>163</v>
      </c>
      <c r="G16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64" s="61" t="str">
        <f>IF(Number&lt;=MAX(Calculations!AP:AP),IF(COUNTIF(Calculations!Z:Z,"="&amp;'Subgroup Analysis'!F164)=1,INDEX(Lookup_Table_subgroup,MATCH(Subgroup_number,Calculations!Z:Z,0),4),INDEX(Calculations!AP:BP,MATCH(Subgroup_number,Calculations!AP:AP,0),11)),IF(Subgroup_number=Calculations!BT$17,Calculations!BT$2,""))</f>
        <v/>
      </c>
      <c r="I164" s="61" t="str">
        <f>IF(Number&lt;=MAX(Calculations!AP:AP),IF(COUNTIF(Calculations!Z:Z,"="&amp;'Subgroup Analysis'!F164)=1,INDEX(Lookup_Table_subgroup,MATCH(Subgroup_number,Calculations!Z:Z,0),9),INDEX(Calculations!AP:BP,MATCH(Subgroup_number,Calculations!AP:AP,0),14)),IF(Subgroup_number=Calculations!BT$17,Calculations!BT$4,""))</f>
        <v/>
      </c>
      <c r="J164" s="61" t="str">
        <f>IF(Number&lt;=MAX(Calculations!AP:AP),IF(COUNTIF(Calculations!Z:Z,"="&amp;'Subgroup Analysis'!F164)=1,INDEX(Lookup_Table_subgroup,MATCH(Subgroup_number,Calculations!Z:Z,0),10),INDEX(Calculations!AP:BP,MATCH(Subgroup_number,Calculations!AP:AP,0),15)),IF(Subgroup_number=Calculations!BT$17,Calculations!BT$5,""))</f>
        <v/>
      </c>
      <c r="K164" s="68" t="str">
        <f>IF(Number&lt;=MAX(Calculations!AP:AP),IF(COUNTIF(Calculations!Z:Z,"="&amp;'Subgroup Analysis'!F164)=1,INDEX(Lookup_Table_subgroup,MATCH(Subgroup_number,Calculations!Z:Z,0),8),INDEX(Calculations!AP:BP,MATCH(Subgroup_number,Calculations!AP:AP,0),24)),IF(Subgroup_number=Calculations!BT$17,"",""))</f>
        <v/>
      </c>
      <c r="L164" s="61" t="str">
        <f>IF(COUNTIF(Calculations!$AP:$AP,"="&amp;$F164)=1,INDEX(Calculations!AP:BP,MATCH(Subgroup_number,Calculations!AP:AP,0),5),IF(Subgroup_number=Calculations!BT$17,Calculations!BT$10,""))</f>
        <v/>
      </c>
      <c r="M164" s="61" t="str">
        <f>IF(COUNTIF(Calculations!$AP:$AP,"="&amp;$F164)=1,INDEX(Calculations!AP:BP,MATCH(Subgroup_number,Calculations!AP:AP,0),6),IF(Subgroup_number=Calculations!BT$17,Calculations!BT$11,""))</f>
        <v/>
      </c>
      <c r="N164" s="61" t="str">
        <f>IF(COUNTIF(Calculations!$AP:$AP,"="&amp;$F164)=1,INDEX(Calculations!AP:BP,MATCH(Subgroup_number,Calculations!AP:AP,0),7),IF(Subgroup_number=Calculations!BT$17,Calculations!BT$12,""))</f>
        <v/>
      </c>
      <c r="O164" s="61" t="str">
        <f>IF(COUNTIF(Calculations!$AP:$AP,"="&amp;$F164)=1,INDEX(Calculations!AP:BP,MATCH(Subgroup_number,Calculations!AP:AP,0),9),IF(Subgroup_number=Calculations!BT$17,Calculations!BT$13,""))</f>
        <v/>
      </c>
      <c r="P164" s="61" t="str">
        <f>IF(COUNTIF(Calculations!$AP:$AP,"="&amp;$F164)=1,INDEX(Calculations!AP:BP,MATCH(Subgroup_number,Calculations!AP:AP,0),10),IF(Subgroup_number=Calculations!BT$17,Calculations!BT$14,""))</f>
        <v/>
      </c>
      <c r="Q164" s="61" t="str">
        <f>IF(COUNTIF(Calculations!$AP:$AP,"="&amp;$F164)=1,INDEX(Calculations!AP:BP,MATCH(Subgroup_number,Calculations!AP:AP,0),18),IF(Subgroup_number=Calculations!BT$17,Calculations!BT$6,""))</f>
        <v/>
      </c>
      <c r="R164" s="63" t="str">
        <f>IF(COUNTIF(Calculations!$AP:$AP,"="&amp;$F164)=1,INDEX(Calculations!AP:BP,MATCH(Subgroup_number,Calculations!AP:AP,0),19),IF(Subgroup_number=Calculations!BT$17,Calculations!BT$7,""))</f>
        <v/>
      </c>
      <c r="S164" s="155"/>
      <c r="U164" s="155"/>
      <c r="W164" s="155"/>
    </row>
    <row r="165" spans="6:23" x14ac:dyDescent="0.2">
      <c r="F165" s="54">
        <v>164</v>
      </c>
      <c r="G16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65" s="61" t="str">
        <f>IF(Number&lt;=MAX(Calculations!AP:AP),IF(COUNTIF(Calculations!Z:Z,"="&amp;'Subgroup Analysis'!F165)=1,INDEX(Lookup_Table_subgroup,MATCH(Subgroup_number,Calculations!Z:Z,0),4),INDEX(Calculations!AP:BP,MATCH(Subgroup_number,Calculations!AP:AP,0),11)),IF(Subgroup_number=Calculations!BT$17,Calculations!BT$2,""))</f>
        <v/>
      </c>
      <c r="I165" s="61" t="str">
        <f>IF(Number&lt;=MAX(Calculations!AP:AP),IF(COUNTIF(Calculations!Z:Z,"="&amp;'Subgroup Analysis'!F165)=1,INDEX(Lookup_Table_subgroup,MATCH(Subgroup_number,Calculations!Z:Z,0),9),INDEX(Calculations!AP:BP,MATCH(Subgroup_number,Calculations!AP:AP,0),14)),IF(Subgroup_number=Calculations!BT$17,Calculations!BT$4,""))</f>
        <v/>
      </c>
      <c r="J165" s="61" t="str">
        <f>IF(Number&lt;=MAX(Calculations!AP:AP),IF(COUNTIF(Calculations!Z:Z,"="&amp;'Subgroup Analysis'!F165)=1,INDEX(Lookup_Table_subgroup,MATCH(Subgroup_number,Calculations!Z:Z,0),10),INDEX(Calculations!AP:BP,MATCH(Subgroup_number,Calculations!AP:AP,0),15)),IF(Subgroup_number=Calculations!BT$17,Calculations!BT$5,""))</f>
        <v/>
      </c>
      <c r="K165" s="68" t="str">
        <f>IF(Number&lt;=MAX(Calculations!AP:AP),IF(COUNTIF(Calculations!Z:Z,"="&amp;'Subgroup Analysis'!F165)=1,INDEX(Lookup_Table_subgroup,MATCH(Subgroup_number,Calculations!Z:Z,0),8),INDEX(Calculations!AP:BP,MATCH(Subgroup_number,Calculations!AP:AP,0),24)),IF(Subgroup_number=Calculations!BT$17,"",""))</f>
        <v/>
      </c>
      <c r="L165" s="61" t="str">
        <f>IF(COUNTIF(Calculations!$AP:$AP,"="&amp;$F165)=1,INDEX(Calculations!AP:BP,MATCH(Subgroup_number,Calculations!AP:AP,0),5),IF(Subgroup_number=Calculations!BT$17,Calculations!BT$10,""))</f>
        <v/>
      </c>
      <c r="M165" s="61" t="str">
        <f>IF(COUNTIF(Calculations!$AP:$AP,"="&amp;$F165)=1,INDEX(Calculations!AP:BP,MATCH(Subgroup_number,Calculations!AP:AP,0),6),IF(Subgroup_number=Calculations!BT$17,Calculations!BT$11,""))</f>
        <v/>
      </c>
      <c r="N165" s="61" t="str">
        <f>IF(COUNTIF(Calculations!$AP:$AP,"="&amp;$F165)=1,INDEX(Calculations!AP:BP,MATCH(Subgroup_number,Calculations!AP:AP,0),7),IF(Subgroup_number=Calculations!BT$17,Calculations!BT$12,""))</f>
        <v/>
      </c>
      <c r="O165" s="61" t="str">
        <f>IF(COUNTIF(Calculations!$AP:$AP,"="&amp;$F165)=1,INDEX(Calculations!AP:BP,MATCH(Subgroup_number,Calculations!AP:AP,0),9),IF(Subgroup_number=Calculations!BT$17,Calculations!BT$13,""))</f>
        <v/>
      </c>
      <c r="P165" s="61" t="str">
        <f>IF(COUNTIF(Calculations!$AP:$AP,"="&amp;$F165)=1,INDEX(Calculations!AP:BP,MATCH(Subgroup_number,Calculations!AP:AP,0),10),IF(Subgroup_number=Calculations!BT$17,Calculations!BT$14,""))</f>
        <v/>
      </c>
      <c r="Q165" s="61" t="str">
        <f>IF(COUNTIF(Calculations!$AP:$AP,"="&amp;$F165)=1,INDEX(Calculations!AP:BP,MATCH(Subgroup_number,Calculations!AP:AP,0),18),IF(Subgroup_number=Calculations!BT$17,Calculations!BT$6,""))</f>
        <v/>
      </c>
      <c r="R165" s="63" t="str">
        <f>IF(COUNTIF(Calculations!$AP:$AP,"="&amp;$F165)=1,INDEX(Calculations!AP:BP,MATCH(Subgroup_number,Calculations!AP:AP,0),19),IF(Subgroup_number=Calculations!BT$17,Calculations!BT$7,""))</f>
        <v/>
      </c>
      <c r="S165" s="155"/>
      <c r="U165" s="155"/>
      <c r="W165" s="155"/>
    </row>
    <row r="166" spans="6:23" x14ac:dyDescent="0.2">
      <c r="F166" s="54">
        <v>165</v>
      </c>
      <c r="G16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66" s="61" t="str">
        <f>IF(Number&lt;=MAX(Calculations!AP:AP),IF(COUNTIF(Calculations!Z:Z,"="&amp;'Subgroup Analysis'!F166)=1,INDEX(Lookup_Table_subgroup,MATCH(Subgroup_number,Calculations!Z:Z,0),4),INDEX(Calculations!AP:BP,MATCH(Subgroup_number,Calculations!AP:AP,0),11)),IF(Subgroup_number=Calculations!BT$17,Calculations!BT$2,""))</f>
        <v/>
      </c>
      <c r="I166" s="61" t="str">
        <f>IF(Number&lt;=MAX(Calculations!AP:AP),IF(COUNTIF(Calculations!Z:Z,"="&amp;'Subgroup Analysis'!F166)=1,INDEX(Lookup_Table_subgroup,MATCH(Subgroup_number,Calculations!Z:Z,0),9),INDEX(Calculations!AP:BP,MATCH(Subgroup_number,Calculations!AP:AP,0),14)),IF(Subgroup_number=Calculations!BT$17,Calculations!BT$4,""))</f>
        <v/>
      </c>
      <c r="J166" s="61" t="str">
        <f>IF(Number&lt;=MAX(Calculations!AP:AP),IF(COUNTIF(Calculations!Z:Z,"="&amp;'Subgroup Analysis'!F166)=1,INDEX(Lookup_Table_subgroup,MATCH(Subgroup_number,Calculations!Z:Z,0),10),INDEX(Calculations!AP:BP,MATCH(Subgroup_number,Calculations!AP:AP,0),15)),IF(Subgroup_number=Calculations!BT$17,Calculations!BT$5,""))</f>
        <v/>
      </c>
      <c r="K166" s="68" t="str">
        <f>IF(Number&lt;=MAX(Calculations!AP:AP),IF(COUNTIF(Calculations!Z:Z,"="&amp;'Subgroup Analysis'!F166)=1,INDEX(Lookup_Table_subgroup,MATCH(Subgroup_number,Calculations!Z:Z,0),8),INDEX(Calculations!AP:BP,MATCH(Subgroup_number,Calculations!AP:AP,0),24)),IF(Subgroup_number=Calculations!BT$17,"",""))</f>
        <v/>
      </c>
      <c r="L166" s="61" t="str">
        <f>IF(COUNTIF(Calculations!$AP:$AP,"="&amp;$F166)=1,INDEX(Calculations!AP:BP,MATCH(Subgroup_number,Calculations!AP:AP,0),5),IF(Subgroup_number=Calculations!BT$17,Calculations!BT$10,""))</f>
        <v/>
      </c>
      <c r="M166" s="61" t="str">
        <f>IF(COUNTIF(Calculations!$AP:$AP,"="&amp;$F166)=1,INDEX(Calculations!AP:BP,MATCH(Subgroup_number,Calculations!AP:AP,0),6),IF(Subgroup_number=Calculations!BT$17,Calculations!BT$11,""))</f>
        <v/>
      </c>
      <c r="N166" s="61" t="str">
        <f>IF(COUNTIF(Calculations!$AP:$AP,"="&amp;$F166)=1,INDEX(Calculations!AP:BP,MATCH(Subgroup_number,Calculations!AP:AP,0),7),IF(Subgroup_number=Calculations!BT$17,Calculations!BT$12,""))</f>
        <v/>
      </c>
      <c r="O166" s="61" t="str">
        <f>IF(COUNTIF(Calculations!$AP:$AP,"="&amp;$F166)=1,INDEX(Calculations!AP:BP,MATCH(Subgroup_number,Calculations!AP:AP,0),9),IF(Subgroup_number=Calculations!BT$17,Calculations!BT$13,""))</f>
        <v/>
      </c>
      <c r="P166" s="61" t="str">
        <f>IF(COUNTIF(Calculations!$AP:$AP,"="&amp;$F166)=1,INDEX(Calculations!AP:BP,MATCH(Subgroup_number,Calculations!AP:AP,0),10),IF(Subgroup_number=Calculations!BT$17,Calculations!BT$14,""))</f>
        <v/>
      </c>
      <c r="Q166" s="61" t="str">
        <f>IF(COUNTIF(Calculations!$AP:$AP,"="&amp;$F166)=1,INDEX(Calculations!AP:BP,MATCH(Subgroup_number,Calculations!AP:AP,0),18),IF(Subgroup_number=Calculations!BT$17,Calculations!BT$6,""))</f>
        <v/>
      </c>
      <c r="R166" s="63" t="str">
        <f>IF(COUNTIF(Calculations!$AP:$AP,"="&amp;$F166)=1,INDEX(Calculations!AP:BP,MATCH(Subgroup_number,Calculations!AP:AP,0),19),IF(Subgroup_number=Calculations!BT$17,Calculations!BT$7,""))</f>
        <v/>
      </c>
      <c r="S166" s="155"/>
      <c r="U166" s="155"/>
      <c r="W166" s="155"/>
    </row>
    <row r="167" spans="6:23" x14ac:dyDescent="0.2">
      <c r="F167" s="54">
        <v>166</v>
      </c>
      <c r="G16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67" s="61" t="str">
        <f>IF(Number&lt;=MAX(Calculations!AP:AP),IF(COUNTIF(Calculations!Z:Z,"="&amp;'Subgroup Analysis'!F167)=1,INDEX(Lookup_Table_subgroup,MATCH(Subgroup_number,Calculations!Z:Z,0),4),INDEX(Calculations!AP:BP,MATCH(Subgroup_number,Calculations!AP:AP,0),11)),IF(Subgroup_number=Calculations!BT$17,Calculations!BT$2,""))</f>
        <v/>
      </c>
      <c r="I167" s="61" t="str">
        <f>IF(Number&lt;=MAX(Calculations!AP:AP),IF(COUNTIF(Calculations!Z:Z,"="&amp;'Subgroup Analysis'!F167)=1,INDEX(Lookup_Table_subgroup,MATCH(Subgroup_number,Calculations!Z:Z,0),9),INDEX(Calculations!AP:BP,MATCH(Subgroup_number,Calculations!AP:AP,0),14)),IF(Subgroup_number=Calculations!BT$17,Calculations!BT$4,""))</f>
        <v/>
      </c>
      <c r="J167" s="61" t="str">
        <f>IF(Number&lt;=MAX(Calculations!AP:AP),IF(COUNTIF(Calculations!Z:Z,"="&amp;'Subgroup Analysis'!F167)=1,INDEX(Lookup_Table_subgroup,MATCH(Subgroup_number,Calculations!Z:Z,0),10),INDEX(Calculations!AP:BP,MATCH(Subgroup_number,Calculations!AP:AP,0),15)),IF(Subgroup_number=Calculations!BT$17,Calculations!BT$5,""))</f>
        <v/>
      </c>
      <c r="K167" s="68" t="str">
        <f>IF(Number&lt;=MAX(Calculations!AP:AP),IF(COUNTIF(Calculations!Z:Z,"="&amp;'Subgroup Analysis'!F167)=1,INDEX(Lookup_Table_subgroup,MATCH(Subgroup_number,Calculations!Z:Z,0),8),INDEX(Calculations!AP:BP,MATCH(Subgroup_number,Calculations!AP:AP,0),24)),IF(Subgroup_number=Calculations!BT$17,"",""))</f>
        <v/>
      </c>
      <c r="L167" s="61" t="str">
        <f>IF(COUNTIF(Calculations!$AP:$AP,"="&amp;$F167)=1,INDEX(Calculations!AP:BP,MATCH(Subgroup_number,Calculations!AP:AP,0),5),IF(Subgroup_number=Calculations!BT$17,Calculations!BT$10,""))</f>
        <v/>
      </c>
      <c r="M167" s="61" t="str">
        <f>IF(COUNTIF(Calculations!$AP:$AP,"="&amp;$F167)=1,INDEX(Calculations!AP:BP,MATCH(Subgroup_number,Calculations!AP:AP,0),6),IF(Subgroup_number=Calculations!BT$17,Calculations!BT$11,""))</f>
        <v/>
      </c>
      <c r="N167" s="61" t="str">
        <f>IF(COUNTIF(Calculations!$AP:$AP,"="&amp;$F167)=1,INDEX(Calculations!AP:BP,MATCH(Subgroup_number,Calculations!AP:AP,0),7),IF(Subgroup_number=Calculations!BT$17,Calculations!BT$12,""))</f>
        <v/>
      </c>
      <c r="O167" s="61" t="str">
        <f>IF(COUNTIF(Calculations!$AP:$AP,"="&amp;$F167)=1,INDEX(Calculations!AP:BP,MATCH(Subgroup_number,Calculations!AP:AP,0),9),IF(Subgroup_number=Calculations!BT$17,Calculations!BT$13,""))</f>
        <v/>
      </c>
      <c r="P167" s="61" t="str">
        <f>IF(COUNTIF(Calculations!$AP:$AP,"="&amp;$F167)=1,INDEX(Calculations!AP:BP,MATCH(Subgroup_number,Calculations!AP:AP,0),10),IF(Subgroup_number=Calculations!BT$17,Calculations!BT$14,""))</f>
        <v/>
      </c>
      <c r="Q167" s="61" t="str">
        <f>IF(COUNTIF(Calculations!$AP:$AP,"="&amp;$F167)=1,INDEX(Calculations!AP:BP,MATCH(Subgroup_number,Calculations!AP:AP,0),18),IF(Subgroup_number=Calculations!BT$17,Calculations!BT$6,""))</f>
        <v/>
      </c>
      <c r="R167" s="63" t="str">
        <f>IF(COUNTIF(Calculations!$AP:$AP,"="&amp;$F167)=1,INDEX(Calculations!AP:BP,MATCH(Subgroup_number,Calculations!AP:AP,0),19),IF(Subgroup_number=Calculations!BT$17,Calculations!BT$7,""))</f>
        <v/>
      </c>
      <c r="S167" s="155"/>
      <c r="U167" s="155"/>
      <c r="W167" s="155"/>
    </row>
    <row r="168" spans="6:23" x14ac:dyDescent="0.2">
      <c r="F168" s="54">
        <v>167</v>
      </c>
      <c r="G16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68" s="61" t="str">
        <f>IF(Number&lt;=MAX(Calculations!AP:AP),IF(COUNTIF(Calculations!Z:Z,"="&amp;'Subgroup Analysis'!F168)=1,INDEX(Lookup_Table_subgroup,MATCH(Subgroup_number,Calculations!Z:Z,0),4),INDEX(Calculations!AP:BP,MATCH(Subgroup_number,Calculations!AP:AP,0),11)),IF(Subgroup_number=Calculations!BT$17,Calculations!BT$2,""))</f>
        <v/>
      </c>
      <c r="I168" s="61" t="str">
        <f>IF(Number&lt;=MAX(Calculations!AP:AP),IF(COUNTIF(Calculations!Z:Z,"="&amp;'Subgroup Analysis'!F168)=1,INDEX(Lookup_Table_subgroup,MATCH(Subgroup_number,Calculations!Z:Z,0),9),INDEX(Calculations!AP:BP,MATCH(Subgroup_number,Calculations!AP:AP,0),14)),IF(Subgroup_number=Calculations!BT$17,Calculations!BT$4,""))</f>
        <v/>
      </c>
      <c r="J168" s="61" t="str">
        <f>IF(Number&lt;=MAX(Calculations!AP:AP),IF(COUNTIF(Calculations!Z:Z,"="&amp;'Subgroup Analysis'!F168)=1,INDEX(Lookup_Table_subgroup,MATCH(Subgroup_number,Calculations!Z:Z,0),10),INDEX(Calculations!AP:BP,MATCH(Subgroup_number,Calculations!AP:AP,0),15)),IF(Subgroup_number=Calculations!BT$17,Calculations!BT$5,""))</f>
        <v/>
      </c>
      <c r="K168" s="68" t="str">
        <f>IF(Number&lt;=MAX(Calculations!AP:AP),IF(COUNTIF(Calculations!Z:Z,"="&amp;'Subgroup Analysis'!F168)=1,INDEX(Lookup_Table_subgroup,MATCH(Subgroup_number,Calculations!Z:Z,0),8),INDEX(Calculations!AP:BP,MATCH(Subgroup_number,Calculations!AP:AP,0),24)),IF(Subgroup_number=Calculations!BT$17,"",""))</f>
        <v/>
      </c>
      <c r="L168" s="61" t="str">
        <f>IF(COUNTIF(Calculations!$AP:$AP,"="&amp;$F168)=1,INDEX(Calculations!AP:BP,MATCH(Subgroup_number,Calculations!AP:AP,0),5),IF(Subgroup_number=Calculations!BT$17,Calculations!BT$10,""))</f>
        <v/>
      </c>
      <c r="M168" s="61" t="str">
        <f>IF(COUNTIF(Calculations!$AP:$AP,"="&amp;$F168)=1,INDEX(Calculations!AP:BP,MATCH(Subgroup_number,Calculations!AP:AP,0),6),IF(Subgroup_number=Calculations!BT$17,Calculations!BT$11,""))</f>
        <v/>
      </c>
      <c r="N168" s="61" t="str">
        <f>IF(COUNTIF(Calculations!$AP:$AP,"="&amp;$F168)=1,INDEX(Calculations!AP:BP,MATCH(Subgroup_number,Calculations!AP:AP,0),7),IF(Subgroup_number=Calculations!BT$17,Calculations!BT$12,""))</f>
        <v/>
      </c>
      <c r="O168" s="61" t="str">
        <f>IF(COUNTIF(Calculations!$AP:$AP,"="&amp;$F168)=1,INDEX(Calculations!AP:BP,MATCH(Subgroup_number,Calculations!AP:AP,0),9),IF(Subgroup_number=Calculations!BT$17,Calculations!BT$13,""))</f>
        <v/>
      </c>
      <c r="P168" s="61" t="str">
        <f>IF(COUNTIF(Calculations!$AP:$AP,"="&amp;$F168)=1,INDEX(Calculations!AP:BP,MATCH(Subgroup_number,Calculations!AP:AP,0),10),IF(Subgroup_number=Calculations!BT$17,Calculations!BT$14,""))</f>
        <v/>
      </c>
      <c r="Q168" s="61" t="str">
        <f>IF(COUNTIF(Calculations!$AP:$AP,"="&amp;$F168)=1,INDEX(Calculations!AP:BP,MATCH(Subgroup_number,Calculations!AP:AP,0),18),IF(Subgroup_number=Calculations!BT$17,Calculations!BT$6,""))</f>
        <v/>
      </c>
      <c r="R168" s="63" t="str">
        <f>IF(COUNTIF(Calculations!$AP:$AP,"="&amp;$F168)=1,INDEX(Calculations!AP:BP,MATCH(Subgroup_number,Calculations!AP:AP,0),19),IF(Subgroup_number=Calculations!BT$17,Calculations!BT$7,""))</f>
        <v/>
      </c>
      <c r="S168" s="155"/>
      <c r="U168" s="155"/>
      <c r="W168" s="155"/>
    </row>
    <row r="169" spans="6:23" x14ac:dyDescent="0.2">
      <c r="F169" s="54">
        <v>168</v>
      </c>
      <c r="G16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69" s="61" t="str">
        <f>IF(Number&lt;=MAX(Calculations!AP:AP),IF(COUNTIF(Calculations!Z:Z,"="&amp;'Subgroup Analysis'!F169)=1,INDEX(Lookup_Table_subgroup,MATCH(Subgroup_number,Calculations!Z:Z,0),4),INDEX(Calculations!AP:BP,MATCH(Subgroup_number,Calculations!AP:AP,0),11)),IF(Subgroup_number=Calculations!BT$17,Calculations!BT$2,""))</f>
        <v/>
      </c>
      <c r="I169" s="61" t="str">
        <f>IF(Number&lt;=MAX(Calculations!AP:AP),IF(COUNTIF(Calculations!Z:Z,"="&amp;'Subgroup Analysis'!F169)=1,INDEX(Lookup_Table_subgroup,MATCH(Subgroup_number,Calculations!Z:Z,0),9),INDEX(Calculations!AP:BP,MATCH(Subgroup_number,Calculations!AP:AP,0),14)),IF(Subgroup_number=Calculations!BT$17,Calculations!BT$4,""))</f>
        <v/>
      </c>
      <c r="J169" s="61" t="str">
        <f>IF(Number&lt;=MAX(Calculations!AP:AP),IF(COUNTIF(Calculations!Z:Z,"="&amp;'Subgroup Analysis'!F169)=1,INDEX(Lookup_Table_subgroup,MATCH(Subgroup_number,Calculations!Z:Z,0),10),INDEX(Calculations!AP:BP,MATCH(Subgroup_number,Calculations!AP:AP,0),15)),IF(Subgroup_number=Calculations!BT$17,Calculations!BT$5,""))</f>
        <v/>
      </c>
      <c r="K169" s="68" t="str">
        <f>IF(Number&lt;=MAX(Calculations!AP:AP),IF(COUNTIF(Calculations!Z:Z,"="&amp;'Subgroup Analysis'!F169)=1,INDEX(Lookup_Table_subgroup,MATCH(Subgroup_number,Calculations!Z:Z,0),8),INDEX(Calculations!AP:BP,MATCH(Subgroup_number,Calculations!AP:AP,0),24)),IF(Subgroup_number=Calculations!BT$17,"",""))</f>
        <v/>
      </c>
      <c r="L169" s="61" t="str">
        <f>IF(COUNTIF(Calculations!$AP:$AP,"="&amp;$F169)=1,INDEX(Calculations!AP:BP,MATCH(Subgroup_number,Calculations!AP:AP,0),5),IF(Subgroup_number=Calculations!BT$17,Calculations!BT$10,""))</f>
        <v/>
      </c>
      <c r="M169" s="61" t="str">
        <f>IF(COUNTIF(Calculations!$AP:$AP,"="&amp;$F169)=1,INDEX(Calculations!AP:BP,MATCH(Subgroup_number,Calculations!AP:AP,0),6),IF(Subgroup_number=Calculations!BT$17,Calculations!BT$11,""))</f>
        <v/>
      </c>
      <c r="N169" s="61" t="str">
        <f>IF(COUNTIF(Calculations!$AP:$AP,"="&amp;$F169)=1,INDEX(Calculations!AP:BP,MATCH(Subgroup_number,Calculations!AP:AP,0),7),IF(Subgroup_number=Calculations!BT$17,Calculations!BT$12,""))</f>
        <v/>
      </c>
      <c r="O169" s="61" t="str">
        <f>IF(COUNTIF(Calculations!$AP:$AP,"="&amp;$F169)=1,INDEX(Calculations!AP:BP,MATCH(Subgroup_number,Calculations!AP:AP,0),9),IF(Subgroup_number=Calculations!BT$17,Calculations!BT$13,""))</f>
        <v/>
      </c>
      <c r="P169" s="61" t="str">
        <f>IF(COUNTIF(Calculations!$AP:$AP,"="&amp;$F169)=1,INDEX(Calculations!AP:BP,MATCH(Subgroup_number,Calculations!AP:AP,0),10),IF(Subgroup_number=Calculations!BT$17,Calculations!BT$14,""))</f>
        <v/>
      </c>
      <c r="Q169" s="61" t="str">
        <f>IF(COUNTIF(Calculations!$AP:$AP,"="&amp;$F169)=1,INDEX(Calculations!AP:BP,MATCH(Subgroup_number,Calculations!AP:AP,0),18),IF(Subgroup_number=Calculations!BT$17,Calculations!BT$6,""))</f>
        <v/>
      </c>
      <c r="R169" s="63" t="str">
        <f>IF(COUNTIF(Calculations!$AP:$AP,"="&amp;$F169)=1,INDEX(Calculations!AP:BP,MATCH(Subgroup_number,Calculations!AP:AP,0),19),IF(Subgroup_number=Calculations!BT$17,Calculations!BT$7,""))</f>
        <v/>
      </c>
      <c r="S169" s="155"/>
      <c r="U169" s="155"/>
      <c r="W169" s="155"/>
    </row>
    <row r="170" spans="6:23" x14ac:dyDescent="0.2">
      <c r="F170" s="54">
        <v>169</v>
      </c>
      <c r="G17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70" s="61" t="str">
        <f>IF(Number&lt;=MAX(Calculations!AP:AP),IF(COUNTIF(Calculations!Z:Z,"="&amp;'Subgroup Analysis'!F170)=1,INDEX(Lookup_Table_subgroup,MATCH(Subgroup_number,Calculations!Z:Z,0),4),INDEX(Calculations!AP:BP,MATCH(Subgroup_number,Calculations!AP:AP,0),11)),IF(Subgroup_number=Calculations!BT$17,Calculations!BT$2,""))</f>
        <v/>
      </c>
      <c r="I170" s="61" t="str">
        <f>IF(Number&lt;=MAX(Calculations!AP:AP),IF(COUNTIF(Calculations!Z:Z,"="&amp;'Subgroup Analysis'!F170)=1,INDEX(Lookup_Table_subgroup,MATCH(Subgroup_number,Calculations!Z:Z,0),9),INDEX(Calculations!AP:BP,MATCH(Subgroup_number,Calculations!AP:AP,0),14)),IF(Subgroup_number=Calculations!BT$17,Calculations!BT$4,""))</f>
        <v/>
      </c>
      <c r="J170" s="61" t="str">
        <f>IF(Number&lt;=MAX(Calculations!AP:AP),IF(COUNTIF(Calculations!Z:Z,"="&amp;'Subgroup Analysis'!F170)=1,INDEX(Lookup_Table_subgroup,MATCH(Subgroup_number,Calculations!Z:Z,0),10),INDEX(Calculations!AP:BP,MATCH(Subgroup_number,Calculations!AP:AP,0),15)),IF(Subgroup_number=Calculations!BT$17,Calculations!BT$5,""))</f>
        <v/>
      </c>
      <c r="K170" s="68" t="str">
        <f>IF(Number&lt;=MAX(Calculations!AP:AP),IF(COUNTIF(Calculations!Z:Z,"="&amp;'Subgroup Analysis'!F170)=1,INDEX(Lookup_Table_subgroup,MATCH(Subgroup_number,Calculations!Z:Z,0),8),INDEX(Calculations!AP:BP,MATCH(Subgroup_number,Calculations!AP:AP,0),24)),IF(Subgroup_number=Calculations!BT$17,"",""))</f>
        <v/>
      </c>
      <c r="L170" s="61" t="str">
        <f>IF(COUNTIF(Calculations!$AP:$AP,"="&amp;$F170)=1,INDEX(Calculations!AP:BP,MATCH(Subgroup_number,Calculations!AP:AP,0),5),IF(Subgroup_number=Calculations!BT$17,Calculations!BT$10,""))</f>
        <v/>
      </c>
      <c r="M170" s="61" t="str">
        <f>IF(COUNTIF(Calculations!$AP:$AP,"="&amp;$F170)=1,INDEX(Calculations!AP:BP,MATCH(Subgroup_number,Calculations!AP:AP,0),6),IF(Subgroup_number=Calculations!BT$17,Calculations!BT$11,""))</f>
        <v/>
      </c>
      <c r="N170" s="61" t="str">
        <f>IF(COUNTIF(Calculations!$AP:$AP,"="&amp;$F170)=1,INDEX(Calculations!AP:BP,MATCH(Subgroup_number,Calculations!AP:AP,0),7),IF(Subgroup_number=Calculations!BT$17,Calculations!BT$12,""))</f>
        <v/>
      </c>
      <c r="O170" s="61" t="str">
        <f>IF(COUNTIF(Calculations!$AP:$AP,"="&amp;$F170)=1,INDEX(Calculations!AP:BP,MATCH(Subgroup_number,Calculations!AP:AP,0),9),IF(Subgroup_number=Calculations!BT$17,Calculations!BT$13,""))</f>
        <v/>
      </c>
      <c r="P170" s="61" t="str">
        <f>IF(COUNTIF(Calculations!$AP:$AP,"="&amp;$F170)=1,INDEX(Calculations!AP:BP,MATCH(Subgroup_number,Calculations!AP:AP,0),10),IF(Subgroup_number=Calculations!BT$17,Calculations!BT$14,""))</f>
        <v/>
      </c>
      <c r="Q170" s="61" t="str">
        <f>IF(COUNTIF(Calculations!$AP:$AP,"="&amp;$F170)=1,INDEX(Calculations!AP:BP,MATCH(Subgroup_number,Calculations!AP:AP,0),18),IF(Subgroup_number=Calculations!BT$17,Calculations!BT$6,""))</f>
        <v/>
      </c>
      <c r="R170" s="63" t="str">
        <f>IF(COUNTIF(Calculations!$AP:$AP,"="&amp;$F170)=1,INDEX(Calculations!AP:BP,MATCH(Subgroup_number,Calculations!AP:AP,0),19),IF(Subgroup_number=Calculations!BT$17,Calculations!BT$7,""))</f>
        <v/>
      </c>
      <c r="S170" s="155"/>
      <c r="U170" s="155"/>
      <c r="W170" s="155"/>
    </row>
    <row r="171" spans="6:23" x14ac:dyDescent="0.2">
      <c r="F171" s="54">
        <v>170</v>
      </c>
      <c r="G17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71" s="61" t="str">
        <f>IF(Number&lt;=MAX(Calculations!AP:AP),IF(COUNTIF(Calculations!Z:Z,"="&amp;'Subgroup Analysis'!F171)=1,INDEX(Lookup_Table_subgroup,MATCH(Subgroup_number,Calculations!Z:Z,0),4),INDEX(Calculations!AP:BP,MATCH(Subgroup_number,Calculations!AP:AP,0),11)),IF(Subgroup_number=Calculations!BT$17,Calculations!BT$2,""))</f>
        <v/>
      </c>
      <c r="I171" s="61" t="str">
        <f>IF(Number&lt;=MAX(Calculations!AP:AP),IF(COUNTIF(Calculations!Z:Z,"="&amp;'Subgroup Analysis'!F171)=1,INDEX(Lookup_Table_subgroup,MATCH(Subgroup_number,Calculations!Z:Z,0),9),INDEX(Calculations!AP:BP,MATCH(Subgroup_number,Calculations!AP:AP,0),14)),IF(Subgroup_number=Calculations!BT$17,Calculations!BT$4,""))</f>
        <v/>
      </c>
      <c r="J171" s="61" t="str">
        <f>IF(Number&lt;=MAX(Calculations!AP:AP),IF(COUNTIF(Calculations!Z:Z,"="&amp;'Subgroup Analysis'!F171)=1,INDEX(Lookup_Table_subgroup,MATCH(Subgroup_number,Calculations!Z:Z,0),10),INDEX(Calculations!AP:BP,MATCH(Subgroup_number,Calculations!AP:AP,0),15)),IF(Subgroup_number=Calculations!BT$17,Calculations!BT$5,""))</f>
        <v/>
      </c>
      <c r="K171" s="68" t="str">
        <f>IF(Number&lt;=MAX(Calculations!AP:AP),IF(COUNTIF(Calculations!Z:Z,"="&amp;'Subgroup Analysis'!F171)=1,INDEX(Lookup_Table_subgroup,MATCH(Subgroup_number,Calculations!Z:Z,0),8),INDEX(Calculations!AP:BP,MATCH(Subgroup_number,Calculations!AP:AP,0),24)),IF(Subgroup_number=Calculations!BT$17,"",""))</f>
        <v/>
      </c>
      <c r="L171" s="61" t="str">
        <f>IF(COUNTIF(Calculations!$AP:$AP,"="&amp;$F171)=1,INDEX(Calculations!AP:BP,MATCH(Subgroup_number,Calculations!AP:AP,0),5),IF(Subgroup_number=Calculations!BT$17,Calculations!BT$10,""))</f>
        <v/>
      </c>
      <c r="M171" s="61" t="str">
        <f>IF(COUNTIF(Calculations!$AP:$AP,"="&amp;$F171)=1,INDEX(Calculations!AP:BP,MATCH(Subgroup_number,Calculations!AP:AP,0),6),IF(Subgroup_number=Calculations!BT$17,Calculations!BT$11,""))</f>
        <v/>
      </c>
      <c r="N171" s="61" t="str">
        <f>IF(COUNTIF(Calculations!$AP:$AP,"="&amp;$F171)=1,INDEX(Calculations!AP:BP,MATCH(Subgroup_number,Calculations!AP:AP,0),7),IF(Subgroup_number=Calculations!BT$17,Calculations!BT$12,""))</f>
        <v/>
      </c>
      <c r="O171" s="61" t="str">
        <f>IF(COUNTIF(Calculations!$AP:$AP,"="&amp;$F171)=1,INDEX(Calculations!AP:BP,MATCH(Subgroup_number,Calculations!AP:AP,0),9),IF(Subgroup_number=Calculations!BT$17,Calculations!BT$13,""))</f>
        <v/>
      </c>
      <c r="P171" s="61" t="str">
        <f>IF(COUNTIF(Calculations!$AP:$AP,"="&amp;$F171)=1,INDEX(Calculations!AP:BP,MATCH(Subgroup_number,Calculations!AP:AP,0),10),IF(Subgroup_number=Calculations!BT$17,Calculations!BT$14,""))</f>
        <v/>
      </c>
      <c r="Q171" s="61" t="str">
        <f>IF(COUNTIF(Calculations!$AP:$AP,"="&amp;$F171)=1,INDEX(Calculations!AP:BP,MATCH(Subgroup_number,Calculations!AP:AP,0),18),IF(Subgroup_number=Calculations!BT$17,Calculations!BT$6,""))</f>
        <v/>
      </c>
      <c r="R171" s="63" t="str">
        <f>IF(COUNTIF(Calculations!$AP:$AP,"="&amp;$F171)=1,INDEX(Calculations!AP:BP,MATCH(Subgroup_number,Calculations!AP:AP,0),19),IF(Subgroup_number=Calculations!BT$17,Calculations!BT$7,""))</f>
        <v/>
      </c>
      <c r="S171" s="155"/>
      <c r="U171" s="155"/>
      <c r="W171" s="155"/>
    </row>
    <row r="172" spans="6:23" x14ac:dyDescent="0.2">
      <c r="F172" s="54">
        <v>171</v>
      </c>
      <c r="G17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72" s="61" t="str">
        <f>IF(Number&lt;=MAX(Calculations!AP:AP),IF(COUNTIF(Calculations!Z:Z,"="&amp;'Subgroup Analysis'!F172)=1,INDEX(Lookup_Table_subgroup,MATCH(Subgroup_number,Calculations!Z:Z,0),4),INDEX(Calculations!AP:BP,MATCH(Subgroup_number,Calculations!AP:AP,0),11)),IF(Subgroup_number=Calculations!BT$17,Calculations!BT$2,""))</f>
        <v/>
      </c>
      <c r="I172" s="61" t="str">
        <f>IF(Number&lt;=MAX(Calculations!AP:AP),IF(COUNTIF(Calculations!Z:Z,"="&amp;'Subgroup Analysis'!F172)=1,INDEX(Lookup_Table_subgroup,MATCH(Subgroup_number,Calculations!Z:Z,0),9),INDEX(Calculations!AP:BP,MATCH(Subgroup_number,Calculations!AP:AP,0),14)),IF(Subgroup_number=Calculations!BT$17,Calculations!BT$4,""))</f>
        <v/>
      </c>
      <c r="J172" s="61" t="str">
        <f>IF(Number&lt;=MAX(Calculations!AP:AP),IF(COUNTIF(Calculations!Z:Z,"="&amp;'Subgroup Analysis'!F172)=1,INDEX(Lookup_Table_subgroup,MATCH(Subgroup_number,Calculations!Z:Z,0),10),INDEX(Calculations!AP:BP,MATCH(Subgroup_number,Calculations!AP:AP,0),15)),IF(Subgroup_number=Calculations!BT$17,Calculations!BT$5,""))</f>
        <v/>
      </c>
      <c r="K172" s="68" t="str">
        <f>IF(Number&lt;=MAX(Calculations!AP:AP),IF(COUNTIF(Calculations!Z:Z,"="&amp;'Subgroup Analysis'!F172)=1,INDEX(Lookup_Table_subgroup,MATCH(Subgroup_number,Calculations!Z:Z,0),8),INDEX(Calculations!AP:BP,MATCH(Subgroup_number,Calculations!AP:AP,0),24)),IF(Subgroup_number=Calculations!BT$17,"",""))</f>
        <v/>
      </c>
      <c r="L172" s="61" t="str">
        <f>IF(COUNTIF(Calculations!$AP:$AP,"="&amp;$F172)=1,INDEX(Calculations!AP:BP,MATCH(Subgroup_number,Calculations!AP:AP,0),5),IF(Subgroup_number=Calculations!BT$17,Calculations!BT$10,""))</f>
        <v/>
      </c>
      <c r="M172" s="61" t="str">
        <f>IF(COUNTIF(Calculations!$AP:$AP,"="&amp;$F172)=1,INDEX(Calculations!AP:BP,MATCH(Subgroup_number,Calculations!AP:AP,0),6),IF(Subgroup_number=Calculations!BT$17,Calculations!BT$11,""))</f>
        <v/>
      </c>
      <c r="N172" s="61" t="str">
        <f>IF(COUNTIF(Calculations!$AP:$AP,"="&amp;$F172)=1,INDEX(Calculations!AP:BP,MATCH(Subgroup_number,Calculations!AP:AP,0),7),IF(Subgroup_number=Calculations!BT$17,Calculations!BT$12,""))</f>
        <v/>
      </c>
      <c r="O172" s="61" t="str">
        <f>IF(COUNTIF(Calculations!$AP:$AP,"="&amp;$F172)=1,INDEX(Calculations!AP:BP,MATCH(Subgroup_number,Calculations!AP:AP,0),9),IF(Subgroup_number=Calculations!BT$17,Calculations!BT$13,""))</f>
        <v/>
      </c>
      <c r="P172" s="61" t="str">
        <f>IF(COUNTIF(Calculations!$AP:$AP,"="&amp;$F172)=1,INDEX(Calculations!AP:BP,MATCH(Subgroup_number,Calculations!AP:AP,0),10),IF(Subgroup_number=Calculations!BT$17,Calculations!BT$14,""))</f>
        <v/>
      </c>
      <c r="Q172" s="61" t="str">
        <f>IF(COUNTIF(Calculations!$AP:$AP,"="&amp;$F172)=1,INDEX(Calculations!AP:BP,MATCH(Subgroup_number,Calculations!AP:AP,0),18),IF(Subgroup_number=Calculations!BT$17,Calculations!BT$6,""))</f>
        <v/>
      </c>
      <c r="R172" s="63" t="str">
        <f>IF(COUNTIF(Calculations!$AP:$AP,"="&amp;$F172)=1,INDEX(Calculations!AP:BP,MATCH(Subgroup_number,Calculations!AP:AP,0),19),IF(Subgroup_number=Calculations!BT$17,Calculations!BT$7,""))</f>
        <v/>
      </c>
      <c r="S172" s="155"/>
      <c r="U172" s="155"/>
      <c r="W172" s="155"/>
    </row>
    <row r="173" spans="6:23" x14ac:dyDescent="0.2">
      <c r="F173" s="54">
        <v>172</v>
      </c>
      <c r="G17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73" s="61" t="str">
        <f>IF(Number&lt;=MAX(Calculations!AP:AP),IF(COUNTIF(Calculations!Z:Z,"="&amp;'Subgroup Analysis'!F173)=1,INDEX(Lookup_Table_subgroup,MATCH(Subgroup_number,Calculations!Z:Z,0),4),INDEX(Calculations!AP:BP,MATCH(Subgroup_number,Calculations!AP:AP,0),11)),IF(Subgroup_number=Calculations!BT$17,Calculations!BT$2,""))</f>
        <v/>
      </c>
      <c r="I173" s="61" t="str">
        <f>IF(Number&lt;=MAX(Calculations!AP:AP),IF(COUNTIF(Calculations!Z:Z,"="&amp;'Subgroup Analysis'!F173)=1,INDEX(Lookup_Table_subgroup,MATCH(Subgroup_number,Calculations!Z:Z,0),9),INDEX(Calculations!AP:BP,MATCH(Subgroup_number,Calculations!AP:AP,0),14)),IF(Subgroup_number=Calculations!BT$17,Calculations!BT$4,""))</f>
        <v/>
      </c>
      <c r="J173" s="61" t="str">
        <f>IF(Number&lt;=MAX(Calculations!AP:AP),IF(COUNTIF(Calculations!Z:Z,"="&amp;'Subgroup Analysis'!F173)=1,INDEX(Lookup_Table_subgroup,MATCH(Subgroup_number,Calculations!Z:Z,0),10),INDEX(Calculations!AP:BP,MATCH(Subgroup_number,Calculations!AP:AP,0),15)),IF(Subgroup_number=Calculations!BT$17,Calculations!BT$5,""))</f>
        <v/>
      </c>
      <c r="K173" s="68" t="str">
        <f>IF(Number&lt;=MAX(Calculations!AP:AP),IF(COUNTIF(Calculations!Z:Z,"="&amp;'Subgroup Analysis'!F173)=1,INDEX(Lookup_Table_subgroup,MATCH(Subgroup_number,Calculations!Z:Z,0),8),INDEX(Calculations!AP:BP,MATCH(Subgroup_number,Calculations!AP:AP,0),24)),IF(Subgroup_number=Calculations!BT$17,"",""))</f>
        <v/>
      </c>
      <c r="L173" s="61" t="str">
        <f>IF(COUNTIF(Calculations!$AP:$AP,"="&amp;$F173)=1,INDEX(Calculations!AP:BP,MATCH(Subgroup_number,Calculations!AP:AP,0),5),IF(Subgroup_number=Calculations!BT$17,Calculations!BT$10,""))</f>
        <v/>
      </c>
      <c r="M173" s="61" t="str">
        <f>IF(COUNTIF(Calculations!$AP:$AP,"="&amp;$F173)=1,INDEX(Calculations!AP:BP,MATCH(Subgroup_number,Calculations!AP:AP,0),6),IF(Subgroup_number=Calculations!BT$17,Calculations!BT$11,""))</f>
        <v/>
      </c>
      <c r="N173" s="61" t="str">
        <f>IF(COUNTIF(Calculations!$AP:$AP,"="&amp;$F173)=1,INDEX(Calculations!AP:BP,MATCH(Subgroup_number,Calculations!AP:AP,0),7),IF(Subgroup_number=Calculations!BT$17,Calculations!BT$12,""))</f>
        <v/>
      </c>
      <c r="O173" s="61" t="str">
        <f>IF(COUNTIF(Calculations!$AP:$AP,"="&amp;$F173)=1,INDEX(Calculations!AP:BP,MATCH(Subgroup_number,Calculations!AP:AP,0),9),IF(Subgroup_number=Calculations!BT$17,Calculations!BT$13,""))</f>
        <v/>
      </c>
      <c r="P173" s="61" t="str">
        <f>IF(COUNTIF(Calculations!$AP:$AP,"="&amp;$F173)=1,INDEX(Calculations!AP:BP,MATCH(Subgroup_number,Calculations!AP:AP,0),10),IF(Subgroup_number=Calculations!BT$17,Calculations!BT$14,""))</f>
        <v/>
      </c>
      <c r="Q173" s="61" t="str">
        <f>IF(COUNTIF(Calculations!$AP:$AP,"="&amp;$F173)=1,INDEX(Calculations!AP:BP,MATCH(Subgroup_number,Calculations!AP:AP,0),18),IF(Subgroup_number=Calculations!BT$17,Calculations!BT$6,""))</f>
        <v/>
      </c>
      <c r="R173" s="63" t="str">
        <f>IF(COUNTIF(Calculations!$AP:$AP,"="&amp;$F173)=1,INDEX(Calculations!AP:BP,MATCH(Subgroup_number,Calculations!AP:AP,0),19),IF(Subgroup_number=Calculations!BT$17,Calculations!BT$7,""))</f>
        <v/>
      </c>
      <c r="S173" s="155"/>
      <c r="U173" s="155"/>
      <c r="W173" s="155"/>
    </row>
    <row r="174" spans="6:23" x14ac:dyDescent="0.2">
      <c r="F174" s="54">
        <v>173</v>
      </c>
      <c r="G17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74" s="61" t="str">
        <f>IF(Number&lt;=MAX(Calculations!AP:AP),IF(COUNTIF(Calculations!Z:Z,"="&amp;'Subgroup Analysis'!F174)=1,INDEX(Lookup_Table_subgroup,MATCH(Subgroup_number,Calculations!Z:Z,0),4),INDEX(Calculations!AP:BP,MATCH(Subgroup_number,Calculations!AP:AP,0),11)),IF(Subgroup_number=Calculations!BT$17,Calculations!BT$2,""))</f>
        <v/>
      </c>
      <c r="I174" s="61" t="str">
        <f>IF(Number&lt;=MAX(Calculations!AP:AP),IF(COUNTIF(Calculations!Z:Z,"="&amp;'Subgroup Analysis'!F174)=1,INDEX(Lookup_Table_subgroup,MATCH(Subgroup_number,Calculations!Z:Z,0),9),INDEX(Calculations!AP:BP,MATCH(Subgroup_number,Calculations!AP:AP,0),14)),IF(Subgroup_number=Calculations!BT$17,Calculations!BT$4,""))</f>
        <v/>
      </c>
      <c r="J174" s="61" t="str">
        <f>IF(Number&lt;=MAX(Calculations!AP:AP),IF(COUNTIF(Calculations!Z:Z,"="&amp;'Subgroup Analysis'!F174)=1,INDEX(Lookup_Table_subgroup,MATCH(Subgroup_number,Calculations!Z:Z,0),10),INDEX(Calculations!AP:BP,MATCH(Subgroup_number,Calculations!AP:AP,0),15)),IF(Subgroup_number=Calculations!BT$17,Calculations!BT$5,""))</f>
        <v/>
      </c>
      <c r="K174" s="68" t="str">
        <f>IF(Number&lt;=MAX(Calculations!AP:AP),IF(COUNTIF(Calculations!Z:Z,"="&amp;'Subgroup Analysis'!F174)=1,INDEX(Lookup_Table_subgroup,MATCH(Subgroup_number,Calculations!Z:Z,0),8),INDEX(Calculations!AP:BP,MATCH(Subgroup_number,Calculations!AP:AP,0),24)),IF(Subgroup_number=Calculations!BT$17,"",""))</f>
        <v/>
      </c>
      <c r="L174" s="61" t="str">
        <f>IF(COUNTIF(Calculations!$AP:$AP,"="&amp;$F174)=1,INDEX(Calculations!AP:BP,MATCH(Subgroup_number,Calculations!AP:AP,0),5),IF(Subgroup_number=Calculations!BT$17,Calculations!BT$10,""))</f>
        <v/>
      </c>
      <c r="M174" s="61" t="str">
        <f>IF(COUNTIF(Calculations!$AP:$AP,"="&amp;$F174)=1,INDEX(Calculations!AP:BP,MATCH(Subgroup_number,Calculations!AP:AP,0),6),IF(Subgroup_number=Calculations!BT$17,Calculations!BT$11,""))</f>
        <v/>
      </c>
      <c r="N174" s="61" t="str">
        <f>IF(COUNTIF(Calculations!$AP:$AP,"="&amp;$F174)=1,INDEX(Calculations!AP:BP,MATCH(Subgroup_number,Calculations!AP:AP,0),7),IF(Subgroup_number=Calculations!BT$17,Calculations!BT$12,""))</f>
        <v/>
      </c>
      <c r="O174" s="61" t="str">
        <f>IF(COUNTIF(Calculations!$AP:$AP,"="&amp;$F174)=1,INDEX(Calculations!AP:BP,MATCH(Subgroup_number,Calculations!AP:AP,0),9),IF(Subgroup_number=Calculations!BT$17,Calculations!BT$13,""))</f>
        <v/>
      </c>
      <c r="P174" s="61" t="str">
        <f>IF(COUNTIF(Calculations!$AP:$AP,"="&amp;$F174)=1,INDEX(Calculations!AP:BP,MATCH(Subgroup_number,Calculations!AP:AP,0),10),IF(Subgroup_number=Calculations!BT$17,Calculations!BT$14,""))</f>
        <v/>
      </c>
      <c r="Q174" s="61" t="str">
        <f>IF(COUNTIF(Calculations!$AP:$AP,"="&amp;$F174)=1,INDEX(Calculations!AP:BP,MATCH(Subgroup_number,Calculations!AP:AP,0),18),IF(Subgroup_number=Calculations!BT$17,Calculations!BT$6,""))</f>
        <v/>
      </c>
      <c r="R174" s="63" t="str">
        <f>IF(COUNTIF(Calculations!$AP:$AP,"="&amp;$F174)=1,INDEX(Calculations!AP:BP,MATCH(Subgroup_number,Calculations!AP:AP,0),19),IF(Subgroup_number=Calculations!BT$17,Calculations!BT$7,""))</f>
        <v/>
      </c>
      <c r="S174" s="155"/>
      <c r="U174" s="155"/>
      <c r="W174" s="155"/>
    </row>
    <row r="175" spans="6:23" x14ac:dyDescent="0.2">
      <c r="F175" s="54">
        <v>174</v>
      </c>
      <c r="G17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75" s="61" t="str">
        <f>IF(Number&lt;=MAX(Calculations!AP:AP),IF(COUNTIF(Calculations!Z:Z,"="&amp;'Subgroup Analysis'!F175)=1,INDEX(Lookup_Table_subgroup,MATCH(Subgroup_number,Calculations!Z:Z,0),4),INDEX(Calculations!AP:BP,MATCH(Subgroup_number,Calculations!AP:AP,0),11)),IF(Subgroup_number=Calculations!BT$17,Calculations!BT$2,""))</f>
        <v/>
      </c>
      <c r="I175" s="61" t="str">
        <f>IF(Number&lt;=MAX(Calculations!AP:AP),IF(COUNTIF(Calculations!Z:Z,"="&amp;'Subgroup Analysis'!F175)=1,INDEX(Lookup_Table_subgroup,MATCH(Subgroup_number,Calculations!Z:Z,0),9),INDEX(Calculations!AP:BP,MATCH(Subgroup_number,Calculations!AP:AP,0),14)),IF(Subgroup_number=Calculations!BT$17,Calculations!BT$4,""))</f>
        <v/>
      </c>
      <c r="J175" s="61" t="str">
        <f>IF(Number&lt;=MAX(Calculations!AP:AP),IF(COUNTIF(Calculations!Z:Z,"="&amp;'Subgroup Analysis'!F175)=1,INDEX(Lookup_Table_subgroup,MATCH(Subgroup_number,Calculations!Z:Z,0),10),INDEX(Calculations!AP:BP,MATCH(Subgroup_number,Calculations!AP:AP,0),15)),IF(Subgroup_number=Calculations!BT$17,Calculations!BT$5,""))</f>
        <v/>
      </c>
      <c r="K175" s="68" t="str">
        <f>IF(Number&lt;=MAX(Calculations!AP:AP),IF(COUNTIF(Calculations!Z:Z,"="&amp;'Subgroup Analysis'!F175)=1,INDEX(Lookup_Table_subgroup,MATCH(Subgroup_number,Calculations!Z:Z,0),8),INDEX(Calculations!AP:BP,MATCH(Subgroup_number,Calculations!AP:AP,0),24)),IF(Subgroup_number=Calculations!BT$17,"",""))</f>
        <v/>
      </c>
      <c r="L175" s="61" t="str">
        <f>IF(COUNTIF(Calculations!$AP:$AP,"="&amp;$F175)=1,INDEX(Calculations!AP:BP,MATCH(Subgroup_number,Calculations!AP:AP,0),5),IF(Subgroup_number=Calculations!BT$17,Calculations!BT$10,""))</f>
        <v/>
      </c>
      <c r="M175" s="61" t="str">
        <f>IF(COUNTIF(Calculations!$AP:$AP,"="&amp;$F175)=1,INDEX(Calculations!AP:BP,MATCH(Subgroup_number,Calculations!AP:AP,0),6),IF(Subgroup_number=Calculations!BT$17,Calculations!BT$11,""))</f>
        <v/>
      </c>
      <c r="N175" s="61" t="str">
        <f>IF(COUNTIF(Calculations!$AP:$AP,"="&amp;$F175)=1,INDEX(Calculations!AP:BP,MATCH(Subgroup_number,Calculations!AP:AP,0),7),IF(Subgroup_number=Calculations!BT$17,Calculations!BT$12,""))</f>
        <v/>
      </c>
      <c r="O175" s="61" t="str">
        <f>IF(COUNTIF(Calculations!$AP:$AP,"="&amp;$F175)=1,INDEX(Calculations!AP:BP,MATCH(Subgroup_number,Calculations!AP:AP,0),9),IF(Subgroup_number=Calculations!BT$17,Calculations!BT$13,""))</f>
        <v/>
      </c>
      <c r="P175" s="61" t="str">
        <f>IF(COUNTIF(Calculations!$AP:$AP,"="&amp;$F175)=1,INDEX(Calculations!AP:BP,MATCH(Subgroup_number,Calculations!AP:AP,0),10),IF(Subgroup_number=Calculations!BT$17,Calculations!BT$14,""))</f>
        <v/>
      </c>
      <c r="Q175" s="61" t="str">
        <f>IF(COUNTIF(Calculations!$AP:$AP,"="&amp;$F175)=1,INDEX(Calculations!AP:BP,MATCH(Subgroup_number,Calculations!AP:AP,0),18),IF(Subgroup_number=Calculations!BT$17,Calculations!BT$6,""))</f>
        <v/>
      </c>
      <c r="R175" s="63" t="str">
        <f>IF(COUNTIF(Calculations!$AP:$AP,"="&amp;$F175)=1,INDEX(Calculations!AP:BP,MATCH(Subgroup_number,Calculations!AP:AP,0),19),IF(Subgroup_number=Calculations!BT$17,Calculations!BT$7,""))</f>
        <v/>
      </c>
      <c r="S175" s="155"/>
      <c r="U175" s="155"/>
      <c r="W175" s="155"/>
    </row>
    <row r="176" spans="6:23" x14ac:dyDescent="0.2">
      <c r="F176" s="54">
        <v>175</v>
      </c>
      <c r="G17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76" s="61" t="str">
        <f>IF(Number&lt;=MAX(Calculations!AP:AP),IF(COUNTIF(Calculations!Z:Z,"="&amp;'Subgroup Analysis'!F176)=1,INDEX(Lookup_Table_subgroup,MATCH(Subgroup_number,Calculations!Z:Z,0),4),INDEX(Calculations!AP:BP,MATCH(Subgroup_number,Calculations!AP:AP,0),11)),IF(Subgroup_number=Calculations!BT$17,Calculations!BT$2,""))</f>
        <v/>
      </c>
      <c r="I176" s="61" t="str">
        <f>IF(Number&lt;=MAX(Calculations!AP:AP),IF(COUNTIF(Calculations!Z:Z,"="&amp;'Subgroup Analysis'!F176)=1,INDEX(Lookup_Table_subgroup,MATCH(Subgroup_number,Calculations!Z:Z,0),9),INDEX(Calculations!AP:BP,MATCH(Subgroup_number,Calculations!AP:AP,0),14)),IF(Subgroup_number=Calculations!BT$17,Calculations!BT$4,""))</f>
        <v/>
      </c>
      <c r="J176" s="61" t="str">
        <f>IF(Number&lt;=MAX(Calculations!AP:AP),IF(COUNTIF(Calculations!Z:Z,"="&amp;'Subgroup Analysis'!F176)=1,INDEX(Lookup_Table_subgroup,MATCH(Subgroup_number,Calculations!Z:Z,0),10),INDEX(Calculations!AP:BP,MATCH(Subgroup_number,Calculations!AP:AP,0),15)),IF(Subgroup_number=Calculations!BT$17,Calculations!BT$5,""))</f>
        <v/>
      </c>
      <c r="K176" s="68" t="str">
        <f>IF(Number&lt;=MAX(Calculations!AP:AP),IF(COUNTIF(Calculations!Z:Z,"="&amp;'Subgroup Analysis'!F176)=1,INDEX(Lookup_Table_subgroup,MATCH(Subgroup_number,Calculations!Z:Z,0),8),INDEX(Calculations!AP:BP,MATCH(Subgroup_number,Calculations!AP:AP,0),24)),IF(Subgroup_number=Calculations!BT$17,"",""))</f>
        <v/>
      </c>
      <c r="L176" s="61" t="str">
        <f>IF(COUNTIF(Calculations!$AP:$AP,"="&amp;$F176)=1,INDEX(Calculations!AP:BP,MATCH(Subgroup_number,Calculations!AP:AP,0),5),IF(Subgroup_number=Calculations!BT$17,Calculations!BT$10,""))</f>
        <v/>
      </c>
      <c r="M176" s="61" t="str">
        <f>IF(COUNTIF(Calculations!$AP:$AP,"="&amp;$F176)=1,INDEX(Calculations!AP:BP,MATCH(Subgroup_number,Calculations!AP:AP,0),6),IF(Subgroup_number=Calculations!BT$17,Calculations!BT$11,""))</f>
        <v/>
      </c>
      <c r="N176" s="61" t="str">
        <f>IF(COUNTIF(Calculations!$AP:$AP,"="&amp;$F176)=1,INDEX(Calculations!AP:BP,MATCH(Subgroup_number,Calculations!AP:AP,0),7),IF(Subgroup_number=Calculations!BT$17,Calculations!BT$12,""))</f>
        <v/>
      </c>
      <c r="O176" s="61" t="str">
        <f>IF(COUNTIF(Calculations!$AP:$AP,"="&amp;$F176)=1,INDEX(Calculations!AP:BP,MATCH(Subgroup_number,Calculations!AP:AP,0),9),IF(Subgroup_number=Calculations!BT$17,Calculations!BT$13,""))</f>
        <v/>
      </c>
      <c r="P176" s="61" t="str">
        <f>IF(COUNTIF(Calculations!$AP:$AP,"="&amp;$F176)=1,INDEX(Calculations!AP:BP,MATCH(Subgroup_number,Calculations!AP:AP,0),10),IF(Subgroup_number=Calculations!BT$17,Calculations!BT$14,""))</f>
        <v/>
      </c>
      <c r="Q176" s="61" t="str">
        <f>IF(COUNTIF(Calculations!$AP:$AP,"="&amp;$F176)=1,INDEX(Calculations!AP:BP,MATCH(Subgroup_number,Calculations!AP:AP,0),18),IF(Subgroup_number=Calculations!BT$17,Calculations!BT$6,""))</f>
        <v/>
      </c>
      <c r="R176" s="63" t="str">
        <f>IF(COUNTIF(Calculations!$AP:$AP,"="&amp;$F176)=1,INDEX(Calculations!AP:BP,MATCH(Subgroup_number,Calculations!AP:AP,0),19),IF(Subgroup_number=Calculations!BT$17,Calculations!BT$7,""))</f>
        <v/>
      </c>
      <c r="S176" s="155"/>
      <c r="U176" s="155"/>
      <c r="W176" s="155"/>
    </row>
    <row r="177" spans="6:23" x14ac:dyDescent="0.2">
      <c r="F177" s="54">
        <v>176</v>
      </c>
      <c r="G17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77" s="61" t="str">
        <f>IF(Number&lt;=MAX(Calculations!AP:AP),IF(COUNTIF(Calculations!Z:Z,"="&amp;'Subgroup Analysis'!F177)=1,INDEX(Lookup_Table_subgroup,MATCH(Subgroup_number,Calculations!Z:Z,0),4),INDEX(Calculations!AP:BP,MATCH(Subgroup_number,Calculations!AP:AP,0),11)),IF(Subgroup_number=Calculations!BT$17,Calculations!BT$2,""))</f>
        <v/>
      </c>
      <c r="I177" s="61" t="str">
        <f>IF(Number&lt;=MAX(Calculations!AP:AP),IF(COUNTIF(Calculations!Z:Z,"="&amp;'Subgroup Analysis'!F177)=1,INDEX(Lookup_Table_subgroup,MATCH(Subgroup_number,Calculations!Z:Z,0),9),INDEX(Calculations!AP:BP,MATCH(Subgroup_number,Calculations!AP:AP,0),14)),IF(Subgroup_number=Calculations!BT$17,Calculations!BT$4,""))</f>
        <v/>
      </c>
      <c r="J177" s="61" t="str">
        <f>IF(Number&lt;=MAX(Calculations!AP:AP),IF(COUNTIF(Calculations!Z:Z,"="&amp;'Subgroup Analysis'!F177)=1,INDEX(Lookup_Table_subgroup,MATCH(Subgroup_number,Calculations!Z:Z,0),10),INDEX(Calculations!AP:BP,MATCH(Subgroup_number,Calculations!AP:AP,0),15)),IF(Subgroup_number=Calculations!BT$17,Calculations!BT$5,""))</f>
        <v/>
      </c>
      <c r="K177" s="68" t="str">
        <f>IF(Number&lt;=MAX(Calculations!AP:AP),IF(COUNTIF(Calculations!Z:Z,"="&amp;'Subgroup Analysis'!F177)=1,INDEX(Lookup_Table_subgroup,MATCH(Subgroup_number,Calculations!Z:Z,0),8),INDEX(Calculations!AP:BP,MATCH(Subgroup_number,Calculations!AP:AP,0),24)),IF(Subgroup_number=Calculations!BT$17,"",""))</f>
        <v/>
      </c>
      <c r="L177" s="61" t="str">
        <f>IF(COUNTIF(Calculations!$AP:$AP,"="&amp;$F177)=1,INDEX(Calculations!AP:BP,MATCH(Subgroup_number,Calculations!AP:AP,0),5),IF(Subgroup_number=Calculations!BT$17,Calculations!BT$10,""))</f>
        <v/>
      </c>
      <c r="M177" s="61" t="str">
        <f>IF(COUNTIF(Calculations!$AP:$AP,"="&amp;$F177)=1,INDEX(Calculations!AP:BP,MATCH(Subgroup_number,Calculations!AP:AP,0),6),IF(Subgroup_number=Calculations!BT$17,Calculations!BT$11,""))</f>
        <v/>
      </c>
      <c r="N177" s="61" t="str">
        <f>IF(COUNTIF(Calculations!$AP:$AP,"="&amp;$F177)=1,INDEX(Calculations!AP:BP,MATCH(Subgroup_number,Calculations!AP:AP,0),7),IF(Subgroup_number=Calculations!BT$17,Calculations!BT$12,""))</f>
        <v/>
      </c>
      <c r="O177" s="61" t="str">
        <f>IF(COUNTIF(Calculations!$AP:$AP,"="&amp;$F177)=1,INDEX(Calculations!AP:BP,MATCH(Subgroup_number,Calculations!AP:AP,0),9),IF(Subgroup_number=Calculations!BT$17,Calculations!BT$13,""))</f>
        <v/>
      </c>
      <c r="P177" s="61" t="str">
        <f>IF(COUNTIF(Calculations!$AP:$AP,"="&amp;$F177)=1,INDEX(Calculations!AP:BP,MATCH(Subgroup_number,Calculations!AP:AP,0),10),IF(Subgroup_number=Calculations!BT$17,Calculations!BT$14,""))</f>
        <v/>
      </c>
      <c r="Q177" s="61" t="str">
        <f>IF(COUNTIF(Calculations!$AP:$AP,"="&amp;$F177)=1,INDEX(Calculations!AP:BP,MATCH(Subgroup_number,Calculations!AP:AP,0),18),IF(Subgroup_number=Calculations!BT$17,Calculations!BT$6,""))</f>
        <v/>
      </c>
      <c r="R177" s="63" t="str">
        <f>IF(COUNTIF(Calculations!$AP:$AP,"="&amp;$F177)=1,INDEX(Calculations!AP:BP,MATCH(Subgroup_number,Calculations!AP:AP,0),19),IF(Subgroup_number=Calculations!BT$17,Calculations!BT$7,""))</f>
        <v/>
      </c>
      <c r="S177" s="155"/>
      <c r="U177" s="155"/>
      <c r="W177" s="155"/>
    </row>
    <row r="178" spans="6:23" x14ac:dyDescent="0.2">
      <c r="F178" s="54">
        <v>177</v>
      </c>
      <c r="G17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78" s="61" t="str">
        <f>IF(Number&lt;=MAX(Calculations!AP:AP),IF(COUNTIF(Calculations!Z:Z,"="&amp;'Subgroup Analysis'!F178)=1,INDEX(Lookup_Table_subgroup,MATCH(Subgroup_number,Calculations!Z:Z,0),4),INDEX(Calculations!AP:BP,MATCH(Subgroup_number,Calculations!AP:AP,0),11)),IF(Subgroup_number=Calculations!BT$17,Calculations!BT$2,""))</f>
        <v/>
      </c>
      <c r="I178" s="61" t="str">
        <f>IF(Number&lt;=MAX(Calculations!AP:AP),IF(COUNTIF(Calculations!Z:Z,"="&amp;'Subgroup Analysis'!F178)=1,INDEX(Lookup_Table_subgroup,MATCH(Subgroup_number,Calculations!Z:Z,0),9),INDEX(Calculations!AP:BP,MATCH(Subgroup_number,Calculations!AP:AP,0),14)),IF(Subgroup_number=Calculations!BT$17,Calculations!BT$4,""))</f>
        <v/>
      </c>
      <c r="J178" s="61" t="str">
        <f>IF(Number&lt;=MAX(Calculations!AP:AP),IF(COUNTIF(Calculations!Z:Z,"="&amp;'Subgroup Analysis'!F178)=1,INDEX(Lookup_Table_subgroup,MATCH(Subgroup_number,Calculations!Z:Z,0),10),INDEX(Calculations!AP:BP,MATCH(Subgroup_number,Calculations!AP:AP,0),15)),IF(Subgroup_number=Calculations!BT$17,Calculations!BT$5,""))</f>
        <v/>
      </c>
      <c r="K178" s="68" t="str">
        <f>IF(Number&lt;=MAX(Calculations!AP:AP),IF(COUNTIF(Calculations!Z:Z,"="&amp;'Subgroup Analysis'!F178)=1,INDEX(Lookup_Table_subgroup,MATCH(Subgroup_number,Calculations!Z:Z,0),8),INDEX(Calculations!AP:BP,MATCH(Subgroup_number,Calculations!AP:AP,0),24)),IF(Subgroup_number=Calculations!BT$17,"",""))</f>
        <v/>
      </c>
      <c r="L178" s="61" t="str">
        <f>IF(COUNTIF(Calculations!$AP:$AP,"="&amp;$F178)=1,INDEX(Calculations!AP:BP,MATCH(Subgroup_number,Calculations!AP:AP,0),5),IF(Subgroup_number=Calculations!BT$17,Calculations!BT$10,""))</f>
        <v/>
      </c>
      <c r="M178" s="61" t="str">
        <f>IF(COUNTIF(Calculations!$AP:$AP,"="&amp;$F178)=1,INDEX(Calculations!AP:BP,MATCH(Subgroup_number,Calculations!AP:AP,0),6),IF(Subgroup_number=Calculations!BT$17,Calculations!BT$11,""))</f>
        <v/>
      </c>
      <c r="N178" s="61" t="str">
        <f>IF(COUNTIF(Calculations!$AP:$AP,"="&amp;$F178)=1,INDEX(Calculations!AP:BP,MATCH(Subgroup_number,Calculations!AP:AP,0),7),IF(Subgroup_number=Calculations!BT$17,Calculations!BT$12,""))</f>
        <v/>
      </c>
      <c r="O178" s="61" t="str">
        <f>IF(COUNTIF(Calculations!$AP:$AP,"="&amp;$F178)=1,INDEX(Calculations!AP:BP,MATCH(Subgroup_number,Calculations!AP:AP,0),9),IF(Subgroup_number=Calculations!BT$17,Calculations!BT$13,""))</f>
        <v/>
      </c>
      <c r="P178" s="61" t="str">
        <f>IF(COUNTIF(Calculations!$AP:$AP,"="&amp;$F178)=1,INDEX(Calculations!AP:BP,MATCH(Subgroup_number,Calculations!AP:AP,0),10),IF(Subgroup_number=Calculations!BT$17,Calculations!BT$14,""))</f>
        <v/>
      </c>
      <c r="Q178" s="61" t="str">
        <f>IF(COUNTIF(Calculations!$AP:$AP,"="&amp;$F178)=1,INDEX(Calculations!AP:BP,MATCH(Subgroup_number,Calculations!AP:AP,0),18),IF(Subgroup_number=Calculations!BT$17,Calculations!BT$6,""))</f>
        <v/>
      </c>
      <c r="R178" s="63" t="str">
        <f>IF(COUNTIF(Calculations!$AP:$AP,"="&amp;$F178)=1,INDEX(Calculations!AP:BP,MATCH(Subgroup_number,Calculations!AP:AP,0),19),IF(Subgroup_number=Calculations!BT$17,Calculations!BT$7,""))</f>
        <v/>
      </c>
      <c r="S178" s="155"/>
      <c r="U178" s="155"/>
      <c r="W178" s="155"/>
    </row>
    <row r="179" spans="6:23" x14ac:dyDescent="0.2">
      <c r="F179" s="54">
        <v>178</v>
      </c>
      <c r="G17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79" s="61" t="str">
        <f>IF(Number&lt;=MAX(Calculations!AP:AP),IF(COUNTIF(Calculations!Z:Z,"="&amp;'Subgroup Analysis'!F179)=1,INDEX(Lookup_Table_subgroup,MATCH(Subgroup_number,Calculations!Z:Z,0),4),INDEX(Calculations!AP:BP,MATCH(Subgroup_number,Calculations!AP:AP,0),11)),IF(Subgroup_number=Calculations!BT$17,Calculations!BT$2,""))</f>
        <v/>
      </c>
      <c r="I179" s="61" t="str">
        <f>IF(Number&lt;=MAX(Calculations!AP:AP),IF(COUNTIF(Calculations!Z:Z,"="&amp;'Subgroup Analysis'!F179)=1,INDEX(Lookup_Table_subgroup,MATCH(Subgroup_number,Calculations!Z:Z,0),9),INDEX(Calculations!AP:BP,MATCH(Subgroup_number,Calculations!AP:AP,0),14)),IF(Subgroup_number=Calculations!BT$17,Calculations!BT$4,""))</f>
        <v/>
      </c>
      <c r="J179" s="61" t="str">
        <f>IF(Number&lt;=MAX(Calculations!AP:AP),IF(COUNTIF(Calculations!Z:Z,"="&amp;'Subgroup Analysis'!F179)=1,INDEX(Lookup_Table_subgroup,MATCH(Subgroup_number,Calculations!Z:Z,0),10),INDEX(Calculations!AP:BP,MATCH(Subgroup_number,Calculations!AP:AP,0),15)),IF(Subgroup_number=Calculations!BT$17,Calculations!BT$5,""))</f>
        <v/>
      </c>
      <c r="K179" s="68" t="str">
        <f>IF(Number&lt;=MAX(Calculations!AP:AP),IF(COUNTIF(Calculations!Z:Z,"="&amp;'Subgroup Analysis'!F179)=1,INDEX(Lookup_Table_subgroup,MATCH(Subgroup_number,Calculations!Z:Z,0),8),INDEX(Calculations!AP:BP,MATCH(Subgroup_number,Calculations!AP:AP,0),24)),IF(Subgroup_number=Calculations!BT$17,"",""))</f>
        <v/>
      </c>
      <c r="L179" s="61" t="str">
        <f>IF(COUNTIF(Calculations!$AP:$AP,"="&amp;$F179)=1,INDEX(Calculations!AP:BP,MATCH(Subgroup_number,Calculations!AP:AP,0),5),IF(Subgroup_number=Calculations!BT$17,Calculations!BT$10,""))</f>
        <v/>
      </c>
      <c r="M179" s="61" t="str">
        <f>IF(COUNTIF(Calculations!$AP:$AP,"="&amp;$F179)=1,INDEX(Calculations!AP:BP,MATCH(Subgroup_number,Calculations!AP:AP,0),6),IF(Subgroup_number=Calculations!BT$17,Calculations!BT$11,""))</f>
        <v/>
      </c>
      <c r="N179" s="61" t="str">
        <f>IF(COUNTIF(Calculations!$AP:$AP,"="&amp;$F179)=1,INDEX(Calculations!AP:BP,MATCH(Subgroup_number,Calculations!AP:AP,0),7),IF(Subgroup_number=Calculations!BT$17,Calculations!BT$12,""))</f>
        <v/>
      </c>
      <c r="O179" s="61" t="str">
        <f>IF(COUNTIF(Calculations!$AP:$AP,"="&amp;$F179)=1,INDEX(Calculations!AP:BP,MATCH(Subgroup_number,Calculations!AP:AP,0),9),IF(Subgroup_number=Calculations!BT$17,Calculations!BT$13,""))</f>
        <v/>
      </c>
      <c r="P179" s="61" t="str">
        <f>IF(COUNTIF(Calculations!$AP:$AP,"="&amp;$F179)=1,INDEX(Calculations!AP:BP,MATCH(Subgroup_number,Calculations!AP:AP,0),10),IF(Subgroup_number=Calculations!BT$17,Calculations!BT$14,""))</f>
        <v/>
      </c>
      <c r="Q179" s="61" t="str">
        <f>IF(COUNTIF(Calculations!$AP:$AP,"="&amp;$F179)=1,INDEX(Calculations!AP:BP,MATCH(Subgroup_number,Calculations!AP:AP,0),18),IF(Subgroup_number=Calculations!BT$17,Calculations!BT$6,""))</f>
        <v/>
      </c>
      <c r="R179" s="63" t="str">
        <f>IF(COUNTIF(Calculations!$AP:$AP,"="&amp;$F179)=1,INDEX(Calculations!AP:BP,MATCH(Subgroup_number,Calculations!AP:AP,0),19),IF(Subgroup_number=Calculations!BT$17,Calculations!BT$7,""))</f>
        <v/>
      </c>
      <c r="S179" s="155"/>
      <c r="U179" s="155"/>
      <c r="W179" s="155"/>
    </row>
    <row r="180" spans="6:23" x14ac:dyDescent="0.2">
      <c r="F180" s="54">
        <v>179</v>
      </c>
      <c r="G18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80" s="61" t="str">
        <f>IF(Number&lt;=MAX(Calculations!AP:AP),IF(COUNTIF(Calculations!Z:Z,"="&amp;'Subgroup Analysis'!F180)=1,INDEX(Lookup_Table_subgroup,MATCH(Subgroup_number,Calculations!Z:Z,0),4),INDEX(Calculations!AP:BP,MATCH(Subgroup_number,Calculations!AP:AP,0),11)),IF(Subgroup_number=Calculations!BT$17,Calculations!BT$2,""))</f>
        <v/>
      </c>
      <c r="I180" s="61" t="str">
        <f>IF(Number&lt;=MAX(Calculations!AP:AP),IF(COUNTIF(Calculations!Z:Z,"="&amp;'Subgroup Analysis'!F180)=1,INDEX(Lookup_Table_subgroup,MATCH(Subgroup_number,Calculations!Z:Z,0),9),INDEX(Calculations!AP:BP,MATCH(Subgroup_number,Calculations!AP:AP,0),14)),IF(Subgroup_number=Calculations!BT$17,Calculations!BT$4,""))</f>
        <v/>
      </c>
      <c r="J180" s="61" t="str">
        <f>IF(Number&lt;=MAX(Calculations!AP:AP),IF(COUNTIF(Calculations!Z:Z,"="&amp;'Subgroup Analysis'!F180)=1,INDEX(Lookup_Table_subgroup,MATCH(Subgroup_number,Calculations!Z:Z,0),10),INDEX(Calculations!AP:BP,MATCH(Subgroup_number,Calculations!AP:AP,0),15)),IF(Subgroup_number=Calculations!BT$17,Calculations!BT$5,""))</f>
        <v/>
      </c>
      <c r="K180" s="68" t="str">
        <f>IF(Number&lt;=MAX(Calculations!AP:AP),IF(COUNTIF(Calculations!Z:Z,"="&amp;'Subgroup Analysis'!F180)=1,INDEX(Lookup_Table_subgroup,MATCH(Subgroup_number,Calculations!Z:Z,0),8),INDEX(Calculations!AP:BP,MATCH(Subgroup_number,Calculations!AP:AP,0),24)),IF(Subgroup_number=Calculations!BT$17,"",""))</f>
        <v/>
      </c>
      <c r="L180" s="61" t="str">
        <f>IF(COUNTIF(Calculations!$AP:$AP,"="&amp;$F180)=1,INDEX(Calculations!AP:BP,MATCH(Subgroup_number,Calculations!AP:AP,0),5),IF(Subgroup_number=Calculations!BT$17,Calculations!BT$10,""))</f>
        <v/>
      </c>
      <c r="M180" s="61" t="str">
        <f>IF(COUNTIF(Calculations!$AP:$AP,"="&amp;$F180)=1,INDEX(Calculations!AP:BP,MATCH(Subgroup_number,Calculations!AP:AP,0),6),IF(Subgroup_number=Calculations!BT$17,Calculations!BT$11,""))</f>
        <v/>
      </c>
      <c r="N180" s="61" t="str">
        <f>IF(COUNTIF(Calculations!$AP:$AP,"="&amp;$F180)=1,INDEX(Calculations!AP:BP,MATCH(Subgroup_number,Calculations!AP:AP,0),7),IF(Subgroup_number=Calculations!BT$17,Calculations!BT$12,""))</f>
        <v/>
      </c>
      <c r="O180" s="61" t="str">
        <f>IF(COUNTIF(Calculations!$AP:$AP,"="&amp;$F180)=1,INDEX(Calculations!AP:BP,MATCH(Subgroup_number,Calculations!AP:AP,0),9),IF(Subgroup_number=Calculations!BT$17,Calculations!BT$13,""))</f>
        <v/>
      </c>
      <c r="P180" s="61" t="str">
        <f>IF(COUNTIF(Calculations!$AP:$AP,"="&amp;$F180)=1,INDEX(Calculations!AP:BP,MATCH(Subgroup_number,Calculations!AP:AP,0),10),IF(Subgroup_number=Calculations!BT$17,Calculations!BT$14,""))</f>
        <v/>
      </c>
      <c r="Q180" s="61" t="str">
        <f>IF(COUNTIF(Calculations!$AP:$AP,"="&amp;$F180)=1,INDEX(Calculations!AP:BP,MATCH(Subgroup_number,Calculations!AP:AP,0),18),IF(Subgroup_number=Calculations!BT$17,Calculations!BT$6,""))</f>
        <v/>
      </c>
      <c r="R180" s="63" t="str">
        <f>IF(COUNTIF(Calculations!$AP:$AP,"="&amp;$F180)=1,INDEX(Calculations!AP:BP,MATCH(Subgroup_number,Calculations!AP:AP,0),19),IF(Subgroup_number=Calculations!BT$17,Calculations!BT$7,""))</f>
        <v/>
      </c>
      <c r="S180" s="155"/>
      <c r="U180" s="155"/>
      <c r="W180" s="155"/>
    </row>
    <row r="181" spans="6:23" x14ac:dyDescent="0.2">
      <c r="F181" s="54">
        <v>180</v>
      </c>
      <c r="G18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81" s="61" t="str">
        <f>IF(Number&lt;=MAX(Calculations!AP:AP),IF(COUNTIF(Calculations!Z:Z,"="&amp;'Subgroup Analysis'!F181)=1,INDEX(Lookup_Table_subgroup,MATCH(Subgroup_number,Calculations!Z:Z,0),4),INDEX(Calculations!AP:BP,MATCH(Subgroup_number,Calculations!AP:AP,0),11)),IF(Subgroup_number=Calculations!BT$17,Calculations!BT$2,""))</f>
        <v/>
      </c>
      <c r="I181" s="61" t="str">
        <f>IF(Number&lt;=MAX(Calculations!AP:AP),IF(COUNTIF(Calculations!Z:Z,"="&amp;'Subgroup Analysis'!F181)=1,INDEX(Lookup_Table_subgroup,MATCH(Subgroup_number,Calculations!Z:Z,0),9),INDEX(Calculations!AP:BP,MATCH(Subgroup_number,Calculations!AP:AP,0),14)),IF(Subgroup_number=Calculations!BT$17,Calculations!BT$4,""))</f>
        <v/>
      </c>
      <c r="J181" s="61" t="str">
        <f>IF(Number&lt;=MAX(Calculations!AP:AP),IF(COUNTIF(Calculations!Z:Z,"="&amp;'Subgroup Analysis'!F181)=1,INDEX(Lookup_Table_subgroup,MATCH(Subgroup_number,Calculations!Z:Z,0),10),INDEX(Calculations!AP:BP,MATCH(Subgroup_number,Calculations!AP:AP,0),15)),IF(Subgroup_number=Calculations!BT$17,Calculations!BT$5,""))</f>
        <v/>
      </c>
      <c r="K181" s="68" t="str">
        <f>IF(Number&lt;=MAX(Calculations!AP:AP),IF(COUNTIF(Calculations!Z:Z,"="&amp;'Subgroup Analysis'!F181)=1,INDEX(Lookup_Table_subgroup,MATCH(Subgroup_number,Calculations!Z:Z,0),8),INDEX(Calculations!AP:BP,MATCH(Subgroup_number,Calculations!AP:AP,0),24)),IF(Subgroup_number=Calculations!BT$17,"",""))</f>
        <v/>
      </c>
      <c r="L181" s="61" t="str">
        <f>IF(COUNTIF(Calculations!$AP:$AP,"="&amp;$F181)=1,INDEX(Calculations!AP:BP,MATCH(Subgroup_number,Calculations!AP:AP,0),5),IF(Subgroup_number=Calculations!BT$17,Calculations!BT$10,""))</f>
        <v/>
      </c>
      <c r="M181" s="61" t="str">
        <f>IF(COUNTIF(Calculations!$AP:$AP,"="&amp;$F181)=1,INDEX(Calculations!AP:BP,MATCH(Subgroup_number,Calculations!AP:AP,0),6),IF(Subgroup_number=Calculations!BT$17,Calculations!BT$11,""))</f>
        <v/>
      </c>
      <c r="N181" s="61" t="str">
        <f>IF(COUNTIF(Calculations!$AP:$AP,"="&amp;$F181)=1,INDEX(Calculations!AP:BP,MATCH(Subgroup_number,Calculations!AP:AP,0),7),IF(Subgroup_number=Calculations!BT$17,Calculations!BT$12,""))</f>
        <v/>
      </c>
      <c r="O181" s="61" t="str">
        <f>IF(COUNTIF(Calculations!$AP:$AP,"="&amp;$F181)=1,INDEX(Calculations!AP:BP,MATCH(Subgroup_number,Calculations!AP:AP,0),9),IF(Subgroup_number=Calculations!BT$17,Calculations!BT$13,""))</f>
        <v/>
      </c>
      <c r="P181" s="61" t="str">
        <f>IF(COUNTIF(Calculations!$AP:$AP,"="&amp;$F181)=1,INDEX(Calculations!AP:BP,MATCH(Subgroup_number,Calculations!AP:AP,0),10),IF(Subgroup_number=Calculations!BT$17,Calculations!BT$14,""))</f>
        <v/>
      </c>
      <c r="Q181" s="61" t="str">
        <f>IF(COUNTIF(Calculations!$AP:$AP,"="&amp;$F181)=1,INDEX(Calculations!AP:BP,MATCH(Subgroup_number,Calculations!AP:AP,0),18),IF(Subgroup_number=Calculations!BT$17,Calculations!BT$6,""))</f>
        <v/>
      </c>
      <c r="R181" s="63" t="str">
        <f>IF(COUNTIF(Calculations!$AP:$AP,"="&amp;$F181)=1,INDEX(Calculations!AP:BP,MATCH(Subgroup_number,Calculations!AP:AP,0),19),IF(Subgroup_number=Calculations!BT$17,Calculations!BT$7,""))</f>
        <v/>
      </c>
      <c r="S181" s="155"/>
      <c r="U181" s="155"/>
      <c r="W181" s="155"/>
    </row>
    <row r="182" spans="6:23" x14ac:dyDescent="0.2">
      <c r="F182" s="54">
        <v>181</v>
      </c>
      <c r="G18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82" s="61" t="str">
        <f>IF(Number&lt;=MAX(Calculations!AP:AP),IF(COUNTIF(Calculations!Z:Z,"="&amp;'Subgroup Analysis'!F182)=1,INDEX(Lookup_Table_subgroup,MATCH(Subgroup_number,Calculations!Z:Z,0),4),INDEX(Calculations!AP:BP,MATCH(Subgroup_number,Calculations!AP:AP,0),11)),IF(Subgroup_number=Calculations!BT$17,Calculations!BT$2,""))</f>
        <v/>
      </c>
      <c r="I182" s="61" t="str">
        <f>IF(Number&lt;=MAX(Calculations!AP:AP),IF(COUNTIF(Calculations!Z:Z,"="&amp;'Subgroup Analysis'!F182)=1,INDEX(Lookup_Table_subgroup,MATCH(Subgroup_number,Calculations!Z:Z,0),9),INDEX(Calculations!AP:BP,MATCH(Subgroup_number,Calculations!AP:AP,0),14)),IF(Subgroup_number=Calculations!BT$17,Calculations!BT$4,""))</f>
        <v/>
      </c>
      <c r="J182" s="61" t="str">
        <f>IF(Number&lt;=MAX(Calculations!AP:AP),IF(COUNTIF(Calculations!Z:Z,"="&amp;'Subgroup Analysis'!F182)=1,INDEX(Lookup_Table_subgroup,MATCH(Subgroup_number,Calculations!Z:Z,0),10),INDEX(Calculations!AP:BP,MATCH(Subgroup_number,Calculations!AP:AP,0),15)),IF(Subgroup_number=Calculations!BT$17,Calculations!BT$5,""))</f>
        <v/>
      </c>
      <c r="K182" s="68" t="str">
        <f>IF(Number&lt;=MAX(Calculations!AP:AP),IF(COUNTIF(Calculations!Z:Z,"="&amp;'Subgroup Analysis'!F182)=1,INDEX(Lookup_Table_subgroup,MATCH(Subgroup_number,Calculations!Z:Z,0),8),INDEX(Calculations!AP:BP,MATCH(Subgroup_number,Calculations!AP:AP,0),24)),IF(Subgroup_number=Calculations!BT$17,"",""))</f>
        <v/>
      </c>
      <c r="L182" s="61" t="str">
        <f>IF(COUNTIF(Calculations!$AP:$AP,"="&amp;$F182)=1,INDEX(Calculations!AP:BP,MATCH(Subgroup_number,Calculations!AP:AP,0),5),IF(Subgroup_number=Calculations!BT$17,Calculations!BT$10,""))</f>
        <v/>
      </c>
      <c r="M182" s="61" t="str">
        <f>IF(COUNTIF(Calculations!$AP:$AP,"="&amp;$F182)=1,INDEX(Calculations!AP:BP,MATCH(Subgroup_number,Calculations!AP:AP,0),6),IF(Subgroup_number=Calculations!BT$17,Calculations!BT$11,""))</f>
        <v/>
      </c>
      <c r="N182" s="61" t="str">
        <f>IF(COUNTIF(Calculations!$AP:$AP,"="&amp;$F182)=1,INDEX(Calculations!AP:BP,MATCH(Subgroup_number,Calculations!AP:AP,0),7),IF(Subgroup_number=Calculations!BT$17,Calculations!BT$12,""))</f>
        <v/>
      </c>
      <c r="O182" s="61" t="str">
        <f>IF(COUNTIF(Calculations!$AP:$AP,"="&amp;$F182)=1,INDEX(Calculations!AP:BP,MATCH(Subgroup_number,Calculations!AP:AP,0),9),IF(Subgroup_number=Calculations!BT$17,Calculations!BT$13,""))</f>
        <v/>
      </c>
      <c r="P182" s="61" t="str">
        <f>IF(COUNTIF(Calculations!$AP:$AP,"="&amp;$F182)=1,INDEX(Calculations!AP:BP,MATCH(Subgroup_number,Calculations!AP:AP,0),10),IF(Subgroup_number=Calculations!BT$17,Calculations!BT$14,""))</f>
        <v/>
      </c>
      <c r="Q182" s="61" t="str">
        <f>IF(COUNTIF(Calculations!$AP:$AP,"="&amp;$F182)=1,INDEX(Calculations!AP:BP,MATCH(Subgroup_number,Calculations!AP:AP,0),18),IF(Subgroup_number=Calculations!BT$17,Calculations!BT$6,""))</f>
        <v/>
      </c>
      <c r="R182" s="63" t="str">
        <f>IF(COUNTIF(Calculations!$AP:$AP,"="&amp;$F182)=1,INDEX(Calculations!AP:BP,MATCH(Subgroup_number,Calculations!AP:AP,0),19),IF(Subgroup_number=Calculations!BT$17,Calculations!BT$7,""))</f>
        <v/>
      </c>
      <c r="S182" s="155"/>
      <c r="U182" s="155"/>
      <c r="W182" s="155"/>
    </row>
    <row r="183" spans="6:23" x14ac:dyDescent="0.2">
      <c r="F183" s="54">
        <v>182</v>
      </c>
      <c r="G18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83" s="61" t="str">
        <f>IF(Number&lt;=MAX(Calculations!AP:AP),IF(COUNTIF(Calculations!Z:Z,"="&amp;'Subgroup Analysis'!F183)=1,INDEX(Lookup_Table_subgroup,MATCH(Subgroup_number,Calculations!Z:Z,0),4),INDEX(Calculations!AP:BP,MATCH(Subgroup_number,Calculations!AP:AP,0),11)),IF(Subgroup_number=Calculations!BT$17,Calculations!BT$2,""))</f>
        <v/>
      </c>
      <c r="I183" s="61" t="str">
        <f>IF(Number&lt;=MAX(Calculations!AP:AP),IF(COUNTIF(Calculations!Z:Z,"="&amp;'Subgroup Analysis'!F183)=1,INDEX(Lookup_Table_subgroup,MATCH(Subgroup_number,Calculations!Z:Z,0),9),INDEX(Calculations!AP:BP,MATCH(Subgroup_number,Calculations!AP:AP,0),14)),IF(Subgroup_number=Calculations!BT$17,Calculations!BT$4,""))</f>
        <v/>
      </c>
      <c r="J183" s="61" t="str">
        <f>IF(Number&lt;=MAX(Calculations!AP:AP),IF(COUNTIF(Calculations!Z:Z,"="&amp;'Subgroup Analysis'!F183)=1,INDEX(Lookup_Table_subgroup,MATCH(Subgroup_number,Calculations!Z:Z,0),10),INDEX(Calculations!AP:BP,MATCH(Subgroup_number,Calculations!AP:AP,0),15)),IF(Subgroup_number=Calculations!BT$17,Calculations!BT$5,""))</f>
        <v/>
      </c>
      <c r="K183" s="68" t="str">
        <f>IF(Number&lt;=MAX(Calculations!AP:AP),IF(COUNTIF(Calculations!Z:Z,"="&amp;'Subgroup Analysis'!F183)=1,INDEX(Lookup_Table_subgroup,MATCH(Subgroup_number,Calculations!Z:Z,0),8),INDEX(Calculations!AP:BP,MATCH(Subgroup_number,Calculations!AP:AP,0),24)),IF(Subgroup_number=Calculations!BT$17,"",""))</f>
        <v/>
      </c>
      <c r="L183" s="61" t="str">
        <f>IF(COUNTIF(Calculations!$AP:$AP,"="&amp;$F183)=1,INDEX(Calculations!AP:BP,MATCH(Subgroup_number,Calculations!AP:AP,0),5),IF(Subgroup_number=Calculations!BT$17,Calculations!BT$10,""))</f>
        <v/>
      </c>
      <c r="M183" s="61" t="str">
        <f>IF(COUNTIF(Calculations!$AP:$AP,"="&amp;$F183)=1,INDEX(Calculations!AP:BP,MATCH(Subgroup_number,Calculations!AP:AP,0),6),IF(Subgroup_number=Calculations!BT$17,Calculations!BT$11,""))</f>
        <v/>
      </c>
      <c r="N183" s="61" t="str">
        <f>IF(COUNTIF(Calculations!$AP:$AP,"="&amp;$F183)=1,INDEX(Calculations!AP:BP,MATCH(Subgroup_number,Calculations!AP:AP,0),7),IF(Subgroup_number=Calculations!BT$17,Calculations!BT$12,""))</f>
        <v/>
      </c>
      <c r="O183" s="61" t="str">
        <f>IF(COUNTIF(Calculations!$AP:$AP,"="&amp;$F183)=1,INDEX(Calculations!AP:BP,MATCH(Subgroup_number,Calculations!AP:AP,0),9),IF(Subgroup_number=Calculations!BT$17,Calculations!BT$13,""))</f>
        <v/>
      </c>
      <c r="P183" s="61" t="str">
        <f>IF(COUNTIF(Calculations!$AP:$AP,"="&amp;$F183)=1,INDEX(Calculations!AP:BP,MATCH(Subgroup_number,Calculations!AP:AP,0),10),IF(Subgroup_number=Calculations!BT$17,Calculations!BT$14,""))</f>
        <v/>
      </c>
      <c r="Q183" s="61" t="str">
        <f>IF(COUNTIF(Calculations!$AP:$AP,"="&amp;$F183)=1,INDEX(Calculations!AP:BP,MATCH(Subgroup_number,Calculations!AP:AP,0),18),IF(Subgroup_number=Calculations!BT$17,Calculations!BT$6,""))</f>
        <v/>
      </c>
      <c r="R183" s="63" t="str">
        <f>IF(COUNTIF(Calculations!$AP:$AP,"="&amp;$F183)=1,INDEX(Calculations!AP:BP,MATCH(Subgroup_number,Calculations!AP:AP,0),19),IF(Subgroup_number=Calculations!BT$17,Calculations!BT$7,""))</f>
        <v/>
      </c>
      <c r="S183" s="155"/>
      <c r="U183" s="155"/>
      <c r="W183" s="155"/>
    </row>
    <row r="184" spans="6:23" x14ac:dyDescent="0.2">
      <c r="F184" s="54">
        <v>183</v>
      </c>
      <c r="G18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84" s="61" t="str">
        <f>IF(Number&lt;=MAX(Calculations!AP:AP),IF(COUNTIF(Calculations!Z:Z,"="&amp;'Subgroup Analysis'!F184)=1,INDEX(Lookup_Table_subgroup,MATCH(Subgroup_number,Calculations!Z:Z,0),4),INDEX(Calculations!AP:BP,MATCH(Subgroup_number,Calculations!AP:AP,0),11)),IF(Subgroup_number=Calculations!BT$17,Calculations!BT$2,""))</f>
        <v/>
      </c>
      <c r="I184" s="61" t="str">
        <f>IF(Number&lt;=MAX(Calculations!AP:AP),IF(COUNTIF(Calculations!Z:Z,"="&amp;'Subgroup Analysis'!F184)=1,INDEX(Lookup_Table_subgroup,MATCH(Subgroup_number,Calculations!Z:Z,0),9),INDEX(Calculations!AP:BP,MATCH(Subgroup_number,Calculations!AP:AP,0),14)),IF(Subgroup_number=Calculations!BT$17,Calculations!BT$4,""))</f>
        <v/>
      </c>
      <c r="J184" s="61" t="str">
        <f>IF(Number&lt;=MAX(Calculations!AP:AP),IF(COUNTIF(Calculations!Z:Z,"="&amp;'Subgroup Analysis'!F184)=1,INDEX(Lookup_Table_subgroup,MATCH(Subgroup_number,Calculations!Z:Z,0),10),INDEX(Calculations!AP:BP,MATCH(Subgroup_number,Calculations!AP:AP,0),15)),IF(Subgroup_number=Calculations!BT$17,Calculations!BT$5,""))</f>
        <v/>
      </c>
      <c r="K184" s="68" t="str">
        <f>IF(Number&lt;=MAX(Calculations!AP:AP),IF(COUNTIF(Calculations!Z:Z,"="&amp;'Subgroup Analysis'!F184)=1,INDEX(Lookup_Table_subgroup,MATCH(Subgroup_number,Calculations!Z:Z,0),8),INDEX(Calculations!AP:BP,MATCH(Subgroup_number,Calculations!AP:AP,0),24)),IF(Subgroup_number=Calculations!BT$17,"",""))</f>
        <v/>
      </c>
      <c r="L184" s="61" t="str">
        <f>IF(COUNTIF(Calculations!$AP:$AP,"="&amp;$F184)=1,INDEX(Calculations!AP:BP,MATCH(Subgroup_number,Calculations!AP:AP,0),5),IF(Subgroup_number=Calculations!BT$17,Calculations!BT$10,""))</f>
        <v/>
      </c>
      <c r="M184" s="61" t="str">
        <f>IF(COUNTIF(Calculations!$AP:$AP,"="&amp;$F184)=1,INDEX(Calculations!AP:BP,MATCH(Subgroup_number,Calculations!AP:AP,0),6),IF(Subgroup_number=Calculations!BT$17,Calculations!BT$11,""))</f>
        <v/>
      </c>
      <c r="N184" s="61" t="str">
        <f>IF(COUNTIF(Calculations!$AP:$AP,"="&amp;$F184)=1,INDEX(Calculations!AP:BP,MATCH(Subgroup_number,Calculations!AP:AP,0),7),IF(Subgroup_number=Calculations!BT$17,Calculations!BT$12,""))</f>
        <v/>
      </c>
      <c r="O184" s="61" t="str">
        <f>IF(COUNTIF(Calculations!$AP:$AP,"="&amp;$F184)=1,INDEX(Calculations!AP:BP,MATCH(Subgroup_number,Calculations!AP:AP,0),9),IF(Subgroup_number=Calculations!BT$17,Calculations!BT$13,""))</f>
        <v/>
      </c>
      <c r="P184" s="61" t="str">
        <f>IF(COUNTIF(Calculations!$AP:$AP,"="&amp;$F184)=1,INDEX(Calculations!AP:BP,MATCH(Subgroup_number,Calculations!AP:AP,0),10),IF(Subgroup_number=Calculations!BT$17,Calculations!BT$14,""))</f>
        <v/>
      </c>
      <c r="Q184" s="61" t="str">
        <f>IF(COUNTIF(Calculations!$AP:$AP,"="&amp;$F184)=1,INDEX(Calculations!AP:BP,MATCH(Subgroup_number,Calculations!AP:AP,0),18),IF(Subgroup_number=Calculations!BT$17,Calculations!BT$6,""))</f>
        <v/>
      </c>
      <c r="R184" s="63" t="str">
        <f>IF(COUNTIF(Calculations!$AP:$AP,"="&amp;$F184)=1,INDEX(Calculations!AP:BP,MATCH(Subgroup_number,Calculations!AP:AP,0),19),IF(Subgroup_number=Calculations!BT$17,Calculations!BT$7,""))</f>
        <v/>
      </c>
      <c r="S184" s="155"/>
      <c r="U184" s="155"/>
      <c r="W184" s="155"/>
    </row>
    <row r="185" spans="6:23" x14ac:dyDescent="0.2">
      <c r="F185" s="54">
        <v>184</v>
      </c>
      <c r="G18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85" s="61" t="str">
        <f>IF(Number&lt;=MAX(Calculations!AP:AP),IF(COUNTIF(Calculations!Z:Z,"="&amp;'Subgroup Analysis'!F185)=1,INDEX(Lookup_Table_subgroup,MATCH(Subgroup_number,Calculations!Z:Z,0),4),INDEX(Calculations!AP:BP,MATCH(Subgroup_number,Calculations!AP:AP,0),11)),IF(Subgroup_number=Calculations!BT$17,Calculations!BT$2,""))</f>
        <v/>
      </c>
      <c r="I185" s="61" t="str">
        <f>IF(Number&lt;=MAX(Calculations!AP:AP),IF(COUNTIF(Calculations!Z:Z,"="&amp;'Subgroup Analysis'!F185)=1,INDEX(Lookup_Table_subgroup,MATCH(Subgroup_number,Calculations!Z:Z,0),9),INDEX(Calculations!AP:BP,MATCH(Subgroup_number,Calculations!AP:AP,0),14)),IF(Subgroup_number=Calculations!BT$17,Calculations!BT$4,""))</f>
        <v/>
      </c>
      <c r="J185" s="61" t="str">
        <f>IF(Number&lt;=MAX(Calculations!AP:AP),IF(COUNTIF(Calculations!Z:Z,"="&amp;'Subgroup Analysis'!F185)=1,INDEX(Lookup_Table_subgroup,MATCH(Subgroup_number,Calculations!Z:Z,0),10),INDEX(Calculations!AP:BP,MATCH(Subgroup_number,Calculations!AP:AP,0),15)),IF(Subgroup_number=Calculations!BT$17,Calculations!BT$5,""))</f>
        <v/>
      </c>
      <c r="K185" s="68" t="str">
        <f>IF(Number&lt;=MAX(Calculations!AP:AP),IF(COUNTIF(Calculations!Z:Z,"="&amp;'Subgroup Analysis'!F185)=1,INDEX(Lookup_Table_subgroup,MATCH(Subgroup_number,Calculations!Z:Z,0),8),INDEX(Calculations!AP:BP,MATCH(Subgroup_number,Calculations!AP:AP,0),24)),IF(Subgroup_number=Calculations!BT$17,"",""))</f>
        <v/>
      </c>
      <c r="L185" s="61" t="str">
        <f>IF(COUNTIF(Calculations!$AP:$AP,"="&amp;$F185)=1,INDEX(Calculations!AP:BP,MATCH(Subgroup_number,Calculations!AP:AP,0),5),IF(Subgroup_number=Calculations!BT$17,Calculations!BT$10,""))</f>
        <v/>
      </c>
      <c r="M185" s="61" t="str">
        <f>IF(COUNTIF(Calculations!$AP:$AP,"="&amp;$F185)=1,INDEX(Calculations!AP:BP,MATCH(Subgroup_number,Calculations!AP:AP,0),6),IF(Subgroup_number=Calculations!BT$17,Calculations!BT$11,""))</f>
        <v/>
      </c>
      <c r="N185" s="61" t="str">
        <f>IF(COUNTIF(Calculations!$AP:$AP,"="&amp;$F185)=1,INDEX(Calculations!AP:BP,MATCH(Subgroup_number,Calculations!AP:AP,0),7),IF(Subgroup_number=Calculations!BT$17,Calculations!BT$12,""))</f>
        <v/>
      </c>
      <c r="O185" s="61" t="str">
        <f>IF(COUNTIF(Calculations!$AP:$AP,"="&amp;$F185)=1,INDEX(Calculations!AP:BP,MATCH(Subgroup_number,Calculations!AP:AP,0),9),IF(Subgroup_number=Calculations!BT$17,Calculations!BT$13,""))</f>
        <v/>
      </c>
      <c r="P185" s="61" t="str">
        <f>IF(COUNTIF(Calculations!$AP:$AP,"="&amp;$F185)=1,INDEX(Calculations!AP:BP,MATCH(Subgroup_number,Calculations!AP:AP,0),10),IF(Subgroup_number=Calculations!BT$17,Calculations!BT$14,""))</f>
        <v/>
      </c>
      <c r="Q185" s="61" t="str">
        <f>IF(COUNTIF(Calculations!$AP:$AP,"="&amp;$F185)=1,INDEX(Calculations!AP:BP,MATCH(Subgroup_number,Calculations!AP:AP,0),18),IF(Subgroup_number=Calculations!BT$17,Calculations!BT$6,""))</f>
        <v/>
      </c>
      <c r="R185" s="63" t="str">
        <f>IF(COUNTIF(Calculations!$AP:$AP,"="&amp;$F185)=1,INDEX(Calculations!AP:BP,MATCH(Subgroup_number,Calculations!AP:AP,0),19),IF(Subgroup_number=Calculations!BT$17,Calculations!BT$7,""))</f>
        <v/>
      </c>
      <c r="S185" s="155"/>
      <c r="U185" s="155"/>
      <c r="W185" s="155"/>
    </row>
    <row r="186" spans="6:23" x14ac:dyDescent="0.2">
      <c r="F186" s="54">
        <v>185</v>
      </c>
      <c r="G18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86" s="61" t="str">
        <f>IF(Number&lt;=MAX(Calculations!AP:AP),IF(COUNTIF(Calculations!Z:Z,"="&amp;'Subgroup Analysis'!F186)=1,INDEX(Lookup_Table_subgroup,MATCH(Subgroup_number,Calculations!Z:Z,0),4),INDEX(Calculations!AP:BP,MATCH(Subgroup_number,Calculations!AP:AP,0),11)),IF(Subgroup_number=Calculations!BT$17,Calculations!BT$2,""))</f>
        <v/>
      </c>
      <c r="I186" s="61" t="str">
        <f>IF(Number&lt;=MAX(Calculations!AP:AP),IF(COUNTIF(Calculations!Z:Z,"="&amp;'Subgroup Analysis'!F186)=1,INDEX(Lookup_Table_subgroup,MATCH(Subgroup_number,Calculations!Z:Z,0),9),INDEX(Calculations!AP:BP,MATCH(Subgroup_number,Calculations!AP:AP,0),14)),IF(Subgroup_number=Calculations!BT$17,Calculations!BT$4,""))</f>
        <v/>
      </c>
      <c r="J186" s="61" t="str">
        <f>IF(Number&lt;=MAX(Calculations!AP:AP),IF(COUNTIF(Calculations!Z:Z,"="&amp;'Subgroup Analysis'!F186)=1,INDEX(Lookup_Table_subgroup,MATCH(Subgroup_number,Calculations!Z:Z,0),10),INDEX(Calculations!AP:BP,MATCH(Subgroup_number,Calculations!AP:AP,0),15)),IF(Subgroup_number=Calculations!BT$17,Calculations!BT$5,""))</f>
        <v/>
      </c>
      <c r="K186" s="68" t="str">
        <f>IF(Number&lt;=MAX(Calculations!AP:AP),IF(COUNTIF(Calculations!Z:Z,"="&amp;'Subgroup Analysis'!F186)=1,INDEX(Lookup_Table_subgroup,MATCH(Subgroup_number,Calculations!Z:Z,0),8),INDEX(Calculations!AP:BP,MATCH(Subgroup_number,Calculations!AP:AP,0),24)),IF(Subgroup_number=Calculations!BT$17,"",""))</f>
        <v/>
      </c>
      <c r="L186" s="61" t="str">
        <f>IF(COUNTIF(Calculations!$AP:$AP,"="&amp;$F186)=1,INDEX(Calculations!AP:BP,MATCH(Subgroup_number,Calculations!AP:AP,0),5),IF(Subgroup_number=Calculations!BT$17,Calculations!BT$10,""))</f>
        <v/>
      </c>
      <c r="M186" s="61" t="str">
        <f>IF(COUNTIF(Calculations!$AP:$AP,"="&amp;$F186)=1,INDEX(Calculations!AP:BP,MATCH(Subgroup_number,Calculations!AP:AP,0),6),IF(Subgroup_number=Calculations!BT$17,Calculations!BT$11,""))</f>
        <v/>
      </c>
      <c r="N186" s="61" t="str">
        <f>IF(COUNTIF(Calculations!$AP:$AP,"="&amp;$F186)=1,INDEX(Calculations!AP:BP,MATCH(Subgroup_number,Calculations!AP:AP,0),7),IF(Subgroup_number=Calculations!BT$17,Calculations!BT$12,""))</f>
        <v/>
      </c>
      <c r="O186" s="61" t="str">
        <f>IF(COUNTIF(Calculations!$AP:$AP,"="&amp;$F186)=1,INDEX(Calculations!AP:BP,MATCH(Subgroup_number,Calculations!AP:AP,0),9),IF(Subgroup_number=Calculations!BT$17,Calculations!BT$13,""))</f>
        <v/>
      </c>
      <c r="P186" s="61" t="str">
        <f>IF(COUNTIF(Calculations!$AP:$AP,"="&amp;$F186)=1,INDEX(Calculations!AP:BP,MATCH(Subgroup_number,Calculations!AP:AP,0),10),IF(Subgroup_number=Calculations!BT$17,Calculations!BT$14,""))</f>
        <v/>
      </c>
      <c r="Q186" s="61" t="str">
        <f>IF(COUNTIF(Calculations!$AP:$AP,"="&amp;$F186)=1,INDEX(Calculations!AP:BP,MATCH(Subgroup_number,Calculations!AP:AP,0),18),IF(Subgroup_number=Calculations!BT$17,Calculations!BT$6,""))</f>
        <v/>
      </c>
      <c r="R186" s="63" t="str">
        <f>IF(COUNTIF(Calculations!$AP:$AP,"="&amp;$F186)=1,INDEX(Calculations!AP:BP,MATCH(Subgroup_number,Calculations!AP:AP,0),19),IF(Subgroup_number=Calculations!BT$17,Calculations!BT$7,""))</f>
        <v/>
      </c>
      <c r="S186" s="155"/>
      <c r="U186" s="155"/>
      <c r="W186" s="155"/>
    </row>
    <row r="187" spans="6:23" x14ac:dyDescent="0.2">
      <c r="F187" s="54">
        <v>186</v>
      </c>
      <c r="G18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87" s="61" t="str">
        <f>IF(Number&lt;=MAX(Calculations!AP:AP),IF(COUNTIF(Calculations!Z:Z,"="&amp;'Subgroup Analysis'!F187)=1,INDEX(Lookup_Table_subgroup,MATCH(Subgroup_number,Calculations!Z:Z,0),4),INDEX(Calculations!AP:BP,MATCH(Subgroup_number,Calculations!AP:AP,0),11)),IF(Subgroup_number=Calculations!BT$17,Calculations!BT$2,""))</f>
        <v/>
      </c>
      <c r="I187" s="61" t="str">
        <f>IF(Number&lt;=MAX(Calculations!AP:AP),IF(COUNTIF(Calculations!Z:Z,"="&amp;'Subgroup Analysis'!F187)=1,INDEX(Lookup_Table_subgroup,MATCH(Subgroup_number,Calculations!Z:Z,0),9),INDEX(Calculations!AP:BP,MATCH(Subgroup_number,Calculations!AP:AP,0),14)),IF(Subgroup_number=Calculations!BT$17,Calculations!BT$4,""))</f>
        <v/>
      </c>
      <c r="J187" s="61" t="str">
        <f>IF(Number&lt;=MAX(Calculations!AP:AP),IF(COUNTIF(Calculations!Z:Z,"="&amp;'Subgroup Analysis'!F187)=1,INDEX(Lookup_Table_subgroup,MATCH(Subgroup_number,Calculations!Z:Z,0),10),INDEX(Calculations!AP:BP,MATCH(Subgroup_number,Calculations!AP:AP,0),15)),IF(Subgroup_number=Calculations!BT$17,Calculations!BT$5,""))</f>
        <v/>
      </c>
      <c r="K187" s="68" t="str">
        <f>IF(Number&lt;=MAX(Calculations!AP:AP),IF(COUNTIF(Calculations!Z:Z,"="&amp;'Subgroup Analysis'!F187)=1,INDEX(Lookup_Table_subgroup,MATCH(Subgroup_number,Calculations!Z:Z,0),8),INDEX(Calculations!AP:BP,MATCH(Subgroup_number,Calculations!AP:AP,0),24)),IF(Subgroup_number=Calculations!BT$17,"",""))</f>
        <v/>
      </c>
      <c r="L187" s="61" t="str">
        <f>IF(COUNTIF(Calculations!$AP:$AP,"="&amp;$F187)=1,INDEX(Calculations!AP:BP,MATCH(Subgroup_number,Calculations!AP:AP,0),5),IF(Subgroup_number=Calculations!BT$17,Calculations!BT$10,""))</f>
        <v/>
      </c>
      <c r="M187" s="61" t="str">
        <f>IF(COUNTIF(Calculations!$AP:$AP,"="&amp;$F187)=1,INDEX(Calculations!AP:BP,MATCH(Subgroup_number,Calculations!AP:AP,0),6),IF(Subgroup_number=Calculations!BT$17,Calculations!BT$11,""))</f>
        <v/>
      </c>
      <c r="N187" s="61" t="str">
        <f>IF(COUNTIF(Calculations!$AP:$AP,"="&amp;$F187)=1,INDEX(Calculations!AP:BP,MATCH(Subgroup_number,Calculations!AP:AP,0),7),IF(Subgroup_number=Calculations!BT$17,Calculations!BT$12,""))</f>
        <v/>
      </c>
      <c r="O187" s="61" t="str">
        <f>IF(COUNTIF(Calculations!$AP:$AP,"="&amp;$F187)=1,INDEX(Calculations!AP:BP,MATCH(Subgroup_number,Calculations!AP:AP,0),9),IF(Subgroup_number=Calculations!BT$17,Calculations!BT$13,""))</f>
        <v/>
      </c>
      <c r="P187" s="61" t="str">
        <f>IF(COUNTIF(Calculations!$AP:$AP,"="&amp;$F187)=1,INDEX(Calculations!AP:BP,MATCH(Subgroup_number,Calculations!AP:AP,0),10),IF(Subgroup_number=Calculations!BT$17,Calculations!BT$14,""))</f>
        <v/>
      </c>
      <c r="Q187" s="61" t="str">
        <f>IF(COUNTIF(Calculations!$AP:$AP,"="&amp;$F187)=1,INDEX(Calculations!AP:BP,MATCH(Subgroup_number,Calculations!AP:AP,0),18),IF(Subgroup_number=Calculations!BT$17,Calculations!BT$6,""))</f>
        <v/>
      </c>
      <c r="R187" s="63" t="str">
        <f>IF(COUNTIF(Calculations!$AP:$AP,"="&amp;$F187)=1,INDEX(Calculations!AP:BP,MATCH(Subgroup_number,Calculations!AP:AP,0),19),IF(Subgroup_number=Calculations!BT$17,Calculations!BT$7,""))</f>
        <v/>
      </c>
      <c r="S187" s="155"/>
      <c r="U187" s="155"/>
      <c r="W187" s="155"/>
    </row>
    <row r="188" spans="6:23" x14ac:dyDescent="0.2">
      <c r="F188" s="54">
        <v>187</v>
      </c>
      <c r="G18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88" s="61" t="str">
        <f>IF(Number&lt;=MAX(Calculations!AP:AP),IF(COUNTIF(Calculations!Z:Z,"="&amp;'Subgroup Analysis'!F188)=1,INDEX(Lookup_Table_subgroup,MATCH(Subgroup_number,Calculations!Z:Z,0),4),INDEX(Calculations!AP:BP,MATCH(Subgroup_number,Calculations!AP:AP,0),11)),IF(Subgroup_number=Calculations!BT$17,Calculations!BT$2,""))</f>
        <v/>
      </c>
      <c r="I188" s="61" t="str">
        <f>IF(Number&lt;=MAX(Calculations!AP:AP),IF(COUNTIF(Calculations!Z:Z,"="&amp;'Subgroup Analysis'!F188)=1,INDEX(Lookup_Table_subgroup,MATCH(Subgroup_number,Calculations!Z:Z,0),9),INDEX(Calculations!AP:BP,MATCH(Subgroup_number,Calculations!AP:AP,0),14)),IF(Subgroup_number=Calculations!BT$17,Calculations!BT$4,""))</f>
        <v/>
      </c>
      <c r="J188" s="61" t="str">
        <f>IF(Number&lt;=MAX(Calculations!AP:AP),IF(COUNTIF(Calculations!Z:Z,"="&amp;'Subgroup Analysis'!F188)=1,INDEX(Lookup_Table_subgroup,MATCH(Subgroup_number,Calculations!Z:Z,0),10),INDEX(Calculations!AP:BP,MATCH(Subgroup_number,Calculations!AP:AP,0),15)),IF(Subgroup_number=Calculations!BT$17,Calculations!BT$5,""))</f>
        <v/>
      </c>
      <c r="K188" s="68" t="str">
        <f>IF(Number&lt;=MAX(Calculations!AP:AP),IF(COUNTIF(Calculations!Z:Z,"="&amp;'Subgroup Analysis'!F188)=1,INDEX(Lookup_Table_subgroup,MATCH(Subgroup_number,Calculations!Z:Z,0),8),INDEX(Calculations!AP:BP,MATCH(Subgroup_number,Calculations!AP:AP,0),24)),IF(Subgroup_number=Calculations!BT$17,"",""))</f>
        <v/>
      </c>
      <c r="L188" s="61" t="str">
        <f>IF(COUNTIF(Calculations!$AP:$AP,"="&amp;$F188)=1,INDEX(Calculations!AP:BP,MATCH(Subgroup_number,Calculations!AP:AP,0),5),IF(Subgroup_number=Calculations!BT$17,Calculations!BT$10,""))</f>
        <v/>
      </c>
      <c r="M188" s="61" t="str">
        <f>IF(COUNTIF(Calculations!$AP:$AP,"="&amp;$F188)=1,INDEX(Calculations!AP:BP,MATCH(Subgroup_number,Calculations!AP:AP,0),6),IF(Subgroup_number=Calculations!BT$17,Calculations!BT$11,""))</f>
        <v/>
      </c>
      <c r="N188" s="61" t="str">
        <f>IF(COUNTIF(Calculations!$AP:$AP,"="&amp;$F188)=1,INDEX(Calculations!AP:BP,MATCH(Subgroup_number,Calculations!AP:AP,0),7),IF(Subgroup_number=Calculations!BT$17,Calculations!BT$12,""))</f>
        <v/>
      </c>
      <c r="O188" s="61" t="str">
        <f>IF(COUNTIF(Calculations!$AP:$AP,"="&amp;$F188)=1,INDEX(Calculations!AP:BP,MATCH(Subgroup_number,Calculations!AP:AP,0),9),IF(Subgroup_number=Calculations!BT$17,Calculations!BT$13,""))</f>
        <v/>
      </c>
      <c r="P188" s="61" t="str">
        <f>IF(COUNTIF(Calculations!$AP:$AP,"="&amp;$F188)=1,INDEX(Calculations!AP:BP,MATCH(Subgroup_number,Calculations!AP:AP,0),10),IF(Subgroup_number=Calculations!BT$17,Calculations!BT$14,""))</f>
        <v/>
      </c>
      <c r="Q188" s="61" t="str">
        <f>IF(COUNTIF(Calculations!$AP:$AP,"="&amp;$F188)=1,INDEX(Calculations!AP:BP,MATCH(Subgroup_number,Calculations!AP:AP,0),18),IF(Subgroup_number=Calculations!BT$17,Calculations!BT$6,""))</f>
        <v/>
      </c>
      <c r="R188" s="63" t="str">
        <f>IF(COUNTIF(Calculations!$AP:$AP,"="&amp;$F188)=1,INDEX(Calculations!AP:BP,MATCH(Subgroup_number,Calculations!AP:AP,0),19),IF(Subgroup_number=Calculations!BT$17,Calculations!BT$7,""))</f>
        <v/>
      </c>
      <c r="S188" s="155"/>
      <c r="U188" s="155"/>
      <c r="W188" s="155"/>
    </row>
    <row r="189" spans="6:23" x14ac:dyDescent="0.2">
      <c r="F189" s="54">
        <v>188</v>
      </c>
      <c r="G18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89" s="61" t="str">
        <f>IF(Number&lt;=MAX(Calculations!AP:AP),IF(COUNTIF(Calculations!Z:Z,"="&amp;'Subgroup Analysis'!F189)=1,INDEX(Lookup_Table_subgroup,MATCH(Subgroup_number,Calculations!Z:Z,0),4),INDEX(Calculations!AP:BP,MATCH(Subgroup_number,Calculations!AP:AP,0),11)),IF(Subgroup_number=Calculations!BT$17,Calculations!BT$2,""))</f>
        <v/>
      </c>
      <c r="I189" s="61" t="str">
        <f>IF(Number&lt;=MAX(Calculations!AP:AP),IF(COUNTIF(Calculations!Z:Z,"="&amp;'Subgroup Analysis'!F189)=1,INDEX(Lookup_Table_subgroup,MATCH(Subgroup_number,Calculations!Z:Z,0),9),INDEX(Calculations!AP:BP,MATCH(Subgroup_number,Calculations!AP:AP,0),14)),IF(Subgroup_number=Calculations!BT$17,Calculations!BT$4,""))</f>
        <v/>
      </c>
      <c r="J189" s="61" t="str">
        <f>IF(Number&lt;=MAX(Calculations!AP:AP),IF(COUNTIF(Calculations!Z:Z,"="&amp;'Subgroup Analysis'!F189)=1,INDEX(Lookup_Table_subgroup,MATCH(Subgroup_number,Calculations!Z:Z,0),10),INDEX(Calculations!AP:BP,MATCH(Subgroup_number,Calculations!AP:AP,0),15)),IF(Subgroup_number=Calculations!BT$17,Calculations!BT$5,""))</f>
        <v/>
      </c>
      <c r="K189" s="68" t="str">
        <f>IF(Number&lt;=MAX(Calculations!AP:AP),IF(COUNTIF(Calculations!Z:Z,"="&amp;'Subgroup Analysis'!F189)=1,INDEX(Lookup_Table_subgroup,MATCH(Subgroup_number,Calculations!Z:Z,0),8),INDEX(Calculations!AP:BP,MATCH(Subgroup_number,Calculations!AP:AP,0),24)),IF(Subgroup_number=Calculations!BT$17,"",""))</f>
        <v/>
      </c>
      <c r="L189" s="61" t="str">
        <f>IF(COUNTIF(Calculations!$AP:$AP,"="&amp;$F189)=1,INDEX(Calculations!AP:BP,MATCH(Subgroup_number,Calculations!AP:AP,0),5),IF(Subgroup_number=Calculations!BT$17,Calculations!BT$10,""))</f>
        <v/>
      </c>
      <c r="M189" s="61" t="str">
        <f>IF(COUNTIF(Calculations!$AP:$AP,"="&amp;$F189)=1,INDEX(Calculations!AP:BP,MATCH(Subgroup_number,Calculations!AP:AP,0),6),IF(Subgroup_number=Calculations!BT$17,Calculations!BT$11,""))</f>
        <v/>
      </c>
      <c r="N189" s="61" t="str">
        <f>IF(COUNTIF(Calculations!$AP:$AP,"="&amp;$F189)=1,INDEX(Calculations!AP:BP,MATCH(Subgroup_number,Calculations!AP:AP,0),7),IF(Subgroup_number=Calculations!BT$17,Calculations!BT$12,""))</f>
        <v/>
      </c>
      <c r="O189" s="61" t="str">
        <f>IF(COUNTIF(Calculations!$AP:$AP,"="&amp;$F189)=1,INDEX(Calculations!AP:BP,MATCH(Subgroup_number,Calculations!AP:AP,0),9),IF(Subgroup_number=Calculations!BT$17,Calculations!BT$13,""))</f>
        <v/>
      </c>
      <c r="P189" s="61" t="str">
        <f>IF(COUNTIF(Calculations!$AP:$AP,"="&amp;$F189)=1,INDEX(Calculations!AP:BP,MATCH(Subgroup_number,Calculations!AP:AP,0),10),IF(Subgroup_number=Calculations!BT$17,Calculations!BT$14,""))</f>
        <v/>
      </c>
      <c r="Q189" s="61" t="str">
        <f>IF(COUNTIF(Calculations!$AP:$AP,"="&amp;$F189)=1,INDEX(Calculations!AP:BP,MATCH(Subgroup_number,Calculations!AP:AP,0),18),IF(Subgroup_number=Calculations!BT$17,Calculations!BT$6,""))</f>
        <v/>
      </c>
      <c r="R189" s="63" t="str">
        <f>IF(COUNTIF(Calculations!$AP:$AP,"="&amp;$F189)=1,INDEX(Calculations!AP:BP,MATCH(Subgroup_number,Calculations!AP:AP,0),19),IF(Subgroup_number=Calculations!BT$17,Calculations!BT$7,""))</f>
        <v/>
      </c>
      <c r="S189" s="155"/>
      <c r="U189" s="155"/>
      <c r="W189" s="155"/>
    </row>
    <row r="190" spans="6:23" x14ac:dyDescent="0.2">
      <c r="F190" s="54">
        <v>189</v>
      </c>
      <c r="G19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90" s="61" t="str">
        <f>IF(Number&lt;=MAX(Calculations!AP:AP),IF(COUNTIF(Calculations!Z:Z,"="&amp;'Subgroup Analysis'!F190)=1,INDEX(Lookup_Table_subgroup,MATCH(Subgroup_number,Calculations!Z:Z,0),4),INDEX(Calculations!AP:BP,MATCH(Subgroup_number,Calculations!AP:AP,0),11)),IF(Subgroup_number=Calculations!BT$17,Calculations!BT$2,""))</f>
        <v/>
      </c>
      <c r="I190" s="61" t="str">
        <f>IF(Number&lt;=MAX(Calculations!AP:AP),IF(COUNTIF(Calculations!Z:Z,"="&amp;'Subgroup Analysis'!F190)=1,INDEX(Lookup_Table_subgroup,MATCH(Subgroup_number,Calculations!Z:Z,0),9),INDEX(Calculations!AP:BP,MATCH(Subgroup_number,Calculations!AP:AP,0),14)),IF(Subgroup_number=Calculations!BT$17,Calculations!BT$4,""))</f>
        <v/>
      </c>
      <c r="J190" s="61" t="str">
        <f>IF(Number&lt;=MAX(Calculations!AP:AP),IF(COUNTIF(Calculations!Z:Z,"="&amp;'Subgroup Analysis'!F190)=1,INDEX(Lookup_Table_subgroup,MATCH(Subgroup_number,Calculations!Z:Z,0),10),INDEX(Calculations!AP:BP,MATCH(Subgroup_number,Calculations!AP:AP,0),15)),IF(Subgroup_number=Calculations!BT$17,Calculations!BT$5,""))</f>
        <v/>
      </c>
      <c r="K190" s="68" t="str">
        <f>IF(Number&lt;=MAX(Calculations!AP:AP),IF(COUNTIF(Calculations!Z:Z,"="&amp;'Subgroup Analysis'!F190)=1,INDEX(Lookup_Table_subgroup,MATCH(Subgroup_number,Calculations!Z:Z,0),8),INDEX(Calculations!AP:BP,MATCH(Subgroup_number,Calculations!AP:AP,0),24)),IF(Subgroup_number=Calculations!BT$17,"",""))</f>
        <v/>
      </c>
      <c r="L190" s="61" t="str">
        <f>IF(COUNTIF(Calculations!$AP:$AP,"="&amp;$F190)=1,INDEX(Calculations!AP:BP,MATCH(Subgroup_number,Calculations!AP:AP,0),5),IF(Subgroup_number=Calculations!BT$17,Calculations!BT$10,""))</f>
        <v/>
      </c>
      <c r="M190" s="61" t="str">
        <f>IF(COUNTIF(Calculations!$AP:$AP,"="&amp;$F190)=1,INDEX(Calculations!AP:BP,MATCH(Subgroup_number,Calculations!AP:AP,0),6),IF(Subgroup_number=Calculations!BT$17,Calculations!BT$11,""))</f>
        <v/>
      </c>
      <c r="N190" s="61" t="str">
        <f>IF(COUNTIF(Calculations!$AP:$AP,"="&amp;$F190)=1,INDEX(Calculations!AP:BP,MATCH(Subgroup_number,Calculations!AP:AP,0),7),IF(Subgroup_number=Calculations!BT$17,Calculations!BT$12,""))</f>
        <v/>
      </c>
      <c r="O190" s="61" t="str">
        <f>IF(COUNTIF(Calculations!$AP:$AP,"="&amp;$F190)=1,INDEX(Calculations!AP:BP,MATCH(Subgroup_number,Calculations!AP:AP,0),9),IF(Subgroup_number=Calculations!BT$17,Calculations!BT$13,""))</f>
        <v/>
      </c>
      <c r="P190" s="61" t="str">
        <f>IF(COUNTIF(Calculations!$AP:$AP,"="&amp;$F190)=1,INDEX(Calculations!AP:BP,MATCH(Subgroup_number,Calculations!AP:AP,0),10),IF(Subgroup_number=Calculations!BT$17,Calculations!BT$14,""))</f>
        <v/>
      </c>
      <c r="Q190" s="61" t="str">
        <f>IF(COUNTIF(Calculations!$AP:$AP,"="&amp;$F190)=1,INDEX(Calculations!AP:BP,MATCH(Subgroup_number,Calculations!AP:AP,0),18),IF(Subgroup_number=Calculations!BT$17,Calculations!BT$6,""))</f>
        <v/>
      </c>
      <c r="R190" s="63" t="str">
        <f>IF(COUNTIF(Calculations!$AP:$AP,"="&amp;$F190)=1,INDEX(Calculations!AP:BP,MATCH(Subgroup_number,Calculations!AP:AP,0),19),IF(Subgroup_number=Calculations!BT$17,Calculations!BT$7,""))</f>
        <v/>
      </c>
      <c r="S190" s="155"/>
      <c r="U190" s="155"/>
      <c r="W190" s="155"/>
    </row>
    <row r="191" spans="6:23" x14ac:dyDescent="0.2">
      <c r="F191" s="54">
        <v>190</v>
      </c>
      <c r="G191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91" s="61" t="str">
        <f>IF(Number&lt;=MAX(Calculations!AP:AP),IF(COUNTIF(Calculations!Z:Z,"="&amp;'Subgroup Analysis'!F191)=1,INDEX(Lookup_Table_subgroup,MATCH(Subgroup_number,Calculations!Z:Z,0),4),INDEX(Calculations!AP:BP,MATCH(Subgroup_number,Calculations!AP:AP,0),11)),IF(Subgroup_number=Calculations!BT$17,Calculations!BT$2,""))</f>
        <v/>
      </c>
      <c r="I191" s="61" t="str">
        <f>IF(Number&lt;=MAX(Calculations!AP:AP),IF(COUNTIF(Calculations!Z:Z,"="&amp;'Subgroup Analysis'!F191)=1,INDEX(Lookup_Table_subgroup,MATCH(Subgroup_number,Calculations!Z:Z,0),9),INDEX(Calculations!AP:BP,MATCH(Subgroup_number,Calculations!AP:AP,0),14)),IF(Subgroup_number=Calculations!BT$17,Calculations!BT$4,""))</f>
        <v/>
      </c>
      <c r="J191" s="61" t="str">
        <f>IF(Number&lt;=MAX(Calculations!AP:AP),IF(COUNTIF(Calculations!Z:Z,"="&amp;'Subgroup Analysis'!F191)=1,INDEX(Lookup_Table_subgroup,MATCH(Subgroup_number,Calculations!Z:Z,0),10),INDEX(Calculations!AP:BP,MATCH(Subgroup_number,Calculations!AP:AP,0),15)),IF(Subgroup_number=Calculations!BT$17,Calculations!BT$5,""))</f>
        <v/>
      </c>
      <c r="K191" s="68" t="str">
        <f>IF(Number&lt;=MAX(Calculations!AP:AP),IF(COUNTIF(Calculations!Z:Z,"="&amp;'Subgroup Analysis'!F191)=1,INDEX(Lookup_Table_subgroup,MATCH(Subgroup_number,Calculations!Z:Z,0),8),INDEX(Calculations!AP:BP,MATCH(Subgroup_number,Calculations!AP:AP,0),24)),IF(Subgroup_number=Calculations!BT$17,"",""))</f>
        <v/>
      </c>
      <c r="L191" s="61" t="str">
        <f>IF(COUNTIF(Calculations!$AP:$AP,"="&amp;$F191)=1,INDEX(Calculations!AP:BP,MATCH(Subgroup_number,Calculations!AP:AP,0),5),IF(Subgroup_number=Calculations!BT$17,Calculations!BT$10,""))</f>
        <v/>
      </c>
      <c r="M191" s="61" t="str">
        <f>IF(COUNTIF(Calculations!$AP:$AP,"="&amp;$F191)=1,INDEX(Calculations!AP:BP,MATCH(Subgroup_number,Calculations!AP:AP,0),6),IF(Subgroup_number=Calculations!BT$17,Calculations!BT$11,""))</f>
        <v/>
      </c>
      <c r="N191" s="61" t="str">
        <f>IF(COUNTIF(Calculations!$AP:$AP,"="&amp;$F191)=1,INDEX(Calculations!AP:BP,MATCH(Subgroup_number,Calculations!AP:AP,0),7),IF(Subgroup_number=Calculations!BT$17,Calculations!BT$12,""))</f>
        <v/>
      </c>
      <c r="O191" s="61" t="str">
        <f>IF(COUNTIF(Calculations!$AP:$AP,"="&amp;$F191)=1,INDEX(Calculations!AP:BP,MATCH(Subgroup_number,Calculations!AP:AP,0),9),IF(Subgroup_number=Calculations!BT$17,Calculations!BT$13,""))</f>
        <v/>
      </c>
      <c r="P191" s="61" t="str">
        <f>IF(COUNTIF(Calculations!$AP:$AP,"="&amp;$F191)=1,INDEX(Calculations!AP:BP,MATCH(Subgroup_number,Calculations!AP:AP,0),10),IF(Subgroup_number=Calculations!BT$17,Calculations!BT$14,""))</f>
        <v/>
      </c>
      <c r="Q191" s="61" t="str">
        <f>IF(COUNTIF(Calculations!$AP:$AP,"="&amp;$F191)=1,INDEX(Calculations!AP:BP,MATCH(Subgroup_number,Calculations!AP:AP,0),18),IF(Subgroup_number=Calculations!BT$17,Calculations!BT$6,""))</f>
        <v/>
      </c>
      <c r="R191" s="63" t="str">
        <f>IF(COUNTIF(Calculations!$AP:$AP,"="&amp;$F191)=1,INDEX(Calculations!AP:BP,MATCH(Subgroup_number,Calculations!AP:AP,0),19),IF(Subgroup_number=Calculations!BT$17,Calculations!BT$7,""))</f>
        <v/>
      </c>
      <c r="S191" s="155"/>
      <c r="U191" s="155"/>
      <c r="W191" s="155"/>
    </row>
    <row r="192" spans="6:23" x14ac:dyDescent="0.2">
      <c r="F192" s="54">
        <v>191</v>
      </c>
      <c r="G192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92" s="61" t="str">
        <f>IF(Number&lt;=MAX(Calculations!AP:AP),IF(COUNTIF(Calculations!Z:Z,"="&amp;'Subgroup Analysis'!F192)=1,INDEX(Lookup_Table_subgroup,MATCH(Subgroup_number,Calculations!Z:Z,0),4),INDEX(Calculations!AP:BP,MATCH(Subgroup_number,Calculations!AP:AP,0),11)),IF(Subgroup_number=Calculations!BT$17,Calculations!BT$2,""))</f>
        <v/>
      </c>
      <c r="I192" s="61" t="str">
        <f>IF(Number&lt;=MAX(Calculations!AP:AP),IF(COUNTIF(Calculations!Z:Z,"="&amp;'Subgroup Analysis'!F192)=1,INDEX(Lookup_Table_subgroup,MATCH(Subgroup_number,Calculations!Z:Z,0),9),INDEX(Calculations!AP:BP,MATCH(Subgroup_number,Calculations!AP:AP,0),14)),IF(Subgroup_number=Calculations!BT$17,Calculations!BT$4,""))</f>
        <v/>
      </c>
      <c r="J192" s="61" t="str">
        <f>IF(Number&lt;=MAX(Calculations!AP:AP),IF(COUNTIF(Calculations!Z:Z,"="&amp;'Subgroup Analysis'!F192)=1,INDEX(Lookup_Table_subgroup,MATCH(Subgroup_number,Calculations!Z:Z,0),10),INDEX(Calculations!AP:BP,MATCH(Subgroup_number,Calculations!AP:AP,0),15)),IF(Subgroup_number=Calculations!BT$17,Calculations!BT$5,""))</f>
        <v/>
      </c>
      <c r="K192" s="68" t="str">
        <f>IF(Number&lt;=MAX(Calculations!AP:AP),IF(COUNTIF(Calculations!Z:Z,"="&amp;'Subgroup Analysis'!F192)=1,INDEX(Lookup_Table_subgroup,MATCH(Subgroup_number,Calculations!Z:Z,0),8),INDEX(Calculations!AP:BP,MATCH(Subgroup_number,Calculations!AP:AP,0),24)),IF(Subgroup_number=Calculations!BT$17,"",""))</f>
        <v/>
      </c>
      <c r="L192" s="61" t="str">
        <f>IF(COUNTIF(Calculations!$AP:$AP,"="&amp;$F192)=1,INDEX(Calculations!AP:BP,MATCH(Subgroup_number,Calculations!AP:AP,0),5),IF(Subgroup_number=Calculations!BT$17,Calculations!BT$10,""))</f>
        <v/>
      </c>
      <c r="M192" s="61" t="str">
        <f>IF(COUNTIF(Calculations!$AP:$AP,"="&amp;$F192)=1,INDEX(Calculations!AP:BP,MATCH(Subgroup_number,Calculations!AP:AP,0),6),IF(Subgroup_number=Calculations!BT$17,Calculations!BT$11,""))</f>
        <v/>
      </c>
      <c r="N192" s="61" t="str">
        <f>IF(COUNTIF(Calculations!$AP:$AP,"="&amp;$F192)=1,INDEX(Calculations!AP:BP,MATCH(Subgroup_number,Calculations!AP:AP,0),7),IF(Subgroup_number=Calculations!BT$17,Calculations!BT$12,""))</f>
        <v/>
      </c>
      <c r="O192" s="61" t="str">
        <f>IF(COUNTIF(Calculations!$AP:$AP,"="&amp;$F192)=1,INDEX(Calculations!AP:BP,MATCH(Subgroup_number,Calculations!AP:AP,0),9),IF(Subgroup_number=Calculations!BT$17,Calculations!BT$13,""))</f>
        <v/>
      </c>
      <c r="P192" s="61" t="str">
        <f>IF(COUNTIF(Calculations!$AP:$AP,"="&amp;$F192)=1,INDEX(Calculations!AP:BP,MATCH(Subgroup_number,Calculations!AP:AP,0),10),IF(Subgroup_number=Calculations!BT$17,Calculations!BT$14,""))</f>
        <v/>
      </c>
      <c r="Q192" s="61" t="str">
        <f>IF(COUNTIF(Calculations!$AP:$AP,"="&amp;$F192)=1,INDEX(Calculations!AP:BP,MATCH(Subgroup_number,Calculations!AP:AP,0),18),IF(Subgroup_number=Calculations!BT$17,Calculations!BT$6,""))</f>
        <v/>
      </c>
      <c r="R192" s="63" t="str">
        <f>IF(COUNTIF(Calculations!$AP:$AP,"="&amp;$F192)=1,INDEX(Calculations!AP:BP,MATCH(Subgroup_number,Calculations!AP:AP,0),19),IF(Subgroup_number=Calculations!BT$17,Calculations!BT$7,""))</f>
        <v/>
      </c>
      <c r="S192" s="155"/>
      <c r="U192" s="155"/>
      <c r="W192" s="155"/>
    </row>
    <row r="193" spans="6:23" x14ac:dyDescent="0.2">
      <c r="F193" s="54">
        <v>192</v>
      </c>
      <c r="G193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93" s="61" t="str">
        <f>IF(Number&lt;=MAX(Calculations!AP:AP),IF(COUNTIF(Calculations!Z:Z,"="&amp;'Subgroup Analysis'!F193)=1,INDEX(Lookup_Table_subgroup,MATCH(Subgroup_number,Calculations!Z:Z,0),4),INDEX(Calculations!AP:BP,MATCH(Subgroup_number,Calculations!AP:AP,0),11)),IF(Subgroup_number=Calculations!BT$17,Calculations!BT$2,""))</f>
        <v/>
      </c>
      <c r="I193" s="61" t="str">
        <f>IF(Number&lt;=MAX(Calculations!AP:AP),IF(COUNTIF(Calculations!Z:Z,"="&amp;'Subgroup Analysis'!F193)=1,INDEX(Lookup_Table_subgroup,MATCH(Subgroup_number,Calculations!Z:Z,0),9),INDEX(Calculations!AP:BP,MATCH(Subgroup_number,Calculations!AP:AP,0),14)),IF(Subgroup_number=Calculations!BT$17,Calculations!BT$4,""))</f>
        <v/>
      </c>
      <c r="J193" s="61" t="str">
        <f>IF(Number&lt;=MAX(Calculations!AP:AP),IF(COUNTIF(Calculations!Z:Z,"="&amp;'Subgroup Analysis'!F193)=1,INDEX(Lookup_Table_subgroup,MATCH(Subgroup_number,Calculations!Z:Z,0),10),INDEX(Calculations!AP:BP,MATCH(Subgroup_number,Calculations!AP:AP,0),15)),IF(Subgroup_number=Calculations!BT$17,Calculations!BT$5,""))</f>
        <v/>
      </c>
      <c r="K193" s="68" t="str">
        <f>IF(Number&lt;=MAX(Calculations!AP:AP),IF(COUNTIF(Calculations!Z:Z,"="&amp;'Subgroup Analysis'!F193)=1,INDEX(Lookup_Table_subgroup,MATCH(Subgroup_number,Calculations!Z:Z,0),8),INDEX(Calculations!AP:BP,MATCH(Subgroup_number,Calculations!AP:AP,0),24)),IF(Subgroup_number=Calculations!BT$17,"",""))</f>
        <v/>
      </c>
      <c r="L193" s="61" t="str">
        <f>IF(COUNTIF(Calculations!$AP:$AP,"="&amp;$F193)=1,INDEX(Calculations!AP:BP,MATCH(Subgroup_number,Calculations!AP:AP,0),5),IF(Subgroup_number=Calculations!BT$17,Calculations!BT$10,""))</f>
        <v/>
      </c>
      <c r="M193" s="61" t="str">
        <f>IF(COUNTIF(Calculations!$AP:$AP,"="&amp;$F193)=1,INDEX(Calculations!AP:BP,MATCH(Subgroup_number,Calculations!AP:AP,0),6),IF(Subgroup_number=Calculations!BT$17,Calculations!BT$11,""))</f>
        <v/>
      </c>
      <c r="N193" s="61" t="str">
        <f>IF(COUNTIF(Calculations!$AP:$AP,"="&amp;$F193)=1,INDEX(Calculations!AP:BP,MATCH(Subgroup_number,Calculations!AP:AP,0),7),IF(Subgroup_number=Calculations!BT$17,Calculations!BT$12,""))</f>
        <v/>
      </c>
      <c r="O193" s="61" t="str">
        <f>IF(COUNTIF(Calculations!$AP:$AP,"="&amp;$F193)=1,INDEX(Calculations!AP:BP,MATCH(Subgroup_number,Calculations!AP:AP,0),9),IF(Subgroup_number=Calculations!BT$17,Calculations!BT$13,""))</f>
        <v/>
      </c>
      <c r="P193" s="61" t="str">
        <f>IF(COUNTIF(Calculations!$AP:$AP,"="&amp;$F193)=1,INDEX(Calculations!AP:BP,MATCH(Subgroup_number,Calculations!AP:AP,0),10),IF(Subgroup_number=Calculations!BT$17,Calculations!BT$14,""))</f>
        <v/>
      </c>
      <c r="Q193" s="61" t="str">
        <f>IF(COUNTIF(Calculations!$AP:$AP,"="&amp;$F193)=1,INDEX(Calculations!AP:BP,MATCH(Subgroup_number,Calculations!AP:AP,0),18),IF(Subgroup_number=Calculations!BT$17,Calculations!BT$6,""))</f>
        <v/>
      </c>
      <c r="R193" s="63" t="str">
        <f>IF(COUNTIF(Calculations!$AP:$AP,"="&amp;$F193)=1,INDEX(Calculations!AP:BP,MATCH(Subgroup_number,Calculations!AP:AP,0),19),IF(Subgroup_number=Calculations!BT$17,Calculations!BT$7,""))</f>
        <v/>
      </c>
      <c r="S193" s="155"/>
      <c r="U193" s="155"/>
      <c r="W193" s="155"/>
    </row>
    <row r="194" spans="6:23" x14ac:dyDescent="0.2">
      <c r="F194" s="54">
        <v>193</v>
      </c>
      <c r="G194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94" s="61" t="str">
        <f>IF(Number&lt;=MAX(Calculations!AP:AP),IF(COUNTIF(Calculations!Z:Z,"="&amp;'Subgroup Analysis'!F194)=1,INDEX(Lookup_Table_subgroup,MATCH(Subgroup_number,Calculations!Z:Z,0),4),INDEX(Calculations!AP:BP,MATCH(Subgroup_number,Calculations!AP:AP,0),11)),IF(Subgroup_number=Calculations!BT$17,Calculations!BT$2,""))</f>
        <v/>
      </c>
      <c r="I194" s="61" t="str">
        <f>IF(Number&lt;=MAX(Calculations!AP:AP),IF(COUNTIF(Calculations!Z:Z,"="&amp;'Subgroup Analysis'!F194)=1,INDEX(Lookup_Table_subgroup,MATCH(Subgroup_number,Calculations!Z:Z,0),9),INDEX(Calculations!AP:BP,MATCH(Subgroup_number,Calculations!AP:AP,0),14)),IF(Subgroup_number=Calculations!BT$17,Calculations!BT$4,""))</f>
        <v/>
      </c>
      <c r="J194" s="61" t="str">
        <f>IF(Number&lt;=MAX(Calculations!AP:AP),IF(COUNTIF(Calculations!Z:Z,"="&amp;'Subgroup Analysis'!F194)=1,INDEX(Lookup_Table_subgroup,MATCH(Subgroup_number,Calculations!Z:Z,0),10),INDEX(Calculations!AP:BP,MATCH(Subgroup_number,Calculations!AP:AP,0),15)),IF(Subgroup_number=Calculations!BT$17,Calculations!BT$5,""))</f>
        <v/>
      </c>
      <c r="K194" s="68" t="str">
        <f>IF(Number&lt;=MAX(Calculations!AP:AP),IF(COUNTIF(Calculations!Z:Z,"="&amp;'Subgroup Analysis'!F194)=1,INDEX(Lookup_Table_subgroup,MATCH(Subgroup_number,Calculations!Z:Z,0),8),INDEX(Calculations!AP:BP,MATCH(Subgroup_number,Calculations!AP:AP,0),24)),IF(Subgroup_number=Calculations!BT$17,"",""))</f>
        <v/>
      </c>
      <c r="L194" s="61" t="str">
        <f>IF(COUNTIF(Calculations!$AP:$AP,"="&amp;$F194)=1,INDEX(Calculations!AP:BP,MATCH(Subgroup_number,Calculations!AP:AP,0),5),IF(Subgroup_number=Calculations!BT$17,Calculations!BT$10,""))</f>
        <v/>
      </c>
      <c r="M194" s="61" t="str">
        <f>IF(COUNTIF(Calculations!$AP:$AP,"="&amp;$F194)=1,INDEX(Calculations!AP:BP,MATCH(Subgroup_number,Calculations!AP:AP,0),6),IF(Subgroup_number=Calculations!BT$17,Calculations!BT$11,""))</f>
        <v/>
      </c>
      <c r="N194" s="61" t="str">
        <f>IF(COUNTIF(Calculations!$AP:$AP,"="&amp;$F194)=1,INDEX(Calculations!AP:BP,MATCH(Subgroup_number,Calculations!AP:AP,0),7),IF(Subgroup_number=Calculations!BT$17,Calculations!BT$12,""))</f>
        <v/>
      </c>
      <c r="O194" s="61" t="str">
        <f>IF(COUNTIF(Calculations!$AP:$AP,"="&amp;$F194)=1,INDEX(Calculations!AP:BP,MATCH(Subgroup_number,Calculations!AP:AP,0),9),IF(Subgroup_number=Calculations!BT$17,Calculations!BT$13,""))</f>
        <v/>
      </c>
      <c r="P194" s="61" t="str">
        <f>IF(COUNTIF(Calculations!$AP:$AP,"="&amp;$F194)=1,INDEX(Calculations!AP:BP,MATCH(Subgroup_number,Calculations!AP:AP,0),10),IF(Subgroup_number=Calculations!BT$17,Calculations!BT$14,""))</f>
        <v/>
      </c>
      <c r="Q194" s="61" t="str">
        <f>IF(COUNTIF(Calculations!$AP:$AP,"="&amp;$F194)=1,INDEX(Calculations!AP:BP,MATCH(Subgroup_number,Calculations!AP:AP,0),18),IF(Subgroup_number=Calculations!BT$17,Calculations!BT$6,""))</f>
        <v/>
      </c>
      <c r="R194" s="63" t="str">
        <f>IF(COUNTIF(Calculations!$AP:$AP,"="&amp;$F194)=1,INDEX(Calculations!AP:BP,MATCH(Subgroup_number,Calculations!AP:AP,0),19),IF(Subgroup_number=Calculations!BT$17,Calculations!BT$7,""))</f>
        <v/>
      </c>
      <c r="S194" s="155"/>
      <c r="U194" s="155"/>
      <c r="W194" s="155"/>
    </row>
    <row r="195" spans="6:23" x14ac:dyDescent="0.2">
      <c r="F195" s="54">
        <v>194</v>
      </c>
      <c r="G195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95" s="61" t="str">
        <f>IF(Number&lt;=MAX(Calculations!AP:AP),IF(COUNTIF(Calculations!Z:Z,"="&amp;'Subgroup Analysis'!F195)=1,INDEX(Lookup_Table_subgroup,MATCH(Subgroup_number,Calculations!Z:Z,0),4),INDEX(Calculations!AP:BP,MATCH(Subgroup_number,Calculations!AP:AP,0),11)),IF(Subgroup_number=Calculations!BT$17,Calculations!BT$2,""))</f>
        <v/>
      </c>
      <c r="I195" s="61" t="str">
        <f>IF(Number&lt;=MAX(Calculations!AP:AP),IF(COUNTIF(Calculations!Z:Z,"="&amp;'Subgroup Analysis'!F195)=1,INDEX(Lookup_Table_subgroup,MATCH(Subgroup_number,Calculations!Z:Z,0),9),INDEX(Calculations!AP:BP,MATCH(Subgroup_number,Calculations!AP:AP,0),14)),IF(Subgroup_number=Calculations!BT$17,Calculations!BT$4,""))</f>
        <v/>
      </c>
      <c r="J195" s="61" t="str">
        <f>IF(Number&lt;=MAX(Calculations!AP:AP),IF(COUNTIF(Calculations!Z:Z,"="&amp;'Subgroup Analysis'!F195)=1,INDEX(Lookup_Table_subgroup,MATCH(Subgroup_number,Calculations!Z:Z,0),10),INDEX(Calculations!AP:BP,MATCH(Subgroup_number,Calculations!AP:AP,0),15)),IF(Subgroup_number=Calculations!BT$17,Calculations!BT$5,""))</f>
        <v/>
      </c>
      <c r="K195" s="68" t="str">
        <f>IF(Number&lt;=MAX(Calculations!AP:AP),IF(COUNTIF(Calculations!Z:Z,"="&amp;'Subgroup Analysis'!F195)=1,INDEX(Lookup_Table_subgroup,MATCH(Subgroup_number,Calculations!Z:Z,0),8),INDEX(Calculations!AP:BP,MATCH(Subgroup_number,Calculations!AP:AP,0),24)),IF(Subgroup_number=Calculations!BT$17,"",""))</f>
        <v/>
      </c>
      <c r="L195" s="61" t="str">
        <f>IF(COUNTIF(Calculations!$AP:$AP,"="&amp;$F195)=1,INDEX(Calculations!AP:BP,MATCH(Subgroup_number,Calculations!AP:AP,0),5),IF(Subgroup_number=Calculations!BT$17,Calculations!BT$10,""))</f>
        <v/>
      </c>
      <c r="M195" s="61" t="str">
        <f>IF(COUNTIF(Calculations!$AP:$AP,"="&amp;$F195)=1,INDEX(Calculations!AP:BP,MATCH(Subgroup_number,Calculations!AP:AP,0),6),IF(Subgroup_number=Calculations!BT$17,Calculations!BT$11,""))</f>
        <v/>
      </c>
      <c r="N195" s="61" t="str">
        <f>IF(COUNTIF(Calculations!$AP:$AP,"="&amp;$F195)=1,INDEX(Calculations!AP:BP,MATCH(Subgroup_number,Calculations!AP:AP,0),7),IF(Subgroup_number=Calculations!BT$17,Calculations!BT$12,""))</f>
        <v/>
      </c>
      <c r="O195" s="61" t="str">
        <f>IF(COUNTIF(Calculations!$AP:$AP,"="&amp;$F195)=1,INDEX(Calculations!AP:BP,MATCH(Subgroup_number,Calculations!AP:AP,0),9),IF(Subgroup_number=Calculations!BT$17,Calculations!BT$13,""))</f>
        <v/>
      </c>
      <c r="P195" s="61" t="str">
        <f>IF(COUNTIF(Calculations!$AP:$AP,"="&amp;$F195)=1,INDEX(Calculations!AP:BP,MATCH(Subgroup_number,Calculations!AP:AP,0),10),IF(Subgroup_number=Calculations!BT$17,Calculations!BT$14,""))</f>
        <v/>
      </c>
      <c r="Q195" s="61" t="str">
        <f>IF(COUNTIF(Calculations!$AP:$AP,"="&amp;$F195)=1,INDEX(Calculations!AP:BP,MATCH(Subgroup_number,Calculations!AP:AP,0),18),IF(Subgroup_number=Calculations!BT$17,Calculations!BT$6,""))</f>
        <v/>
      </c>
      <c r="R195" s="63" t="str">
        <f>IF(COUNTIF(Calculations!$AP:$AP,"="&amp;$F195)=1,INDEX(Calculations!AP:BP,MATCH(Subgroup_number,Calculations!AP:AP,0),19),IF(Subgroup_number=Calculations!BT$17,Calculations!BT$7,""))</f>
        <v/>
      </c>
      <c r="S195" s="155"/>
      <c r="U195" s="155"/>
      <c r="W195" s="155"/>
    </row>
    <row r="196" spans="6:23" x14ac:dyDescent="0.2">
      <c r="F196" s="54">
        <v>195</v>
      </c>
      <c r="G196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96" s="61" t="str">
        <f>IF(Number&lt;=MAX(Calculations!AP:AP),IF(COUNTIF(Calculations!Z:Z,"="&amp;'Subgroup Analysis'!F196)=1,INDEX(Lookup_Table_subgroup,MATCH(Subgroup_number,Calculations!Z:Z,0),4),INDEX(Calculations!AP:BP,MATCH(Subgroup_number,Calculations!AP:AP,0),11)),IF(Subgroup_number=Calculations!BT$17,Calculations!BT$2,""))</f>
        <v/>
      </c>
      <c r="I196" s="61" t="str">
        <f>IF(Number&lt;=MAX(Calculations!AP:AP),IF(COUNTIF(Calculations!Z:Z,"="&amp;'Subgroup Analysis'!F196)=1,INDEX(Lookup_Table_subgroup,MATCH(Subgroup_number,Calculations!Z:Z,0),9),INDEX(Calculations!AP:BP,MATCH(Subgroup_number,Calculations!AP:AP,0),14)),IF(Subgroup_number=Calculations!BT$17,Calculations!BT$4,""))</f>
        <v/>
      </c>
      <c r="J196" s="61" t="str">
        <f>IF(Number&lt;=MAX(Calculations!AP:AP),IF(COUNTIF(Calculations!Z:Z,"="&amp;'Subgroup Analysis'!F196)=1,INDEX(Lookup_Table_subgroup,MATCH(Subgroup_number,Calculations!Z:Z,0),10),INDEX(Calculations!AP:BP,MATCH(Subgroup_number,Calculations!AP:AP,0),15)),IF(Subgroup_number=Calculations!BT$17,Calculations!BT$5,""))</f>
        <v/>
      </c>
      <c r="K196" s="68" t="str">
        <f>IF(Number&lt;=MAX(Calculations!AP:AP),IF(COUNTIF(Calculations!Z:Z,"="&amp;'Subgroup Analysis'!F196)=1,INDEX(Lookup_Table_subgroup,MATCH(Subgroup_number,Calculations!Z:Z,0),8),INDEX(Calculations!AP:BP,MATCH(Subgroup_number,Calculations!AP:AP,0),24)),IF(Subgroup_number=Calculations!BT$17,"",""))</f>
        <v/>
      </c>
      <c r="L196" s="61" t="str">
        <f>IF(COUNTIF(Calculations!$AP:$AP,"="&amp;$F196)=1,INDEX(Calculations!AP:BP,MATCH(Subgroup_number,Calculations!AP:AP,0),5),IF(Subgroup_number=Calculations!BT$17,Calculations!BT$10,""))</f>
        <v/>
      </c>
      <c r="M196" s="61" t="str">
        <f>IF(COUNTIF(Calculations!$AP:$AP,"="&amp;$F196)=1,INDEX(Calculations!AP:BP,MATCH(Subgroup_number,Calculations!AP:AP,0),6),IF(Subgroup_number=Calculations!BT$17,Calculations!BT$11,""))</f>
        <v/>
      </c>
      <c r="N196" s="61" t="str">
        <f>IF(COUNTIF(Calculations!$AP:$AP,"="&amp;$F196)=1,INDEX(Calculations!AP:BP,MATCH(Subgroup_number,Calculations!AP:AP,0),7),IF(Subgroup_number=Calculations!BT$17,Calculations!BT$12,""))</f>
        <v/>
      </c>
      <c r="O196" s="61" t="str">
        <f>IF(COUNTIF(Calculations!$AP:$AP,"="&amp;$F196)=1,INDEX(Calculations!AP:BP,MATCH(Subgroup_number,Calculations!AP:AP,0),9),IF(Subgroup_number=Calculations!BT$17,Calculations!BT$13,""))</f>
        <v/>
      </c>
      <c r="P196" s="61" t="str">
        <f>IF(COUNTIF(Calculations!$AP:$AP,"="&amp;$F196)=1,INDEX(Calculations!AP:BP,MATCH(Subgroup_number,Calculations!AP:AP,0),10),IF(Subgroup_number=Calculations!BT$17,Calculations!BT$14,""))</f>
        <v/>
      </c>
      <c r="Q196" s="61" t="str">
        <f>IF(COUNTIF(Calculations!$AP:$AP,"="&amp;$F196)=1,INDEX(Calculations!AP:BP,MATCH(Subgroup_number,Calculations!AP:AP,0),18),IF(Subgroup_number=Calculations!BT$17,Calculations!BT$6,""))</f>
        <v/>
      </c>
      <c r="R196" s="63" t="str">
        <f>IF(COUNTIF(Calculations!$AP:$AP,"="&amp;$F196)=1,INDEX(Calculations!AP:BP,MATCH(Subgroup_number,Calculations!AP:AP,0),19),IF(Subgroup_number=Calculations!BT$17,Calculations!BT$7,""))</f>
        <v/>
      </c>
      <c r="S196" s="155"/>
      <c r="U196" s="155"/>
      <c r="W196" s="155"/>
    </row>
    <row r="197" spans="6:23" x14ac:dyDescent="0.2">
      <c r="F197" s="54">
        <v>196</v>
      </c>
      <c r="G197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97" s="61" t="str">
        <f>IF(Number&lt;=MAX(Calculations!AP:AP),IF(COUNTIF(Calculations!Z:Z,"="&amp;'Subgroup Analysis'!F197)=1,INDEX(Lookup_Table_subgroup,MATCH(Subgroup_number,Calculations!Z:Z,0),4),INDEX(Calculations!AP:BP,MATCH(Subgroup_number,Calculations!AP:AP,0),11)),IF(Subgroup_number=Calculations!BT$17,Calculations!BT$2,""))</f>
        <v/>
      </c>
      <c r="I197" s="61" t="str">
        <f>IF(Number&lt;=MAX(Calculations!AP:AP),IF(COUNTIF(Calculations!Z:Z,"="&amp;'Subgroup Analysis'!F197)=1,INDEX(Lookup_Table_subgroup,MATCH(Subgroup_number,Calculations!Z:Z,0),9),INDEX(Calculations!AP:BP,MATCH(Subgroup_number,Calculations!AP:AP,0),14)),IF(Subgroup_number=Calculations!BT$17,Calculations!BT$4,""))</f>
        <v/>
      </c>
      <c r="J197" s="61" t="str">
        <f>IF(Number&lt;=MAX(Calculations!AP:AP),IF(COUNTIF(Calculations!Z:Z,"="&amp;'Subgroup Analysis'!F197)=1,INDEX(Lookup_Table_subgroup,MATCH(Subgroup_number,Calculations!Z:Z,0),10),INDEX(Calculations!AP:BP,MATCH(Subgroup_number,Calculations!AP:AP,0),15)),IF(Subgroup_number=Calculations!BT$17,Calculations!BT$5,""))</f>
        <v/>
      </c>
      <c r="K197" s="68" t="str">
        <f>IF(Number&lt;=MAX(Calculations!AP:AP),IF(COUNTIF(Calculations!Z:Z,"="&amp;'Subgroup Analysis'!F197)=1,INDEX(Lookup_Table_subgroup,MATCH(Subgroup_number,Calculations!Z:Z,0),8),INDEX(Calculations!AP:BP,MATCH(Subgroup_number,Calculations!AP:AP,0),24)),IF(Subgroup_number=Calculations!BT$17,"",""))</f>
        <v/>
      </c>
      <c r="L197" s="61" t="str">
        <f>IF(COUNTIF(Calculations!$AP:$AP,"="&amp;$F197)=1,INDEX(Calculations!AP:BP,MATCH(Subgroup_number,Calculations!AP:AP,0),5),IF(Subgroup_number=Calculations!BT$17,Calculations!BT$10,""))</f>
        <v/>
      </c>
      <c r="M197" s="61" t="str">
        <f>IF(COUNTIF(Calculations!$AP:$AP,"="&amp;$F197)=1,INDEX(Calculations!AP:BP,MATCH(Subgroup_number,Calculations!AP:AP,0),6),IF(Subgroup_number=Calculations!BT$17,Calculations!BT$11,""))</f>
        <v/>
      </c>
      <c r="N197" s="61" t="str">
        <f>IF(COUNTIF(Calculations!$AP:$AP,"="&amp;$F197)=1,INDEX(Calculations!AP:BP,MATCH(Subgroup_number,Calculations!AP:AP,0),7),IF(Subgroup_number=Calculations!BT$17,Calculations!BT$12,""))</f>
        <v/>
      </c>
      <c r="O197" s="61" t="str">
        <f>IF(COUNTIF(Calculations!$AP:$AP,"="&amp;$F197)=1,INDEX(Calculations!AP:BP,MATCH(Subgroup_number,Calculations!AP:AP,0),9),IF(Subgroup_number=Calculations!BT$17,Calculations!BT$13,""))</f>
        <v/>
      </c>
      <c r="P197" s="61" t="str">
        <f>IF(COUNTIF(Calculations!$AP:$AP,"="&amp;$F197)=1,INDEX(Calculations!AP:BP,MATCH(Subgroup_number,Calculations!AP:AP,0),10),IF(Subgroup_number=Calculations!BT$17,Calculations!BT$14,""))</f>
        <v/>
      </c>
      <c r="Q197" s="61" t="str">
        <f>IF(COUNTIF(Calculations!$AP:$AP,"="&amp;$F197)=1,INDEX(Calculations!AP:BP,MATCH(Subgroup_number,Calculations!AP:AP,0),18),IF(Subgroup_number=Calculations!BT$17,Calculations!BT$6,""))</f>
        <v/>
      </c>
      <c r="R197" s="63" t="str">
        <f>IF(COUNTIF(Calculations!$AP:$AP,"="&amp;$F197)=1,INDEX(Calculations!AP:BP,MATCH(Subgroup_number,Calculations!AP:AP,0),19),IF(Subgroup_number=Calculations!BT$17,Calculations!BT$7,""))</f>
        <v/>
      </c>
      <c r="S197" s="155"/>
      <c r="U197" s="155"/>
      <c r="W197" s="155"/>
    </row>
    <row r="198" spans="6:23" x14ac:dyDescent="0.2">
      <c r="F198" s="54">
        <v>197</v>
      </c>
      <c r="G198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98" s="61" t="str">
        <f>IF(Number&lt;=MAX(Calculations!AP:AP),IF(COUNTIF(Calculations!Z:Z,"="&amp;'Subgroup Analysis'!F198)=1,INDEX(Lookup_Table_subgroup,MATCH(Subgroup_number,Calculations!Z:Z,0),4),INDEX(Calculations!AP:BP,MATCH(Subgroup_number,Calculations!AP:AP,0),11)),IF(Subgroup_number=Calculations!BT$17,Calculations!BT$2,""))</f>
        <v/>
      </c>
      <c r="I198" s="61" t="str">
        <f>IF(Number&lt;=MAX(Calculations!AP:AP),IF(COUNTIF(Calculations!Z:Z,"="&amp;'Subgroup Analysis'!F198)=1,INDEX(Lookup_Table_subgroup,MATCH(Subgroup_number,Calculations!Z:Z,0),9),INDEX(Calculations!AP:BP,MATCH(Subgroup_number,Calculations!AP:AP,0),14)),IF(Subgroup_number=Calculations!BT$17,Calculations!BT$4,""))</f>
        <v/>
      </c>
      <c r="J198" s="61" t="str">
        <f>IF(Number&lt;=MAX(Calculations!AP:AP),IF(COUNTIF(Calculations!Z:Z,"="&amp;'Subgroup Analysis'!F198)=1,INDEX(Lookup_Table_subgroup,MATCH(Subgroup_number,Calculations!Z:Z,0),10),INDEX(Calculations!AP:BP,MATCH(Subgroup_number,Calculations!AP:AP,0),15)),IF(Subgroup_number=Calculations!BT$17,Calculations!BT$5,""))</f>
        <v/>
      </c>
      <c r="K198" s="68" t="str">
        <f>IF(Number&lt;=MAX(Calculations!AP:AP),IF(COUNTIF(Calculations!Z:Z,"="&amp;'Subgroup Analysis'!F198)=1,INDEX(Lookup_Table_subgroup,MATCH(Subgroup_number,Calculations!Z:Z,0),8),INDEX(Calculations!AP:BP,MATCH(Subgroup_number,Calculations!AP:AP,0),24)),IF(Subgroup_number=Calculations!BT$17,"",""))</f>
        <v/>
      </c>
      <c r="L198" s="61" t="str">
        <f>IF(COUNTIF(Calculations!$AP:$AP,"="&amp;$F198)=1,INDEX(Calculations!AP:BP,MATCH(Subgroup_number,Calculations!AP:AP,0),5),IF(Subgroup_number=Calculations!BT$17,Calculations!BT$10,""))</f>
        <v/>
      </c>
      <c r="M198" s="61" t="str">
        <f>IF(COUNTIF(Calculations!$AP:$AP,"="&amp;$F198)=1,INDEX(Calculations!AP:BP,MATCH(Subgroup_number,Calculations!AP:AP,0),6),IF(Subgroup_number=Calculations!BT$17,Calculations!BT$11,""))</f>
        <v/>
      </c>
      <c r="N198" s="61" t="str">
        <f>IF(COUNTIF(Calculations!$AP:$AP,"="&amp;$F198)=1,INDEX(Calculations!AP:BP,MATCH(Subgroup_number,Calculations!AP:AP,0),7),IF(Subgroup_number=Calculations!BT$17,Calculations!BT$12,""))</f>
        <v/>
      </c>
      <c r="O198" s="61" t="str">
        <f>IF(COUNTIF(Calculations!$AP:$AP,"="&amp;$F198)=1,INDEX(Calculations!AP:BP,MATCH(Subgroup_number,Calculations!AP:AP,0),9),IF(Subgroup_number=Calculations!BT$17,Calculations!BT$13,""))</f>
        <v/>
      </c>
      <c r="P198" s="61" t="str">
        <f>IF(COUNTIF(Calculations!$AP:$AP,"="&amp;$F198)=1,INDEX(Calculations!AP:BP,MATCH(Subgroup_number,Calculations!AP:AP,0),10),IF(Subgroup_number=Calculations!BT$17,Calculations!BT$14,""))</f>
        <v/>
      </c>
      <c r="Q198" s="61" t="str">
        <f>IF(COUNTIF(Calculations!$AP:$AP,"="&amp;$F198)=1,INDEX(Calculations!AP:BP,MATCH(Subgroup_number,Calculations!AP:AP,0),18),IF(Subgroup_number=Calculations!BT$17,Calculations!BT$6,""))</f>
        <v/>
      </c>
      <c r="R198" s="63" t="str">
        <f>IF(COUNTIF(Calculations!$AP:$AP,"="&amp;$F198)=1,INDEX(Calculations!AP:BP,MATCH(Subgroup_number,Calculations!AP:AP,0),19),IF(Subgroup_number=Calculations!BT$17,Calculations!BT$7,""))</f>
        <v/>
      </c>
      <c r="S198" s="155"/>
      <c r="U198" s="155"/>
      <c r="W198" s="155"/>
    </row>
    <row r="199" spans="6:23" x14ac:dyDescent="0.2">
      <c r="F199" s="54">
        <v>198</v>
      </c>
      <c r="G199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199" s="61" t="str">
        <f>IF(Number&lt;=MAX(Calculations!AP:AP),IF(COUNTIF(Calculations!Z:Z,"="&amp;'Subgroup Analysis'!F199)=1,INDEX(Lookup_Table_subgroup,MATCH(Subgroup_number,Calculations!Z:Z,0),4),INDEX(Calculations!AP:BP,MATCH(Subgroup_number,Calculations!AP:AP,0),11)),IF(Subgroup_number=Calculations!BT$17,Calculations!BT$2,""))</f>
        <v/>
      </c>
      <c r="I199" s="61" t="str">
        <f>IF(Number&lt;=MAX(Calculations!AP:AP),IF(COUNTIF(Calculations!Z:Z,"="&amp;'Subgroup Analysis'!F199)=1,INDEX(Lookup_Table_subgroup,MATCH(Subgroup_number,Calculations!Z:Z,0),9),INDEX(Calculations!AP:BP,MATCH(Subgroup_number,Calculations!AP:AP,0),14)),IF(Subgroup_number=Calculations!BT$17,Calculations!BT$4,""))</f>
        <v/>
      </c>
      <c r="J199" s="61" t="str">
        <f>IF(Number&lt;=MAX(Calculations!AP:AP),IF(COUNTIF(Calculations!Z:Z,"="&amp;'Subgroup Analysis'!F199)=1,INDEX(Lookup_Table_subgroup,MATCH(Subgroup_number,Calculations!Z:Z,0),10),INDEX(Calculations!AP:BP,MATCH(Subgroup_number,Calculations!AP:AP,0),15)),IF(Subgroup_number=Calculations!BT$17,Calculations!BT$5,""))</f>
        <v/>
      </c>
      <c r="K199" s="68" t="str">
        <f>IF(Number&lt;=MAX(Calculations!AP:AP),IF(COUNTIF(Calculations!Z:Z,"="&amp;'Subgroup Analysis'!F199)=1,INDEX(Lookup_Table_subgroup,MATCH(Subgroup_number,Calculations!Z:Z,0),8),INDEX(Calculations!AP:BP,MATCH(Subgroup_number,Calculations!AP:AP,0),24)),IF(Subgroup_number=Calculations!BT$17,"",""))</f>
        <v/>
      </c>
      <c r="L199" s="61" t="str">
        <f>IF(COUNTIF(Calculations!$AP:$AP,"="&amp;$F199)=1,INDEX(Calculations!AP:BP,MATCH(Subgroup_number,Calculations!AP:AP,0),5),IF(Subgroup_number=Calculations!BT$17,Calculations!BT$10,""))</f>
        <v/>
      </c>
      <c r="M199" s="61" t="str">
        <f>IF(COUNTIF(Calculations!$AP:$AP,"="&amp;$F199)=1,INDEX(Calculations!AP:BP,MATCH(Subgroup_number,Calculations!AP:AP,0),6),IF(Subgroup_number=Calculations!BT$17,Calculations!BT$11,""))</f>
        <v/>
      </c>
      <c r="N199" s="61" t="str">
        <f>IF(COUNTIF(Calculations!$AP:$AP,"="&amp;$F199)=1,INDEX(Calculations!AP:BP,MATCH(Subgroup_number,Calculations!AP:AP,0),7),IF(Subgroup_number=Calculations!BT$17,Calculations!BT$12,""))</f>
        <v/>
      </c>
      <c r="O199" s="61" t="str">
        <f>IF(COUNTIF(Calculations!$AP:$AP,"="&amp;$F199)=1,INDEX(Calculations!AP:BP,MATCH(Subgroup_number,Calculations!AP:AP,0),9),IF(Subgroup_number=Calculations!BT$17,Calculations!BT$13,""))</f>
        <v/>
      </c>
      <c r="P199" s="61" t="str">
        <f>IF(COUNTIF(Calculations!$AP:$AP,"="&amp;$F199)=1,INDEX(Calculations!AP:BP,MATCH(Subgroup_number,Calculations!AP:AP,0),10),IF(Subgroup_number=Calculations!BT$17,Calculations!BT$14,""))</f>
        <v/>
      </c>
      <c r="Q199" s="61" t="str">
        <f>IF(COUNTIF(Calculations!$AP:$AP,"="&amp;$F199)=1,INDEX(Calculations!AP:BP,MATCH(Subgroup_number,Calculations!AP:AP,0),18),IF(Subgroup_number=Calculations!BT$17,Calculations!BT$6,""))</f>
        <v/>
      </c>
      <c r="R199" s="63" t="str">
        <f>IF(COUNTIF(Calculations!$AP:$AP,"="&amp;$F199)=1,INDEX(Calculations!AP:BP,MATCH(Subgroup_number,Calculations!AP:AP,0),19),IF(Subgroup_number=Calculations!BT$17,Calculations!BT$7,""))</f>
        <v/>
      </c>
      <c r="S199" s="155"/>
      <c r="U199" s="155"/>
      <c r="W199" s="155"/>
    </row>
    <row r="200" spans="6:23" x14ac:dyDescent="0.2">
      <c r="F200" s="54">
        <v>199</v>
      </c>
      <c r="G200" s="114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00" s="61" t="str">
        <f>IF(Number&lt;=MAX(Calculations!AP:AP),IF(COUNTIF(Calculations!Z:Z,"="&amp;'Subgroup Analysis'!F200)=1,INDEX(Lookup_Table_subgroup,MATCH(Subgroup_number,Calculations!Z:Z,0),4),INDEX(Calculations!AP:BP,MATCH(Subgroup_number,Calculations!AP:AP,0),11)),IF(Subgroup_number=Calculations!BT$17,Calculations!BT$2,""))</f>
        <v/>
      </c>
      <c r="I200" s="61" t="str">
        <f>IF(Number&lt;=MAX(Calculations!AP:AP),IF(COUNTIF(Calculations!Z:Z,"="&amp;'Subgroup Analysis'!F200)=1,INDEX(Lookup_Table_subgroup,MATCH(Subgroup_number,Calculations!Z:Z,0),9),INDEX(Calculations!AP:BP,MATCH(Subgroup_number,Calculations!AP:AP,0),14)),IF(Subgroup_number=Calculations!BT$17,Calculations!BT$4,""))</f>
        <v/>
      </c>
      <c r="J200" s="61" t="str">
        <f>IF(Number&lt;=MAX(Calculations!AP:AP),IF(COUNTIF(Calculations!Z:Z,"="&amp;'Subgroup Analysis'!F200)=1,INDEX(Lookup_Table_subgroup,MATCH(Subgroup_number,Calculations!Z:Z,0),10),INDEX(Calculations!AP:BP,MATCH(Subgroup_number,Calculations!AP:AP,0),15)),IF(Subgroup_number=Calculations!BT$17,Calculations!BT$5,""))</f>
        <v/>
      </c>
      <c r="K200" s="68" t="str">
        <f>IF(Number&lt;=MAX(Calculations!AP:AP),IF(COUNTIF(Calculations!Z:Z,"="&amp;'Subgroup Analysis'!F200)=1,INDEX(Lookup_Table_subgroup,MATCH(Subgroup_number,Calculations!Z:Z,0),8),INDEX(Calculations!AP:BP,MATCH(Subgroup_number,Calculations!AP:AP,0),24)),IF(Subgroup_number=Calculations!BT$17,"",""))</f>
        <v/>
      </c>
      <c r="L200" s="61" t="str">
        <f>IF(COUNTIF(Calculations!$AP:$AP,"="&amp;$F200)=1,INDEX(Calculations!AP:BP,MATCH(Subgroup_number,Calculations!AP:AP,0),5),IF(Subgroup_number=Calculations!BT$17,Calculations!BT$10,""))</f>
        <v/>
      </c>
      <c r="M200" s="61" t="str">
        <f>IF(COUNTIF(Calculations!$AP:$AP,"="&amp;$F200)=1,INDEX(Calculations!AP:BP,MATCH(Subgroup_number,Calculations!AP:AP,0),6),IF(Subgroup_number=Calculations!BT$17,Calculations!BT$11,""))</f>
        <v/>
      </c>
      <c r="N200" s="61" t="str">
        <f>IF(COUNTIF(Calculations!$AP:$AP,"="&amp;$F200)=1,INDEX(Calculations!AP:BP,MATCH(Subgroup_number,Calculations!AP:AP,0),7),IF(Subgroup_number=Calculations!BT$17,Calculations!BT$12,""))</f>
        <v/>
      </c>
      <c r="O200" s="61" t="str">
        <f>IF(COUNTIF(Calculations!$AP:$AP,"="&amp;$F200)=1,INDEX(Calculations!AP:BP,MATCH(Subgroup_number,Calculations!AP:AP,0),9),IF(Subgroup_number=Calculations!BT$17,Calculations!BT$13,""))</f>
        <v/>
      </c>
      <c r="P200" s="61" t="str">
        <f>IF(COUNTIF(Calculations!$AP:$AP,"="&amp;$F200)=1,INDEX(Calculations!AP:BP,MATCH(Subgroup_number,Calculations!AP:AP,0),10),IF(Subgroup_number=Calculations!BT$17,Calculations!BT$14,""))</f>
        <v/>
      </c>
      <c r="Q200" s="61" t="str">
        <f>IF(COUNTIF(Calculations!$AP:$AP,"="&amp;$F200)=1,INDEX(Calculations!AP:BP,MATCH(Subgroup_number,Calculations!AP:AP,0),18),IF(Subgroup_number=Calculations!BT$17,Calculations!BT$6,""))</f>
        <v/>
      </c>
      <c r="R200" s="63" t="str">
        <f>IF(COUNTIF(Calculations!$AP:$AP,"="&amp;$F200)=1,INDEX(Calculations!AP:BP,MATCH(Subgroup_number,Calculations!AP:AP,0),19),IF(Subgroup_number=Calculations!BT$17,Calculations!BT$7,""))</f>
        <v/>
      </c>
      <c r="S200" s="155"/>
      <c r="U200" s="155"/>
      <c r="W200" s="155"/>
    </row>
    <row r="201" spans="6:23" x14ac:dyDescent="0.2">
      <c r="F201" s="57">
        <v>200</v>
      </c>
      <c r="G201" s="115" t="str">
        <f>IF(Subgroup_number&lt;=MAX(Calculations!AP:AP),IF(COUNTIF(Calculations!Z:Z,Subgroup_number)=1,INDEX(Lookup_Table_subgroup,MATCH(Subgroup_number,Calculations!Z:Z,0),2),INDEX(Calculations!AP:BP,MATCH(Subgroup_number,Calculations!AP:AP,0),2)),IF(Subgroup_number=Calculations!BT$17,"Combined effect size",""))</f>
        <v/>
      </c>
      <c r="H201" s="64" t="str">
        <f>IF(Number&lt;=MAX(Calculations!AP:AP),IF(COUNTIF(Calculations!Z:Z,"="&amp;'Subgroup Analysis'!F201)=1,INDEX(Lookup_Table_subgroup,MATCH(Subgroup_number,Calculations!Z:Z,0),4),INDEX(Calculations!AP:BP,MATCH(Subgroup_number,Calculations!AP:AP,0),11)),IF(Subgroup_number=Calculations!BT$17,Calculations!BT$2,""))</f>
        <v/>
      </c>
      <c r="I201" s="64" t="str">
        <f>IF(Number&lt;=MAX(Calculations!AP:AP),IF(COUNTIF(Calculations!Z:Z,"="&amp;'Subgroup Analysis'!F201)=1,INDEX(Lookup_Table_subgroup,MATCH(Subgroup_number,Calculations!Z:Z,0),9),INDEX(Calculations!AP:BP,MATCH(Subgroup_number,Calculations!AP:AP,0),14)),IF(Subgroup_number=Calculations!BT$17,Calculations!BT$4,""))</f>
        <v/>
      </c>
      <c r="J201" s="64" t="str">
        <f>IF(Number&lt;=MAX(Calculations!AP:AP),IF(COUNTIF(Calculations!Z:Z,"="&amp;'Subgroup Analysis'!F201)=1,INDEX(Lookup_Table_subgroup,MATCH(Subgroup_number,Calculations!Z:Z,0),10),INDEX(Calculations!AP:BP,MATCH(Subgroup_number,Calculations!AP:AP,0),15)),IF(Subgroup_number=Calculations!BT$17,Calculations!BT$5,""))</f>
        <v/>
      </c>
      <c r="K201" s="69" t="str">
        <f>IF(Number&lt;=MAX(Calculations!AP:AP),IF(COUNTIF(Calculations!Z:Z,"="&amp;'Subgroup Analysis'!F201)=1,INDEX(Lookup_Table_subgroup,MATCH(Subgroup_number,Calculations!Z:Z,0),8),INDEX(Calculations!AP:BP,MATCH(Subgroup_number,Calculations!AP:AP,0),24)),IF(Subgroup_number=Calculations!BT$17,"",""))</f>
        <v/>
      </c>
      <c r="L201" s="64" t="str">
        <f>IF(COUNTIF(Calculations!$AP:$AP,"="&amp;$F201)=1,INDEX(Calculations!AP:BP,MATCH(Subgroup_number,Calculations!AP:AP,0),5),IF(Subgroup_number=Calculations!BT$17,Calculations!BT$10,""))</f>
        <v/>
      </c>
      <c r="M201" s="64" t="str">
        <f>IF(COUNTIF(Calculations!$AP:$AP,"="&amp;$F201)=1,INDEX(Calculations!AP:BP,MATCH(Subgroup_number,Calculations!AP:AP,0),6),IF(Subgroup_number=Calculations!BT$17,Calculations!BT$11,""))</f>
        <v/>
      </c>
      <c r="N201" s="64" t="str">
        <f>IF(COUNTIF(Calculations!$AP:$AP,"="&amp;$F201)=1,INDEX(Calculations!AP:BP,MATCH(Subgroup_number,Calculations!AP:AP,0),7),IF(Subgroup_number=Calculations!BT$17,Calculations!BT$12,""))</f>
        <v/>
      </c>
      <c r="O201" s="64" t="str">
        <f>IF(COUNTIF(Calculations!$AP:$AP,"="&amp;$F201)=1,INDEX(Calculations!AP:BP,MATCH(Subgroup_number,Calculations!AP:AP,0),9),IF(Subgroup_number=Calculations!BT$17,Calculations!BT$13,""))</f>
        <v/>
      </c>
      <c r="P201" s="64" t="str">
        <f>IF(COUNTIF(Calculations!$AP:$AP,"="&amp;$F201)=1,INDEX(Calculations!AP:BP,MATCH(Subgroup_number,Calculations!AP:AP,0),10),IF(Subgroup_number=Calculations!BT$17,Calculations!BT$14,""))</f>
        <v/>
      </c>
      <c r="Q201" s="64" t="str">
        <f>IF(COUNTIF(Calculations!$AP:$AP,"="&amp;$F201)=1,INDEX(Calculations!AP:BP,MATCH(Subgroup_number,Calculations!AP:AP,0),18),IF(Subgroup_number=Calculations!BT$17,Calculations!BT$6,""))</f>
        <v/>
      </c>
      <c r="R201" s="66" t="str">
        <f>IF(COUNTIF(Calculations!$AP:$AP,"="&amp;$F201)=1,INDEX(Calculations!AP:BP,MATCH(Subgroup_number,Calculations!AP:AP,0),19),IF(Subgroup_number=Calculations!BT$17,Calculations!BT$7,""))</f>
        <v/>
      </c>
      <c r="S201" s="155"/>
      <c r="U201" s="155"/>
      <c r="W201" s="155"/>
    </row>
  </sheetData>
  <mergeCells count="17">
    <mergeCell ref="B4:D4"/>
    <mergeCell ref="W2:W201"/>
    <mergeCell ref="S2:S201"/>
    <mergeCell ref="U2:U201"/>
    <mergeCell ref="A6:D6"/>
    <mergeCell ref="A1:D1"/>
    <mergeCell ref="B14:D14"/>
    <mergeCell ref="B15:D15"/>
    <mergeCell ref="B16:D16"/>
    <mergeCell ref="B7:D7"/>
    <mergeCell ref="B8:D8"/>
    <mergeCell ref="B9:D9"/>
    <mergeCell ref="B10:D10"/>
    <mergeCell ref="B11:D11"/>
    <mergeCell ref="B12:D12"/>
    <mergeCell ref="B2:D2"/>
    <mergeCell ref="B3:D3"/>
  </mergeCell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D8C60F4-48BB-4EBD-BFA9-6D689BCCA32A}">
            <xm:f>COUNTIF(Calculations!$AP:$AP,"="&amp;$F1)=1</xm:f>
            <x14:dxf>
              <font>
                <b/>
                <i val="0"/>
              </font>
              <numFmt numFmtId="14" formatCode="0.00%"/>
              <border>
                <bottom style="thin">
                  <color theme="9"/>
                </bottom>
                <vertical/>
                <horizontal/>
              </border>
            </x14:dxf>
          </x14:cfRule>
          <xm:sqref>N1:N1048576 K1:K1048576</xm:sqref>
        </x14:conditionalFormatting>
        <x14:conditionalFormatting xmlns:xm="http://schemas.microsoft.com/office/excel/2006/main">
          <x14:cfRule type="expression" priority="31" id="{B87ADA81-FB43-410D-A22C-E908B30A2A96}">
            <xm:f>COUNTIF(Calculations!$AP:$AP,"="&amp;$F1)=1</xm:f>
            <x14:dxf>
              <font>
                <b/>
                <i val="0"/>
                <u val="none"/>
              </font>
              <numFmt numFmtId="2" formatCode="0.00"/>
              <border>
                <bottom style="thin">
                  <color theme="9"/>
                </bottom>
              </border>
            </x14:dxf>
          </x14:cfRule>
          <xm:sqref>G1:J1048576 O1:R1048576 L1:L1048576</xm:sqref>
        </x14:conditionalFormatting>
        <x14:conditionalFormatting xmlns:xm="http://schemas.microsoft.com/office/excel/2006/main">
          <x14:cfRule type="expression" priority="30" id="{B33A0C29-556A-4A45-96AC-D333FD77251A}">
            <xm:f>$F1=Calculations!$BT$17</xm:f>
            <x14:dxf>
              <font>
                <b/>
                <i val="0"/>
              </font>
              <numFmt numFmtId="2" formatCode="0.00"/>
            </x14:dxf>
          </x14:cfRule>
          <xm:sqref>G1:J1048576 L1:L1048576 O1:R1048576</xm:sqref>
        </x14:conditionalFormatting>
        <x14:conditionalFormatting xmlns:xm="http://schemas.microsoft.com/office/excel/2006/main">
          <x14:cfRule type="expression" priority="2" id="{33573287-3D6F-4184-B2C4-7311936906D6}">
            <xm:f>$F1=Calculations!$BT$17</xm:f>
            <x14:dxf>
              <font>
                <b/>
                <i val="0"/>
              </font>
              <numFmt numFmtId="164" formatCode="0.000"/>
            </x14:dxf>
          </x14:cfRule>
          <x14:cfRule type="expression" priority="3" id="{B5B380FF-1488-41DA-8429-4C625BEABC51}">
            <xm:f>COUNTIF(Calculations!$AP:$AP,"="&amp;$F1)=1</xm:f>
            <x14:dxf>
              <font>
                <b/>
                <i val="0"/>
              </font>
              <numFmt numFmtId="164" formatCode="0.000"/>
              <border>
                <bottom style="thin">
                  <color theme="9"/>
                </bottom>
                <vertical/>
                <horizontal/>
              </border>
            </x14:dxf>
          </x14:cfRule>
          <xm:sqref>M1:M1048576</xm:sqref>
        </x14:conditionalFormatting>
        <x14:conditionalFormatting xmlns:xm="http://schemas.microsoft.com/office/excel/2006/main">
          <x14:cfRule type="expression" priority="1" id="{C662C6A0-DEC1-404E-84CB-3E9A3C5A9B7F}">
            <xm:f>$F1=Calculations!$BT$17</xm:f>
            <x14:dxf>
              <font>
                <b/>
                <i val="0"/>
              </font>
              <numFmt numFmtId="14" formatCode="0.00%"/>
            </x14:dxf>
          </x14:cfRule>
          <xm:sqref>N1:N1048576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Calculations!$BS$34:$BS$36</xm:f>
          </x14:formula1>
          <xm:sqref>B3</xm:sqref>
        </x14:dataValidation>
        <x14:dataValidation type="list" allowBlank="1" showInputMessage="1" showErrorMessage="1" xr:uid="{00000000-0002-0000-0200-000001000000}">
          <x14:formula1>
            <xm:f>Calculations!$BS$30:$BS$31</xm:f>
          </x14:formula1>
          <xm:sqref>B2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01"/>
  <sheetViews>
    <sheetView showGridLines="0" workbookViewId="0">
      <pane ySplit="1" topLeftCell="A2" activePane="bottomLeft" state="frozen"/>
      <selection pane="bottomLeft" activeCell="B2" sqref="B2"/>
    </sheetView>
  </sheetViews>
  <sheetFormatPr defaultRowHeight="12" x14ac:dyDescent="0.2"/>
  <cols>
    <col min="1" max="1" width="16.5" bestFit="1" customWidth="1"/>
    <col min="2" max="2" width="15.5" bestFit="1" customWidth="1"/>
    <col min="3" max="3" width="3.33203125" customWidth="1"/>
    <col min="4" max="4" width="23.33203125" style="112" customWidth="1"/>
    <col min="5" max="5" width="9.83203125" style="35" customWidth="1"/>
    <col min="6" max="7" width="14.33203125" style="35" customWidth="1"/>
    <col min="8" max="8" width="3.33203125" style="13" customWidth="1"/>
    <col min="9" max="9" width="34.5" style="2" customWidth="1"/>
    <col min="10" max="10" width="18.33203125" style="2" bestFit="1" customWidth="1"/>
    <col min="11" max="11" width="7.83203125" style="2" customWidth="1"/>
    <col min="12" max="12" width="11.83203125" style="2" customWidth="1"/>
    <col min="13" max="13" width="13.1640625" style="2" customWidth="1"/>
    <col min="14" max="14" width="11.83203125" style="2" bestFit="1" customWidth="1"/>
    <col min="15" max="16" width="7.83203125" style="2" customWidth="1"/>
  </cols>
  <sheetData>
    <row r="1" spans="1:7" ht="32.25" customHeight="1" x14ac:dyDescent="0.2">
      <c r="A1" s="154" t="s">
        <v>225</v>
      </c>
      <c r="B1" s="154"/>
      <c r="D1" s="108" t="s">
        <v>7</v>
      </c>
      <c r="E1" s="9" t="s">
        <v>36</v>
      </c>
      <c r="F1" s="9" t="s">
        <v>26</v>
      </c>
      <c r="G1" s="9" t="s">
        <v>236</v>
      </c>
    </row>
    <row r="2" spans="1:7" x14ac:dyDescent="0.2">
      <c r="A2" s="7" t="s">
        <v>135</v>
      </c>
      <c r="B2" s="36" t="s">
        <v>266</v>
      </c>
      <c r="D2" s="109" t="str">
        <f t="shared" ref="D2:D33" si="0">IF(AND(Sufficient_data="Yes",Include_study?="Yes",Moderator&lt;&gt;""),Study_name,"")</f>
        <v>aaaa</v>
      </c>
      <c r="E2" s="53">
        <f t="shared" ref="E2:E33" si="1">IF(AND(Include_study?="Yes",Sufficient_data="Yes",Moderator&lt;&gt;""),Moderator,"")</f>
        <v>15</v>
      </c>
      <c r="F2" s="53">
        <f t="shared" ref="F2:F33" si="2">IF(AND(Include_study?="Yes",Sufficient_data="Yes",Moderator&lt;&gt;""),Semi_partial_correlation,"")</f>
        <v>0.4</v>
      </c>
      <c r="G2" s="75">
        <f>IF(AND(Include_study?="Yes",Sufficient_data="Yes",Moderator&lt;&gt;""),IF(Moderator_model="Fixed effect",Weightf/SUM(Weightf),Calculations!CD:CD/SUM(Calculations!CD:CD)),"")</f>
        <v>5.5459949243848256E-2</v>
      </c>
    </row>
    <row r="3" spans="1:7" x14ac:dyDescent="0.2">
      <c r="A3" s="7" t="s">
        <v>18</v>
      </c>
      <c r="B3" s="41">
        <v>0.95</v>
      </c>
      <c r="D3" s="110" t="str">
        <f t="shared" si="0"/>
        <v>bbbb</v>
      </c>
      <c r="E3" s="34">
        <f t="shared" si="1"/>
        <v>16</v>
      </c>
      <c r="F3" s="34">
        <f t="shared" si="2"/>
        <v>0.3</v>
      </c>
      <c r="G3" s="78">
        <f>IF(AND(Include_study?="Yes",Sufficient_data="Yes",Moderator&lt;&gt;""),IF(Moderator_model="Fixed effect",Weightf/SUM(Weightf),Calculations!CD:CD/SUM(Calculations!CD:CD)),"")</f>
        <v>8.6656170693512904E-2</v>
      </c>
    </row>
    <row r="4" spans="1:7" x14ac:dyDescent="0.2">
      <c r="D4" s="110" t="str">
        <f t="shared" si="0"/>
        <v>cccc</v>
      </c>
      <c r="E4" s="34">
        <f t="shared" si="1"/>
        <v>13</v>
      </c>
      <c r="F4" s="34">
        <f t="shared" si="2"/>
        <v>1.4999999999999999E-2</v>
      </c>
      <c r="G4" s="78">
        <f>IF(AND(Include_study?="Yes",Sufficient_data="Yes",Moderator&lt;&gt;""),IF(Moderator_model="Fixed effect",Weightf/SUM(Weightf),Calculations!CD:CD/SUM(Calculations!CD:CD)),"")</f>
        <v>1.3864987310962064E-2</v>
      </c>
    </row>
    <row r="5" spans="1:7" x14ac:dyDescent="0.2">
      <c r="D5" s="110" t="str">
        <f t="shared" si="0"/>
        <v>dddd</v>
      </c>
      <c r="E5" s="34">
        <f t="shared" si="1"/>
        <v>18</v>
      </c>
      <c r="F5" s="34">
        <f t="shared" si="2"/>
        <v>0.11831149953196311</v>
      </c>
      <c r="G5" s="78">
        <f>IF(AND(Include_study?="Yes",Sufficient_data="Yes",Moderator&lt;&gt;""),IF(Moderator_model="Fixed effect",Weightf/SUM(Weightf),Calculations!CD:CD/SUM(Calculations!CD:CD)),"")</f>
        <v>0.18128785083103566</v>
      </c>
    </row>
    <row r="6" spans="1:7" x14ac:dyDescent="0.2">
      <c r="D6" s="110" t="str">
        <f t="shared" si="0"/>
        <v>eeee</v>
      </c>
      <c r="E6" s="34">
        <f t="shared" si="1"/>
        <v>20</v>
      </c>
      <c r="F6" s="34">
        <f t="shared" si="2"/>
        <v>-0.18101983818958026</v>
      </c>
      <c r="G6" s="78">
        <f>IF(AND(Include_study?="Yes",Sufficient_data="Yes",Moderator&lt;&gt;""),IF(Moderator_model="Fixed effect",Weightf/SUM(Weightf),Calculations!CD:CD/SUM(Calculations!CD:CD)),"")</f>
        <v>6.1024972982608165E-2</v>
      </c>
    </row>
    <row r="7" spans="1:7" x14ac:dyDescent="0.2">
      <c r="D7" s="110" t="str">
        <f t="shared" si="0"/>
        <v>ffff</v>
      </c>
      <c r="E7" s="34">
        <f t="shared" si="1"/>
        <v>14</v>
      </c>
      <c r="F7" s="34">
        <f t="shared" si="2"/>
        <v>-4.882336459352795E-2</v>
      </c>
      <c r="G7" s="78">
        <f>IF(AND(Include_study?="Yes",Sufficient_data="Yes",Moderator&lt;&gt;""),IF(Moderator_model="Fixed effect",Weightf/SUM(Weightf),Calculations!CD:CD/SUM(Calculations!CD:CD)),"")</f>
        <v>6.0984558230262054E-2</v>
      </c>
    </row>
    <row r="8" spans="1:7" x14ac:dyDescent="0.2">
      <c r="D8" s="110" t="str">
        <f t="shared" si="0"/>
        <v>gggg</v>
      </c>
      <c r="E8" s="34">
        <f t="shared" si="1"/>
        <v>19</v>
      </c>
      <c r="F8" s="34">
        <f t="shared" si="2"/>
        <v>0.36742346141747667</v>
      </c>
      <c r="G8" s="78">
        <f>IF(AND(Include_study?="Yes",Sufficient_data="Yes",Moderator&lt;&gt;""),IF(Moderator_model="Fixed effect",Weightf/SUM(Weightf),Calculations!CD:CD/SUM(Calculations!CD:CD)),"")</f>
        <v>8.2506665541754731E-2</v>
      </c>
    </row>
    <row r="9" spans="1:7" x14ac:dyDescent="0.2">
      <c r="D9" s="110" t="str">
        <f t="shared" si="0"/>
        <v>hhhh</v>
      </c>
      <c r="E9" s="34">
        <f t="shared" si="1"/>
        <v>13</v>
      </c>
      <c r="F9" s="34">
        <f t="shared" si="2"/>
        <v>0.47958315233127197</v>
      </c>
      <c r="G9" s="78">
        <f>IF(AND(Include_study?="Yes",Sufficient_data="Yes",Moderator&lt;&gt;""),IF(Moderator_model="Fixed effect",Weightf/SUM(Weightf),Calculations!CD:CD/SUM(Calculations!CD:CD)),"")</f>
        <v>0.10698610182074898</v>
      </c>
    </row>
    <row r="10" spans="1:7" x14ac:dyDescent="0.2">
      <c r="D10" s="110" t="str">
        <f t="shared" si="0"/>
        <v>iiii</v>
      </c>
      <c r="E10" s="34">
        <f t="shared" si="1"/>
        <v>19</v>
      </c>
      <c r="F10" s="34">
        <f t="shared" si="2"/>
        <v>-5.0616039662091106E-2</v>
      </c>
      <c r="G10" s="78">
        <f>IF(AND(Include_study?="Yes",Sufficient_data="Yes",Moderator&lt;&gt;""),IF(Moderator_model="Fixed effect",Weightf/SUM(Weightf),Calculations!CD:CD/SUM(Calculations!CD:CD)),"")</f>
        <v>4.7821115938464172E-2</v>
      </c>
    </row>
    <row r="11" spans="1:7" x14ac:dyDescent="0.2">
      <c r="D11" s="110" t="str">
        <f t="shared" si="0"/>
        <v>jjjj</v>
      </c>
      <c r="E11" s="34">
        <f t="shared" si="1"/>
        <v>22</v>
      </c>
      <c r="F11" s="34">
        <f t="shared" si="2"/>
        <v>-0.15</v>
      </c>
      <c r="G11" s="78">
        <f>IF(AND(Include_study?="Yes",Sufficient_data="Yes",Moderator&lt;&gt;""),IF(Moderator_model="Fixed effect",Weightf/SUM(Weightf),Calculations!CD:CD/SUM(Calculations!CD:CD)),"")</f>
        <v>0.19276623167876006</v>
      </c>
    </row>
    <row r="12" spans="1:7" x14ac:dyDescent="0.2">
      <c r="D12" s="110" t="str">
        <f t="shared" si="0"/>
        <v>kkkk</v>
      </c>
      <c r="E12" s="34">
        <f t="shared" si="1"/>
        <v>17</v>
      </c>
      <c r="F12" s="34">
        <f t="shared" si="2"/>
        <v>0.03</v>
      </c>
      <c r="G12" s="78">
        <f>IF(AND(Include_study?="Yes",Sufficient_data="Yes",Moderator&lt;&gt;""),IF(Moderator_model="Fixed effect",Weightf/SUM(Weightf),Calculations!CD:CD/SUM(Calculations!CD:CD)),"")</f>
        <v>5.1502646675974345E-2</v>
      </c>
    </row>
    <row r="13" spans="1:7" x14ac:dyDescent="0.2">
      <c r="D13" s="110" t="str">
        <f t="shared" si="0"/>
        <v>llll</v>
      </c>
      <c r="E13" s="34">
        <f t="shared" si="1"/>
        <v>18</v>
      </c>
      <c r="F13" s="34">
        <f t="shared" si="2"/>
        <v>0.05</v>
      </c>
      <c r="G13" s="78">
        <f>IF(AND(Include_study?="Yes",Sufficient_data="Yes",Moderator&lt;&gt;""),IF(Moderator_model="Fixed effect",Weightf/SUM(Weightf),Calculations!CD:CD/SUM(Calculations!CD:CD)),"")</f>
        <v>5.9138749052068486E-2</v>
      </c>
    </row>
    <row r="14" spans="1:7" x14ac:dyDescent="0.2">
      <c r="D14" s="110" t="str">
        <f t="shared" si="0"/>
        <v/>
      </c>
      <c r="E14" s="34" t="str">
        <f t="shared" si="1"/>
        <v/>
      </c>
      <c r="F14" s="34" t="str">
        <f t="shared" si="2"/>
        <v/>
      </c>
      <c r="G14" s="78" t="str">
        <f>IF(AND(Include_study?="Yes",Sufficient_data="Yes",Moderator&lt;&gt;""),IF(Moderator_model="Fixed effect",Weightf/SUM(Weightf),Calculations!CD:CD/SUM(Calculations!CD:CD)),"")</f>
        <v/>
      </c>
    </row>
    <row r="15" spans="1:7" x14ac:dyDescent="0.2">
      <c r="D15" s="110" t="str">
        <f t="shared" si="0"/>
        <v/>
      </c>
      <c r="E15" s="34" t="str">
        <f t="shared" si="1"/>
        <v/>
      </c>
      <c r="F15" s="34" t="str">
        <f t="shared" si="2"/>
        <v/>
      </c>
      <c r="G15" s="124" t="str">
        <f>IF(AND(Include_study?="Yes",Sufficient_data="Yes",Moderator&lt;&gt;""),IF(Moderator_model="Fixed effect",Weightf/SUM(Weightf),Calculations!CD:CD/SUM(Calculations!CD:CD)),"")</f>
        <v/>
      </c>
    </row>
    <row r="16" spans="1:7" x14ac:dyDescent="0.2">
      <c r="D16" s="110" t="str">
        <f t="shared" si="0"/>
        <v/>
      </c>
      <c r="E16" s="34" t="str">
        <f t="shared" si="1"/>
        <v/>
      </c>
      <c r="F16" s="34" t="str">
        <f t="shared" si="2"/>
        <v/>
      </c>
      <c r="G16" s="124" t="str">
        <f>IF(AND(Include_study?="Yes",Sufficient_data="Yes",Moderator&lt;&gt;""),IF(Moderator_model="Fixed effect",Weightf/SUM(Weightf),Calculations!CD:CD/SUM(Calculations!CD:CD)),"")</f>
        <v/>
      </c>
    </row>
    <row r="17" spans="4:16" x14ac:dyDescent="0.2">
      <c r="D17" s="110" t="str">
        <f t="shared" si="0"/>
        <v/>
      </c>
      <c r="E17" s="34" t="str">
        <f t="shared" si="1"/>
        <v/>
      </c>
      <c r="F17" s="34" t="str">
        <f t="shared" si="2"/>
        <v/>
      </c>
      <c r="G17" s="124" t="str">
        <f>IF(AND(Include_study?="Yes",Sufficient_data="Yes",Moderator&lt;&gt;""),IF(Moderator_model="Fixed effect",Weightf/SUM(Weightf),Calculations!CD:CD/SUM(Calculations!CD:CD)),"")</f>
        <v/>
      </c>
    </row>
    <row r="18" spans="4:16" x14ac:dyDescent="0.2">
      <c r="D18" s="110" t="str">
        <f t="shared" si="0"/>
        <v/>
      </c>
      <c r="E18" s="34" t="str">
        <f t="shared" si="1"/>
        <v/>
      </c>
      <c r="F18" s="34" t="str">
        <f t="shared" si="2"/>
        <v/>
      </c>
      <c r="G18" s="124" t="str">
        <f>IF(AND(Include_study?="Yes",Sufficient_data="Yes",Moderator&lt;&gt;""),IF(Moderator_model="Fixed effect",Weightf/SUM(Weightf),Calculations!CD:CD/SUM(Calculations!CD:CD)),"")</f>
        <v/>
      </c>
    </row>
    <row r="19" spans="4:16" x14ac:dyDescent="0.2">
      <c r="D19" s="110" t="str">
        <f t="shared" si="0"/>
        <v/>
      </c>
      <c r="E19" s="34" t="str">
        <f t="shared" si="1"/>
        <v/>
      </c>
      <c r="F19" s="34" t="str">
        <f t="shared" si="2"/>
        <v/>
      </c>
      <c r="G19" s="124" t="str">
        <f>IF(AND(Include_study?="Yes",Sufficient_data="Yes",Moderator&lt;&gt;""),IF(Moderator_model="Fixed effect",Weightf/SUM(Weightf),Calculations!CD:CD/SUM(Calculations!CD:CD)),"")</f>
        <v/>
      </c>
    </row>
    <row r="20" spans="4:16" x14ac:dyDescent="0.2">
      <c r="D20" s="110" t="str">
        <f t="shared" si="0"/>
        <v/>
      </c>
      <c r="E20" s="34" t="str">
        <f t="shared" si="1"/>
        <v/>
      </c>
      <c r="F20" s="34" t="str">
        <f t="shared" si="2"/>
        <v/>
      </c>
      <c r="G20" s="124" t="str">
        <f>IF(AND(Include_study?="Yes",Sufficient_data="Yes",Moderator&lt;&gt;""),IF(Moderator_model="Fixed effect",Weightf/SUM(Weightf),Calculations!CD:CD/SUM(Calculations!CD:CD)),"")</f>
        <v/>
      </c>
    </row>
    <row r="21" spans="4:16" x14ac:dyDescent="0.2">
      <c r="D21" s="110" t="str">
        <f t="shared" si="0"/>
        <v/>
      </c>
      <c r="E21" s="34" t="str">
        <f t="shared" si="1"/>
        <v/>
      </c>
      <c r="F21" s="34" t="str">
        <f t="shared" si="2"/>
        <v/>
      </c>
      <c r="G21" s="124" t="str">
        <f>IF(AND(Include_study?="Yes",Sufficient_data="Yes",Moderator&lt;&gt;""),IF(Moderator_model="Fixed effect",Weightf/SUM(Weightf),Calculations!CD:CD/SUM(Calculations!CD:CD)),"")</f>
        <v/>
      </c>
    </row>
    <row r="22" spans="4:16" x14ac:dyDescent="0.2">
      <c r="D22" s="110" t="str">
        <f t="shared" si="0"/>
        <v/>
      </c>
      <c r="E22" s="34" t="str">
        <f t="shared" si="1"/>
        <v/>
      </c>
      <c r="F22" s="34" t="str">
        <f t="shared" si="2"/>
        <v/>
      </c>
      <c r="G22" s="124" t="str">
        <f>IF(AND(Include_study?="Yes",Sufficient_data="Yes",Moderator&lt;&gt;""),IF(Moderator_model="Fixed effect",Weightf/SUM(Weightf),Calculations!CD:CD/SUM(Calculations!CD:CD)),"")</f>
        <v/>
      </c>
    </row>
    <row r="23" spans="4:16" x14ac:dyDescent="0.2">
      <c r="D23" s="110" t="str">
        <f t="shared" si="0"/>
        <v/>
      </c>
      <c r="E23" s="34" t="str">
        <f t="shared" si="1"/>
        <v/>
      </c>
      <c r="F23" s="34" t="str">
        <f t="shared" si="2"/>
        <v/>
      </c>
      <c r="G23" s="124" t="str">
        <f>IF(AND(Include_study?="Yes",Sufficient_data="Yes",Moderator&lt;&gt;""),IF(Moderator_model="Fixed effect",Weightf/SUM(Weightf),Calculations!CD:CD/SUM(Calculations!CD:CD)),"")</f>
        <v/>
      </c>
    </row>
    <row r="24" spans="4:16" x14ac:dyDescent="0.2">
      <c r="D24" s="110" t="str">
        <f t="shared" si="0"/>
        <v/>
      </c>
      <c r="E24" s="34" t="str">
        <f t="shared" si="1"/>
        <v/>
      </c>
      <c r="F24" s="34" t="str">
        <f t="shared" si="2"/>
        <v/>
      </c>
      <c r="G24" s="124" t="str">
        <f>IF(AND(Include_study?="Yes",Sufficient_data="Yes",Moderator&lt;&gt;""),IF(Moderator_model="Fixed effect",Weightf/SUM(Weightf),Calculations!CD:CD/SUM(Calculations!CD:CD)),"")</f>
        <v/>
      </c>
    </row>
    <row r="25" spans="4:16" x14ac:dyDescent="0.2">
      <c r="D25" s="110" t="str">
        <f t="shared" si="0"/>
        <v/>
      </c>
      <c r="E25" s="34" t="str">
        <f t="shared" si="1"/>
        <v/>
      </c>
      <c r="F25" s="34" t="str">
        <f t="shared" si="2"/>
        <v/>
      </c>
      <c r="G25" s="124" t="str">
        <f>IF(AND(Include_study?="Yes",Sufficient_data="Yes",Moderator&lt;&gt;""),IF(Moderator_model="Fixed effect",Weightf/SUM(Weightf),Calculations!CD:CD/SUM(Calculations!CD:CD)),"")</f>
        <v/>
      </c>
    </row>
    <row r="26" spans="4:16" x14ac:dyDescent="0.2">
      <c r="D26" s="110" t="str">
        <f t="shared" si="0"/>
        <v/>
      </c>
      <c r="E26" s="34" t="str">
        <f t="shared" si="1"/>
        <v/>
      </c>
      <c r="F26" s="34" t="str">
        <f t="shared" si="2"/>
        <v/>
      </c>
      <c r="G26" s="124" t="str">
        <f>IF(AND(Include_study?="Yes",Sufficient_data="Yes",Moderator&lt;&gt;""),IF(Moderator_model="Fixed effect",Weightf/SUM(Weightf),Calculations!CD:CD/SUM(Calculations!CD:CD)),"")</f>
        <v/>
      </c>
    </row>
    <row r="27" spans="4:16" x14ac:dyDescent="0.2">
      <c r="D27" s="110" t="str">
        <f t="shared" si="0"/>
        <v/>
      </c>
      <c r="E27" s="34" t="str">
        <f t="shared" si="1"/>
        <v/>
      </c>
      <c r="F27" s="34" t="str">
        <f t="shared" si="2"/>
        <v/>
      </c>
      <c r="G27" s="124" t="str">
        <f>IF(AND(Include_study?="Yes",Sufficient_data="Yes",Moderator&lt;&gt;""),IF(Moderator_model="Fixed effect",Weightf/SUM(Weightf),Calculations!CD:CD/SUM(Calculations!CD:CD)),"")</f>
        <v/>
      </c>
    </row>
    <row r="28" spans="4:16" x14ac:dyDescent="0.2">
      <c r="D28" s="110" t="str">
        <f t="shared" si="0"/>
        <v/>
      </c>
      <c r="E28" s="34" t="str">
        <f t="shared" si="1"/>
        <v/>
      </c>
      <c r="F28" s="34" t="str">
        <f t="shared" si="2"/>
        <v/>
      </c>
      <c r="G28" s="124" t="str">
        <f>IF(AND(Include_study?="Yes",Sufficient_data="Yes",Moderator&lt;&gt;""),IF(Moderator_model="Fixed effect",Weightf/SUM(Weightf),Calculations!CD:CD/SUM(Calculations!CD:CD)),"")</f>
        <v/>
      </c>
      <c r="I28" s="9"/>
      <c r="J28" s="9" t="s">
        <v>129</v>
      </c>
      <c r="K28" s="9" t="s">
        <v>2</v>
      </c>
      <c r="L28" s="9" t="s">
        <v>68</v>
      </c>
      <c r="M28" s="9" t="s">
        <v>69</v>
      </c>
      <c r="N28" s="32" t="s">
        <v>130</v>
      </c>
      <c r="O28" s="9" t="s">
        <v>15</v>
      </c>
      <c r="P28" s="9" t="s">
        <v>131</v>
      </c>
    </row>
    <row r="29" spans="4:16" x14ac:dyDescent="0.2">
      <c r="D29" s="110" t="str">
        <f t="shared" si="0"/>
        <v/>
      </c>
      <c r="E29" s="34" t="str">
        <f t="shared" si="1"/>
        <v/>
      </c>
      <c r="F29" s="34" t="str">
        <f t="shared" si="2"/>
        <v/>
      </c>
      <c r="G29" s="124" t="str">
        <f>IF(AND(Include_study?="Yes",Sufficient_data="Yes",Moderator&lt;&gt;""),IF(Moderator_model="Fixed effect",Weightf/SUM(Weightf),Calculations!CD:CD/SUM(Calculations!CD:CD)),"")</f>
        <v/>
      </c>
      <c r="I29" s="7" t="s">
        <v>179</v>
      </c>
      <c r="J29" s="27">
        <f>IF(J30&lt;&gt;"",IF(Moderator_model="Fixed effect",SUMPRODUCT(Weightf,F:F)/SUM(Weightf)-'Moderator Analysis'!J30*SUMPRODUCT(Weightf,Moderator)/SUM(Weightf),SUMPRODUCT(Calculations!CD:CD,F:F)/SUM(Calculations!CD:CD)-'Moderator Analysis'!J30*SUMPRODUCT(Calculations!CD:CD,Moderator)/SUM(Calculations!CD:CD)),"")</f>
        <v>1.0777846193619185</v>
      </c>
      <c r="K29" s="8">
        <f>IF(J30&lt;&gt;"",IF(Moderator_model="Fixed effect",SQRT((SUM(Weightf)-SUMPRODUCT(Weightf,Moderator)^2/SUMPRODUCT(Weightf,Moderator,Moderator))^-1),SQRT((SUM(Calculations!CD:CD)-SUMPRODUCT(Calculations!CD:CD,Moderator)^2/SUMPRODUCT(Calculations!CD:CD,Moderator,Moderator))^-1)),"")</f>
        <v>0.14721251689652512</v>
      </c>
      <c r="L29" s="8">
        <f>IF(J30&lt;&gt;"",J29-K29*ABS(TINV((1-Moderator_confidence_level),Moderator_k-1)),"")</f>
        <v>0.75377205429292715</v>
      </c>
      <c r="M29" s="8">
        <f>IF(J30&lt;&gt;"",J29+K29*ABS(TINV((1-Moderator_confidence_level),Moderator_k-1)),"")</f>
        <v>1.4017971844309098</v>
      </c>
      <c r="N29" s="8"/>
      <c r="O29" s="8">
        <f>IF(J30&lt;&gt;"",J29/K29,"")</f>
        <v>7.3212838288709339</v>
      </c>
      <c r="P29" s="33">
        <f>IF(J30&lt;&gt;"",2*(1-NORMSDIST(ABS(O29))),"")</f>
        <v>2.4558133304708463E-13</v>
      </c>
    </row>
    <row r="30" spans="4:16" x14ac:dyDescent="0.2">
      <c r="D30" s="110" t="str">
        <f t="shared" si="0"/>
        <v/>
      </c>
      <c r="E30" s="34" t="str">
        <f t="shared" si="1"/>
        <v/>
      </c>
      <c r="F30" s="34" t="str">
        <f t="shared" si="2"/>
        <v/>
      </c>
      <c r="G30" s="124" t="str">
        <f>IF(AND(Include_study?="Yes",Sufficient_data="Yes",Moderator&lt;&gt;""),IF(Moderator_model="Fixed effect",Weightf/SUM(Weightf),Calculations!CD:CD/SUM(Calculations!CD:CD)),"")</f>
        <v/>
      </c>
      <c r="I30" s="7" t="s">
        <v>36</v>
      </c>
      <c r="J30" s="27">
        <f>IF(Calculations!CJ3&lt;&gt;"",IF(Moderator_model="Fixed effect",(SUMPRODUCT(Weightf,Moderator,F:F)/SUM(Weightf)-SUMPRODUCT(Weightf,Moderator)/SUM(Weightf)*SUMPRODUCT(Weightf,F:F)/SUM(Weightf))/(SUMPRODUCT(Weightf,Moderator,Moderator)/SUM(Weightf)-(SUMPRODUCT(Weightf,Moderator)/SUM(Weightf))^2),(SUMPRODUCT(Calculations!CD:CD,Moderator,F:F)/SUM(Calculations!CD:CD)-SUMPRODUCT(Calculations!CD:CD,Moderator)/SUM(Calculations!CD:CD)*SUMPRODUCT(Calculations!CD:CD,F:F)/SUM(Calculations!CD:CD))/(SUMPRODUCT(Calculations!CD:CD,Moderator,Moderator)/SUM(Calculations!CD:CD)-(SUMPRODUCT(Calculations!CD:CD,Moderator)/SUM(Calculations!CD:CD))^2)),"")</f>
        <v>-5.4384753184584307E-2</v>
      </c>
      <c r="K30" s="8">
        <f>IF(J30&lt;&gt;"",IF(Moderator_model="Fixed effect",SQRT((SUMPRODUCT(Weightf,Moderator,Moderator)-SUMPRODUCT(Weightf,Moderator)^2/SUM(Weightf))^-1),SQRT((SUMPRODUCT(Calculations!CD:CD,Moderator,Moderator)-SUMPRODUCT(Calculations!CD:CD,Moderator)^2/SUM(Calculations!CD:CD))^-1)),"")</f>
        <v>8.1711761611180864E-3</v>
      </c>
      <c r="L30" s="8">
        <f>IF(J30&lt;&gt;"",J30-K30*ABS(TINV((1-Moderator_confidence_level),Moderator_k-1)),"")</f>
        <v>-7.2369390655699778E-2</v>
      </c>
      <c r="M30" s="8">
        <f>IF(J30&lt;&gt;"",J30+K30*ABS(TINV((1-Moderator_confidence_level),Moderator_k-1)),"")</f>
        <v>-3.6400115713468836E-2</v>
      </c>
      <c r="N30" s="27">
        <f>IF(J30&lt;&gt;"",IF(Moderator_model="Fixed effect",J30*SQRT((1/(Moderator_k-1))*SUMPRODUCT(Weightf,Calculations!CA:CA,Calculations!CA:CA)/SUM(Weightf))/(SQRT((1/(Moderator_k-1))*SUMPRODUCT(Weightf,Calculations!BZ:BZ,Calculations!BZ:BZ)/SUM(Weightf))),J30*SQRT((1/(Moderator_k-1))*SUMPRODUCT(Calculations!CD:CD,Calculations!CF:CF,Calculations!CF:CF)/SUM(Calculations!CD:CD))/(SQRT((1/(Moderator_k-1))*SUMPRODUCT(Calculations!CD:CD,Calculations!CE:CE,Calculations!CE:CE)/SUM(Calculations!CD:CD)))),"")</f>
        <v>-0.70432366834200899</v>
      </c>
      <c r="O30" s="8">
        <f>IF(J30&lt;&gt;"",J30/K30,"")</f>
        <v>-6.6556823781832017</v>
      </c>
      <c r="P30" s="33">
        <f>IF(J30&lt;&gt;"",2*(1-NORMSDIST(ABS(O30))),"")</f>
        <v>2.8198776647059276E-11</v>
      </c>
    </row>
    <row r="31" spans="4:16" x14ac:dyDescent="0.2">
      <c r="D31" s="110" t="str">
        <f t="shared" si="0"/>
        <v/>
      </c>
      <c r="E31" s="34" t="str">
        <f t="shared" si="1"/>
        <v/>
      </c>
      <c r="F31" s="34" t="str">
        <f t="shared" si="2"/>
        <v/>
      </c>
      <c r="G31" s="124" t="str">
        <f>IF(AND(Include_study?="Yes",Sufficient_data="Yes",Moderator&lt;&gt;""),IF(Moderator_model="Fixed effect",Weightf/SUM(Weightf),Calculations!CD:CD/SUM(Calculations!CD:CD)),"")</f>
        <v/>
      </c>
    </row>
    <row r="32" spans="4:16" x14ac:dyDescent="0.2">
      <c r="D32" s="110" t="str">
        <f t="shared" si="0"/>
        <v/>
      </c>
      <c r="E32" s="34" t="str">
        <f t="shared" si="1"/>
        <v/>
      </c>
      <c r="F32" s="34" t="str">
        <f t="shared" si="2"/>
        <v/>
      </c>
      <c r="G32" s="124" t="str">
        <f>IF(AND(Include_study?="Yes",Sufficient_data="Yes",Moderator&lt;&gt;""),IF(Moderator_model="Fixed effect",Weightf/SUM(Weightf),Calculations!CD:CD/SUM(Calculations!CD:CD)),"")</f>
        <v/>
      </c>
      <c r="I32" s="9" t="s">
        <v>261</v>
      </c>
      <c r="J32" s="9" t="str">
        <f>IF(Moderator_model="Fixed effect","Sum of squares (Q)","Sum of squares (Q*)")</f>
        <v>Sum of squares (Q)</v>
      </c>
      <c r="K32" s="9" t="s">
        <v>132</v>
      </c>
      <c r="L32" s="9" t="s">
        <v>262</v>
      </c>
      <c r="N32" s="43" t="s">
        <v>133</v>
      </c>
      <c r="O32" s="43" t="s">
        <v>134</v>
      </c>
      <c r="P32" s="43" t="s">
        <v>131</v>
      </c>
    </row>
    <row r="33" spans="4:16" x14ac:dyDescent="0.2">
      <c r="D33" s="110" t="str">
        <f t="shared" si="0"/>
        <v/>
      </c>
      <c r="E33" s="34" t="str">
        <f t="shared" si="1"/>
        <v/>
      </c>
      <c r="F33" s="34" t="str">
        <f t="shared" si="2"/>
        <v/>
      </c>
      <c r="G33" s="124" t="str">
        <f>IF(AND(Include_study?="Yes",Sufficient_data="Yes",Moderator&lt;&gt;""),IF(Moderator_model="Fixed effect",Weightf/SUM(Weightf),Calculations!CD:CD/SUM(Calculations!CD:CD)),"")</f>
        <v/>
      </c>
      <c r="I33" s="7" t="s">
        <v>135</v>
      </c>
      <c r="J33" s="27">
        <f>IF(J30&lt;&gt;"",J35-J34,"")</f>
        <v>44.298107919258527</v>
      </c>
      <c r="K33" s="10">
        <f>IF(J30&lt;&gt;"",1,"")</f>
        <v>1</v>
      </c>
      <c r="L33" s="33">
        <f>IF(J$30&lt;&gt;"",CHIDIST(J33,K33),"")</f>
        <v>2.8198863899951132E-11</v>
      </c>
      <c r="N33" s="8">
        <f>IF(J30&lt;&gt;"",J33/K33,"")</f>
        <v>44.298107919258527</v>
      </c>
      <c r="O33" s="8">
        <f>IF(J30&lt;&gt;"",N33/N34,"")</f>
        <v>9.8440980105723188</v>
      </c>
      <c r="P33" s="33">
        <f>IF(J30&lt;&gt;"",FDIST(O33,K33,K34),"")</f>
        <v>1.0554410006824092E-2</v>
      </c>
    </row>
    <row r="34" spans="4:16" x14ac:dyDescent="0.2">
      <c r="D34" s="110" t="str">
        <f t="shared" ref="D34:D97" si="3">IF(AND(Sufficient_data="Yes",Include_study?="Yes",Moderator&lt;&gt;""),Study_name,"")</f>
        <v/>
      </c>
      <c r="E34" s="34" t="str">
        <f t="shared" ref="E34:E97" si="4">IF(AND(Include_study?="Yes",Sufficient_data="Yes",Moderator&lt;&gt;""),Moderator,"")</f>
        <v/>
      </c>
      <c r="F34" s="34" t="str">
        <f t="shared" ref="F34:F65" si="5">IF(AND(Include_study?="Yes",Sufficient_data="Yes",Moderator&lt;&gt;""),Semi_partial_correlation,"")</f>
        <v/>
      </c>
      <c r="G34" s="124" t="str">
        <f>IF(AND(Include_study?="Yes",Sufficient_data="Yes",Moderator&lt;&gt;""),IF(Moderator_model="Fixed effect",Weightf/SUM(Weightf),Calculations!CD:CD/SUM(Calculations!CD:CD)),"")</f>
        <v/>
      </c>
      <c r="I34" s="7" t="s">
        <v>136</v>
      </c>
      <c r="J34" s="27">
        <f>IF(J30&lt;&gt;"",IF(Moderator_model="Fixed effect",SUM(Calculations!CB:CB),SUM(Calculations!CG:CG)),"")</f>
        <v>44.999661595895788</v>
      </c>
      <c r="K34" s="10">
        <f>IF(J30&lt;&gt;"",Moderator_k-2,"")</f>
        <v>10</v>
      </c>
      <c r="L34" s="33">
        <f>IF(J$30&lt;&gt;"",CHIDIST(J34,K34),"")</f>
        <v>2.1750329811680238E-6</v>
      </c>
      <c r="N34" s="8">
        <f>IF(J30&lt;&gt;"",J34/K34,"")</f>
        <v>4.4999661595895786</v>
      </c>
      <c r="O34" s="8"/>
      <c r="P34" s="8"/>
    </row>
    <row r="35" spans="4:16" x14ac:dyDescent="0.2">
      <c r="D35" s="110" t="str">
        <f t="shared" si="3"/>
        <v/>
      </c>
      <c r="E35" s="34" t="str">
        <f t="shared" si="4"/>
        <v/>
      </c>
      <c r="F35" s="34" t="str">
        <f t="shared" si="5"/>
        <v/>
      </c>
      <c r="G35" s="124" t="str">
        <f>IF(AND(Include_study?="Yes",Sufficient_data="Yes",Moderator&lt;&gt;""),IF(Moderator_model="Fixed effect",Weightf/SUM(Weightf),Calculations!CD:CD/SUM(Calculations!CD:CD)),"")</f>
        <v/>
      </c>
      <c r="I35" s="7" t="s">
        <v>137</v>
      </c>
      <c r="J35" s="27">
        <f>IF(J30&lt;&gt;"",IF(Moderator_model="Fixed effect",SUMPRODUCT(Calculations!BY:BY,Calculations!BZ:BZ,Calculations!BZ:BZ),SUMPRODUCT(Calculations!CD:CD,Calculations!CE:CE,Calculations!CE:CE)),"")</f>
        <v>89.297769515154314</v>
      </c>
      <c r="K35" s="10">
        <f>IF(J30&lt;&gt;"",Moderator_k-1,"")</f>
        <v>11</v>
      </c>
      <c r="L35" s="33">
        <f>IF(J$30&lt;&gt;"",CHIDIST(J35,K35),"")</f>
        <v>2.2883097557620499E-14</v>
      </c>
      <c r="N35" s="8"/>
      <c r="O35" s="8"/>
      <c r="P35" s="8"/>
    </row>
    <row r="36" spans="4:16" x14ac:dyDescent="0.2">
      <c r="D36" s="110" t="str">
        <f t="shared" si="3"/>
        <v/>
      </c>
      <c r="E36" s="34" t="str">
        <f t="shared" si="4"/>
        <v/>
      </c>
      <c r="F36" s="34" t="str">
        <f t="shared" si="5"/>
        <v/>
      </c>
      <c r="G36" s="124" t="str">
        <f>IF(AND(Include_study?="Yes",Sufficient_data="Yes",Moderator&lt;&gt;""),IF(Moderator_model="Fixed effect",Weightf/SUM(Weightf),Calculations!CD:CD/SUM(Calculations!CD:CD)),"")</f>
        <v/>
      </c>
    </row>
    <row r="37" spans="4:16" x14ac:dyDescent="0.2">
      <c r="D37" s="110" t="str">
        <f t="shared" si="3"/>
        <v/>
      </c>
      <c r="E37" s="34" t="str">
        <f t="shared" si="4"/>
        <v/>
      </c>
      <c r="F37" s="34" t="str">
        <f t="shared" si="5"/>
        <v/>
      </c>
      <c r="G37" s="124" t="str">
        <f>IF(AND(Include_study?="Yes",Sufficient_data="Yes",Moderator&lt;&gt;""),IF(Moderator_model="Fixed effect",Weightf/SUM(Weightf),Calculations!CD:CD/SUM(Calculations!CD:CD)),"")</f>
        <v/>
      </c>
      <c r="I37" s="7" t="s">
        <v>79</v>
      </c>
      <c r="J37" s="27">
        <f>IF(J30&lt;&gt;"",IF(Moderator_model="Fixed effect",SUMPRODUCT(F:F,Calculations!BY:BY)/SUM(Calculations!BY:BY),SUMPRODUCT(F:F,Calculations!CD:CD)/SUM(Calculations!CD:CD)),"")</f>
        <v>0.11060322434835443</v>
      </c>
    </row>
    <row r="38" spans="4:16" ht="14.25" x14ac:dyDescent="0.2">
      <c r="D38" s="110" t="str">
        <f t="shared" si="3"/>
        <v/>
      </c>
      <c r="E38" s="34" t="str">
        <f t="shared" si="4"/>
        <v/>
      </c>
      <c r="F38" s="34" t="str">
        <f t="shared" si="5"/>
        <v/>
      </c>
      <c r="G38" s="124" t="str">
        <f>IF(AND(Include_study?="Yes",Sufficient_data="Yes",Moderator&lt;&gt;""),IF(Moderator_model="Fixed effect",Weightf/SUM(Weightf),Calculations!CD:CD/SUM(Calculations!CD:CD)),"")</f>
        <v/>
      </c>
      <c r="I38" s="7" t="s">
        <v>128</v>
      </c>
      <c r="J38" s="27">
        <f>IF(J30&lt;&gt;"",Calculations!CJ7,"")</f>
        <v>2.5638208984297695E-2</v>
      </c>
    </row>
    <row r="39" spans="4:16" ht="14.25" x14ac:dyDescent="0.2">
      <c r="D39" s="110" t="str">
        <f t="shared" si="3"/>
        <v/>
      </c>
      <c r="E39" s="34" t="str">
        <f t="shared" si="4"/>
        <v/>
      </c>
      <c r="F39" s="34" t="str">
        <f t="shared" si="5"/>
        <v/>
      </c>
      <c r="G39" s="124" t="str">
        <f>IF(AND(Include_study?="Yes",Sufficient_data="Yes",Moderator&lt;&gt;""),IF(Moderator_model="Fixed effect",Weightf/SUM(Weightf),Calculations!CD:CD/SUM(Calculations!CD:CD)),"")</f>
        <v/>
      </c>
      <c r="I39" s="7" t="s">
        <v>93</v>
      </c>
      <c r="J39" s="12">
        <f>J33/J35</f>
        <v>0.49607182978675518</v>
      </c>
    </row>
    <row r="40" spans="4:16" x14ac:dyDescent="0.2">
      <c r="D40" s="110" t="str">
        <f t="shared" si="3"/>
        <v/>
      </c>
      <c r="E40" s="34" t="str">
        <f t="shared" si="4"/>
        <v/>
      </c>
      <c r="F40" s="34" t="str">
        <f t="shared" si="5"/>
        <v/>
      </c>
      <c r="G40" s="124" t="str">
        <f>IF(AND(Include_study?="Yes",Sufficient_data="Yes",Moderator&lt;&gt;""),IF(Moderator_model="Fixed effect",Weightf/SUM(Weightf),Calculations!CD:CD/SUM(Calculations!CD:CD)),"")</f>
        <v/>
      </c>
    </row>
    <row r="41" spans="4:16" x14ac:dyDescent="0.2">
      <c r="D41" s="110" t="str">
        <f t="shared" si="3"/>
        <v/>
      </c>
      <c r="E41" s="34" t="str">
        <f t="shared" si="4"/>
        <v/>
      </c>
      <c r="F41" s="34" t="str">
        <f t="shared" si="5"/>
        <v/>
      </c>
      <c r="G41" s="124" t="str">
        <f>IF(AND(Include_study?="Yes",Sufficient_data="Yes",Moderator&lt;&gt;""),IF(Moderator_model="Fixed effect",Weightf/SUM(Weightf),Calculations!CD:CD/SUM(Calculations!CD:CD)),"")</f>
        <v/>
      </c>
    </row>
    <row r="42" spans="4:16" x14ac:dyDescent="0.2">
      <c r="D42" s="110" t="str">
        <f t="shared" si="3"/>
        <v/>
      </c>
      <c r="E42" s="34" t="str">
        <f t="shared" si="4"/>
        <v/>
      </c>
      <c r="F42" s="34" t="str">
        <f t="shared" si="5"/>
        <v/>
      </c>
      <c r="G42" s="124" t="str">
        <f>IF(AND(Include_study?="Yes",Sufficient_data="Yes",Moderator&lt;&gt;""),IF(Moderator_model="Fixed effect",Weightf/SUM(Weightf),Calculations!CD:CD/SUM(Calculations!CD:CD)),"")</f>
        <v/>
      </c>
    </row>
    <row r="43" spans="4:16" x14ac:dyDescent="0.2">
      <c r="D43" s="110" t="str">
        <f t="shared" si="3"/>
        <v/>
      </c>
      <c r="E43" s="34" t="str">
        <f t="shared" si="4"/>
        <v/>
      </c>
      <c r="F43" s="34" t="str">
        <f t="shared" si="5"/>
        <v/>
      </c>
      <c r="G43" s="124" t="str">
        <f>IF(AND(Include_study?="Yes",Sufficient_data="Yes",Moderator&lt;&gt;""),IF(Moderator_model="Fixed effect",Weightf/SUM(Weightf),Calculations!CD:CD/SUM(Calculations!CD:CD)),"")</f>
        <v/>
      </c>
    </row>
    <row r="44" spans="4:16" x14ac:dyDescent="0.2">
      <c r="D44" s="110" t="str">
        <f t="shared" si="3"/>
        <v/>
      </c>
      <c r="E44" s="34" t="str">
        <f t="shared" si="4"/>
        <v/>
      </c>
      <c r="F44" s="34" t="str">
        <f t="shared" si="5"/>
        <v/>
      </c>
      <c r="G44" s="124" t="str">
        <f>IF(AND(Include_study?="Yes",Sufficient_data="Yes",Moderator&lt;&gt;""),IF(Moderator_model="Fixed effect",Weightf/SUM(Weightf),Calculations!CD:CD/SUM(Calculations!CD:CD)),"")</f>
        <v/>
      </c>
    </row>
    <row r="45" spans="4:16" x14ac:dyDescent="0.2">
      <c r="D45" s="110" t="str">
        <f t="shared" si="3"/>
        <v/>
      </c>
      <c r="E45" s="34" t="str">
        <f t="shared" si="4"/>
        <v/>
      </c>
      <c r="F45" s="34" t="str">
        <f t="shared" si="5"/>
        <v/>
      </c>
      <c r="G45" s="124" t="str">
        <f>IF(AND(Include_study?="Yes",Sufficient_data="Yes",Moderator&lt;&gt;""),IF(Moderator_model="Fixed effect",Weightf/SUM(Weightf),Calculations!CD:CD/SUM(Calculations!CD:CD)),"")</f>
        <v/>
      </c>
    </row>
    <row r="46" spans="4:16" x14ac:dyDescent="0.2">
      <c r="D46" s="110" t="str">
        <f t="shared" si="3"/>
        <v/>
      </c>
      <c r="E46" s="34" t="str">
        <f t="shared" si="4"/>
        <v/>
      </c>
      <c r="F46" s="34" t="str">
        <f t="shared" si="5"/>
        <v/>
      </c>
      <c r="G46" s="124" t="str">
        <f>IF(AND(Include_study?="Yes",Sufficient_data="Yes",Moderator&lt;&gt;""),IF(Moderator_model="Fixed effect",Weightf/SUM(Weightf),Calculations!CD:CD/SUM(Calculations!CD:CD)),"")</f>
        <v/>
      </c>
    </row>
    <row r="47" spans="4:16" x14ac:dyDescent="0.2">
      <c r="D47" s="110" t="str">
        <f t="shared" si="3"/>
        <v/>
      </c>
      <c r="E47" s="34" t="str">
        <f t="shared" si="4"/>
        <v/>
      </c>
      <c r="F47" s="34" t="str">
        <f t="shared" si="5"/>
        <v/>
      </c>
      <c r="G47" s="124" t="str">
        <f>IF(AND(Include_study?="Yes",Sufficient_data="Yes",Moderator&lt;&gt;""),IF(Moderator_model="Fixed effect",Weightf/SUM(Weightf),Calculations!CD:CD/SUM(Calculations!CD:CD)),"")</f>
        <v/>
      </c>
    </row>
    <row r="48" spans="4:16" x14ac:dyDescent="0.2">
      <c r="D48" s="110" t="str">
        <f t="shared" si="3"/>
        <v/>
      </c>
      <c r="E48" s="34" t="str">
        <f t="shared" si="4"/>
        <v/>
      </c>
      <c r="F48" s="34" t="str">
        <f t="shared" si="5"/>
        <v/>
      </c>
      <c r="G48" s="124" t="str">
        <f>IF(AND(Include_study?="Yes",Sufficient_data="Yes",Moderator&lt;&gt;""),IF(Moderator_model="Fixed effect",Weightf/SUM(Weightf),Calculations!CD:CD/SUM(Calculations!CD:CD)),"")</f>
        <v/>
      </c>
    </row>
    <row r="49" spans="4:7" x14ac:dyDescent="0.2">
      <c r="D49" s="110" t="str">
        <f t="shared" si="3"/>
        <v/>
      </c>
      <c r="E49" s="34" t="str">
        <f t="shared" si="4"/>
        <v/>
      </c>
      <c r="F49" s="34" t="str">
        <f t="shared" si="5"/>
        <v/>
      </c>
      <c r="G49" s="124" t="str">
        <f>IF(AND(Include_study?="Yes",Sufficient_data="Yes",Moderator&lt;&gt;""),IF(Moderator_model="Fixed effect",Weightf/SUM(Weightf),Calculations!CD:CD/SUM(Calculations!CD:CD)),"")</f>
        <v/>
      </c>
    </row>
    <row r="50" spans="4:7" x14ac:dyDescent="0.2">
      <c r="D50" s="110" t="str">
        <f t="shared" si="3"/>
        <v/>
      </c>
      <c r="E50" s="34" t="str">
        <f t="shared" si="4"/>
        <v/>
      </c>
      <c r="F50" s="34" t="str">
        <f t="shared" si="5"/>
        <v/>
      </c>
      <c r="G50" s="124" t="str">
        <f>IF(AND(Include_study?="Yes",Sufficient_data="Yes",Moderator&lt;&gt;""),IF(Moderator_model="Fixed effect",Weightf/SUM(Weightf),Calculations!CD:CD/SUM(Calculations!CD:CD)),"")</f>
        <v/>
      </c>
    </row>
    <row r="51" spans="4:7" x14ac:dyDescent="0.2">
      <c r="D51" s="110" t="str">
        <f t="shared" si="3"/>
        <v/>
      </c>
      <c r="E51" s="34" t="str">
        <f t="shared" si="4"/>
        <v/>
      </c>
      <c r="F51" s="34" t="str">
        <f t="shared" si="5"/>
        <v/>
      </c>
      <c r="G51" s="124" t="str">
        <f>IF(AND(Include_study?="Yes",Sufficient_data="Yes",Moderator&lt;&gt;""),IF(Moderator_model="Fixed effect",Weightf/SUM(Weightf),Calculations!CD:CD/SUM(Calculations!CD:CD)),"")</f>
        <v/>
      </c>
    </row>
    <row r="52" spans="4:7" x14ac:dyDescent="0.2">
      <c r="D52" s="110" t="str">
        <f t="shared" si="3"/>
        <v/>
      </c>
      <c r="E52" s="34" t="str">
        <f t="shared" si="4"/>
        <v/>
      </c>
      <c r="F52" s="34" t="str">
        <f t="shared" si="5"/>
        <v/>
      </c>
      <c r="G52" s="124" t="str">
        <f>IF(AND(Include_study?="Yes",Sufficient_data="Yes",Moderator&lt;&gt;""),IF(Moderator_model="Fixed effect",Weightf/SUM(Weightf),Calculations!CD:CD/SUM(Calculations!CD:CD)),"")</f>
        <v/>
      </c>
    </row>
    <row r="53" spans="4:7" x14ac:dyDescent="0.2">
      <c r="D53" s="110" t="str">
        <f t="shared" si="3"/>
        <v/>
      </c>
      <c r="E53" s="34" t="str">
        <f t="shared" si="4"/>
        <v/>
      </c>
      <c r="F53" s="34" t="str">
        <f t="shared" si="5"/>
        <v/>
      </c>
      <c r="G53" s="124" t="str">
        <f>IF(AND(Include_study?="Yes",Sufficient_data="Yes",Moderator&lt;&gt;""),IF(Moderator_model="Fixed effect",Weightf/SUM(Weightf),Calculations!CD:CD/SUM(Calculations!CD:CD)),"")</f>
        <v/>
      </c>
    </row>
    <row r="54" spans="4:7" x14ac:dyDescent="0.2">
      <c r="D54" s="110" t="str">
        <f t="shared" si="3"/>
        <v/>
      </c>
      <c r="E54" s="34" t="str">
        <f t="shared" si="4"/>
        <v/>
      </c>
      <c r="F54" s="34" t="str">
        <f t="shared" si="5"/>
        <v/>
      </c>
      <c r="G54" s="124" t="str">
        <f>IF(AND(Include_study?="Yes",Sufficient_data="Yes",Moderator&lt;&gt;""),IF(Moderator_model="Fixed effect",Weightf/SUM(Weightf),Calculations!CD:CD/SUM(Calculations!CD:CD)),"")</f>
        <v/>
      </c>
    </row>
    <row r="55" spans="4:7" x14ac:dyDescent="0.2">
      <c r="D55" s="110" t="str">
        <f t="shared" si="3"/>
        <v/>
      </c>
      <c r="E55" s="34" t="str">
        <f t="shared" si="4"/>
        <v/>
      </c>
      <c r="F55" s="34" t="str">
        <f t="shared" si="5"/>
        <v/>
      </c>
      <c r="G55" s="124" t="str">
        <f>IF(AND(Include_study?="Yes",Sufficient_data="Yes",Moderator&lt;&gt;""),IF(Moderator_model="Fixed effect",Weightf/SUM(Weightf),Calculations!CD:CD/SUM(Calculations!CD:CD)),"")</f>
        <v/>
      </c>
    </row>
    <row r="56" spans="4:7" x14ac:dyDescent="0.2">
      <c r="D56" s="110" t="str">
        <f t="shared" si="3"/>
        <v/>
      </c>
      <c r="E56" s="34" t="str">
        <f t="shared" si="4"/>
        <v/>
      </c>
      <c r="F56" s="34" t="str">
        <f t="shared" si="5"/>
        <v/>
      </c>
      <c r="G56" s="124" t="str">
        <f>IF(AND(Include_study?="Yes",Sufficient_data="Yes",Moderator&lt;&gt;""),IF(Moderator_model="Fixed effect",Weightf/SUM(Weightf),Calculations!CD:CD/SUM(Calculations!CD:CD)),"")</f>
        <v/>
      </c>
    </row>
    <row r="57" spans="4:7" x14ac:dyDescent="0.2">
      <c r="D57" s="110" t="str">
        <f t="shared" si="3"/>
        <v/>
      </c>
      <c r="E57" s="34" t="str">
        <f t="shared" si="4"/>
        <v/>
      </c>
      <c r="F57" s="34" t="str">
        <f t="shared" si="5"/>
        <v/>
      </c>
      <c r="G57" s="124" t="str">
        <f>IF(AND(Include_study?="Yes",Sufficient_data="Yes",Moderator&lt;&gt;""),IF(Moderator_model="Fixed effect",Weightf/SUM(Weightf),Calculations!CD:CD/SUM(Calculations!CD:CD)),"")</f>
        <v/>
      </c>
    </row>
    <row r="58" spans="4:7" x14ac:dyDescent="0.2">
      <c r="D58" s="110" t="str">
        <f t="shared" si="3"/>
        <v/>
      </c>
      <c r="E58" s="34" t="str">
        <f t="shared" si="4"/>
        <v/>
      </c>
      <c r="F58" s="34" t="str">
        <f t="shared" si="5"/>
        <v/>
      </c>
      <c r="G58" s="124" t="str">
        <f>IF(AND(Include_study?="Yes",Sufficient_data="Yes",Moderator&lt;&gt;""),IF(Moderator_model="Fixed effect",Weightf/SUM(Weightf),Calculations!CD:CD/SUM(Calculations!CD:CD)),"")</f>
        <v/>
      </c>
    </row>
    <row r="59" spans="4:7" x14ac:dyDescent="0.2">
      <c r="D59" s="110" t="str">
        <f t="shared" si="3"/>
        <v/>
      </c>
      <c r="E59" s="34" t="str">
        <f t="shared" si="4"/>
        <v/>
      </c>
      <c r="F59" s="34" t="str">
        <f t="shared" si="5"/>
        <v/>
      </c>
      <c r="G59" s="124" t="str">
        <f>IF(AND(Include_study?="Yes",Sufficient_data="Yes",Moderator&lt;&gt;""),IF(Moderator_model="Fixed effect",Weightf/SUM(Weightf),Calculations!CD:CD/SUM(Calculations!CD:CD)),"")</f>
        <v/>
      </c>
    </row>
    <row r="60" spans="4:7" x14ac:dyDescent="0.2">
      <c r="D60" s="110" t="str">
        <f t="shared" si="3"/>
        <v/>
      </c>
      <c r="E60" s="34" t="str">
        <f t="shared" si="4"/>
        <v/>
      </c>
      <c r="F60" s="34" t="str">
        <f t="shared" si="5"/>
        <v/>
      </c>
      <c r="G60" s="124" t="str">
        <f>IF(AND(Include_study?="Yes",Sufficient_data="Yes",Moderator&lt;&gt;""),IF(Moderator_model="Fixed effect",Weightf/SUM(Weightf),Calculations!CD:CD/SUM(Calculations!CD:CD)),"")</f>
        <v/>
      </c>
    </row>
    <row r="61" spans="4:7" x14ac:dyDescent="0.2">
      <c r="D61" s="110" t="str">
        <f t="shared" si="3"/>
        <v/>
      </c>
      <c r="E61" s="34" t="str">
        <f t="shared" si="4"/>
        <v/>
      </c>
      <c r="F61" s="34" t="str">
        <f t="shared" si="5"/>
        <v/>
      </c>
      <c r="G61" s="124" t="str">
        <f>IF(AND(Include_study?="Yes",Sufficient_data="Yes",Moderator&lt;&gt;""),IF(Moderator_model="Fixed effect",Weightf/SUM(Weightf),Calculations!CD:CD/SUM(Calculations!CD:CD)),"")</f>
        <v/>
      </c>
    </row>
    <row r="62" spans="4:7" x14ac:dyDescent="0.2">
      <c r="D62" s="110" t="str">
        <f t="shared" si="3"/>
        <v/>
      </c>
      <c r="E62" s="34" t="str">
        <f t="shared" si="4"/>
        <v/>
      </c>
      <c r="F62" s="34" t="str">
        <f t="shared" si="5"/>
        <v/>
      </c>
      <c r="G62" s="124" t="str">
        <f>IF(AND(Include_study?="Yes",Sufficient_data="Yes",Moderator&lt;&gt;""),IF(Moderator_model="Fixed effect",Weightf/SUM(Weightf),Calculations!CD:CD/SUM(Calculations!CD:CD)),"")</f>
        <v/>
      </c>
    </row>
    <row r="63" spans="4:7" x14ac:dyDescent="0.2">
      <c r="D63" s="110" t="str">
        <f t="shared" si="3"/>
        <v/>
      </c>
      <c r="E63" s="34" t="str">
        <f t="shared" si="4"/>
        <v/>
      </c>
      <c r="F63" s="34" t="str">
        <f t="shared" si="5"/>
        <v/>
      </c>
      <c r="G63" s="124" t="str">
        <f>IF(AND(Include_study?="Yes",Sufficient_data="Yes",Moderator&lt;&gt;""),IF(Moderator_model="Fixed effect",Weightf/SUM(Weightf),Calculations!CD:CD/SUM(Calculations!CD:CD)),"")</f>
        <v/>
      </c>
    </row>
    <row r="64" spans="4:7" x14ac:dyDescent="0.2">
      <c r="D64" s="110" t="str">
        <f t="shared" si="3"/>
        <v/>
      </c>
      <c r="E64" s="34" t="str">
        <f t="shared" si="4"/>
        <v/>
      </c>
      <c r="F64" s="34" t="str">
        <f t="shared" si="5"/>
        <v/>
      </c>
      <c r="G64" s="124" t="str">
        <f>IF(AND(Include_study?="Yes",Sufficient_data="Yes",Moderator&lt;&gt;""),IF(Moderator_model="Fixed effect",Weightf/SUM(Weightf),Calculations!CD:CD/SUM(Calculations!CD:CD)),"")</f>
        <v/>
      </c>
    </row>
    <row r="65" spans="4:7" x14ac:dyDescent="0.2">
      <c r="D65" s="110" t="str">
        <f t="shared" si="3"/>
        <v/>
      </c>
      <c r="E65" s="34" t="str">
        <f t="shared" si="4"/>
        <v/>
      </c>
      <c r="F65" s="34" t="str">
        <f t="shared" si="5"/>
        <v/>
      </c>
      <c r="G65" s="124" t="str">
        <f>IF(AND(Include_study?="Yes",Sufficient_data="Yes",Moderator&lt;&gt;""),IF(Moderator_model="Fixed effect",Weightf/SUM(Weightf),Calculations!CD:CD/SUM(Calculations!CD:CD)),"")</f>
        <v/>
      </c>
    </row>
    <row r="66" spans="4:7" x14ac:dyDescent="0.2">
      <c r="D66" s="110" t="str">
        <f t="shared" si="3"/>
        <v/>
      </c>
      <c r="E66" s="34" t="str">
        <f t="shared" si="4"/>
        <v/>
      </c>
      <c r="F66" s="34" t="str">
        <f t="shared" ref="F66:F97" si="6">IF(AND(Include_study?="Yes",Sufficient_data="Yes",Moderator&lt;&gt;""),Semi_partial_correlation,"")</f>
        <v/>
      </c>
      <c r="G66" s="124" t="str">
        <f>IF(AND(Include_study?="Yes",Sufficient_data="Yes",Moderator&lt;&gt;""),IF(Moderator_model="Fixed effect",Weightf/SUM(Weightf),Calculations!CD:CD/SUM(Calculations!CD:CD)),"")</f>
        <v/>
      </c>
    </row>
    <row r="67" spans="4:7" x14ac:dyDescent="0.2">
      <c r="D67" s="110" t="str">
        <f t="shared" si="3"/>
        <v/>
      </c>
      <c r="E67" s="34" t="str">
        <f t="shared" si="4"/>
        <v/>
      </c>
      <c r="F67" s="34" t="str">
        <f t="shared" si="6"/>
        <v/>
      </c>
      <c r="G67" s="124" t="str">
        <f>IF(AND(Include_study?="Yes",Sufficient_data="Yes",Moderator&lt;&gt;""),IF(Moderator_model="Fixed effect",Weightf/SUM(Weightf),Calculations!CD:CD/SUM(Calculations!CD:CD)),"")</f>
        <v/>
      </c>
    </row>
    <row r="68" spans="4:7" x14ac:dyDescent="0.2">
      <c r="D68" s="110" t="str">
        <f t="shared" si="3"/>
        <v/>
      </c>
      <c r="E68" s="34" t="str">
        <f t="shared" si="4"/>
        <v/>
      </c>
      <c r="F68" s="34" t="str">
        <f t="shared" si="6"/>
        <v/>
      </c>
      <c r="G68" s="124" t="str">
        <f>IF(AND(Include_study?="Yes",Sufficient_data="Yes",Moderator&lt;&gt;""),IF(Moderator_model="Fixed effect",Weightf/SUM(Weightf),Calculations!CD:CD/SUM(Calculations!CD:CD)),"")</f>
        <v/>
      </c>
    </row>
    <row r="69" spans="4:7" x14ac:dyDescent="0.2">
      <c r="D69" s="110" t="str">
        <f t="shared" si="3"/>
        <v/>
      </c>
      <c r="E69" s="34" t="str">
        <f t="shared" si="4"/>
        <v/>
      </c>
      <c r="F69" s="34" t="str">
        <f t="shared" si="6"/>
        <v/>
      </c>
      <c r="G69" s="124" t="str">
        <f>IF(AND(Include_study?="Yes",Sufficient_data="Yes",Moderator&lt;&gt;""),IF(Moderator_model="Fixed effect",Weightf/SUM(Weightf),Calculations!CD:CD/SUM(Calculations!CD:CD)),"")</f>
        <v/>
      </c>
    </row>
    <row r="70" spans="4:7" x14ac:dyDescent="0.2">
      <c r="D70" s="110" t="str">
        <f t="shared" si="3"/>
        <v/>
      </c>
      <c r="E70" s="34" t="str">
        <f t="shared" si="4"/>
        <v/>
      </c>
      <c r="F70" s="34" t="str">
        <f t="shared" si="6"/>
        <v/>
      </c>
      <c r="G70" s="124" t="str">
        <f>IF(AND(Include_study?="Yes",Sufficient_data="Yes",Moderator&lt;&gt;""),IF(Moderator_model="Fixed effect",Weightf/SUM(Weightf),Calculations!CD:CD/SUM(Calculations!CD:CD)),"")</f>
        <v/>
      </c>
    </row>
    <row r="71" spans="4:7" x14ac:dyDescent="0.2">
      <c r="D71" s="110" t="str">
        <f t="shared" si="3"/>
        <v/>
      </c>
      <c r="E71" s="34" t="str">
        <f t="shared" si="4"/>
        <v/>
      </c>
      <c r="F71" s="34" t="str">
        <f t="shared" si="6"/>
        <v/>
      </c>
      <c r="G71" s="124" t="str">
        <f>IF(AND(Include_study?="Yes",Sufficient_data="Yes",Moderator&lt;&gt;""),IF(Moderator_model="Fixed effect",Weightf/SUM(Weightf),Calculations!CD:CD/SUM(Calculations!CD:CD)),"")</f>
        <v/>
      </c>
    </row>
    <row r="72" spans="4:7" x14ac:dyDescent="0.2">
      <c r="D72" s="110" t="str">
        <f t="shared" si="3"/>
        <v/>
      </c>
      <c r="E72" s="34" t="str">
        <f t="shared" si="4"/>
        <v/>
      </c>
      <c r="F72" s="34" t="str">
        <f t="shared" si="6"/>
        <v/>
      </c>
      <c r="G72" s="124" t="str">
        <f>IF(AND(Include_study?="Yes",Sufficient_data="Yes",Moderator&lt;&gt;""),IF(Moderator_model="Fixed effect",Weightf/SUM(Weightf),Calculations!CD:CD/SUM(Calculations!CD:CD)),"")</f>
        <v/>
      </c>
    </row>
    <row r="73" spans="4:7" x14ac:dyDescent="0.2">
      <c r="D73" s="110" t="str">
        <f t="shared" si="3"/>
        <v/>
      </c>
      <c r="E73" s="34" t="str">
        <f t="shared" si="4"/>
        <v/>
      </c>
      <c r="F73" s="34" t="str">
        <f t="shared" si="6"/>
        <v/>
      </c>
      <c r="G73" s="124" t="str">
        <f>IF(AND(Include_study?="Yes",Sufficient_data="Yes",Moderator&lt;&gt;""),IF(Moderator_model="Fixed effect",Weightf/SUM(Weightf),Calculations!CD:CD/SUM(Calculations!CD:CD)),"")</f>
        <v/>
      </c>
    </row>
    <row r="74" spans="4:7" x14ac:dyDescent="0.2">
      <c r="D74" s="110" t="str">
        <f t="shared" si="3"/>
        <v/>
      </c>
      <c r="E74" s="34" t="str">
        <f t="shared" si="4"/>
        <v/>
      </c>
      <c r="F74" s="34" t="str">
        <f t="shared" si="6"/>
        <v/>
      </c>
      <c r="G74" s="124" t="str">
        <f>IF(AND(Include_study?="Yes",Sufficient_data="Yes",Moderator&lt;&gt;""),IF(Moderator_model="Fixed effect",Weightf/SUM(Weightf),Calculations!CD:CD/SUM(Calculations!CD:CD)),"")</f>
        <v/>
      </c>
    </row>
    <row r="75" spans="4:7" x14ac:dyDescent="0.2">
      <c r="D75" s="110" t="str">
        <f t="shared" si="3"/>
        <v/>
      </c>
      <c r="E75" s="34" t="str">
        <f t="shared" si="4"/>
        <v/>
      </c>
      <c r="F75" s="34" t="str">
        <f t="shared" si="6"/>
        <v/>
      </c>
      <c r="G75" s="124" t="str">
        <f>IF(AND(Include_study?="Yes",Sufficient_data="Yes",Moderator&lt;&gt;""),IF(Moderator_model="Fixed effect",Weightf/SUM(Weightf),Calculations!CD:CD/SUM(Calculations!CD:CD)),"")</f>
        <v/>
      </c>
    </row>
    <row r="76" spans="4:7" x14ac:dyDescent="0.2">
      <c r="D76" s="110" t="str">
        <f t="shared" si="3"/>
        <v/>
      </c>
      <c r="E76" s="34" t="str">
        <f t="shared" si="4"/>
        <v/>
      </c>
      <c r="F76" s="34" t="str">
        <f t="shared" si="6"/>
        <v/>
      </c>
      <c r="G76" s="124" t="str">
        <f>IF(AND(Include_study?="Yes",Sufficient_data="Yes",Moderator&lt;&gt;""),IF(Moderator_model="Fixed effect",Weightf/SUM(Weightf),Calculations!CD:CD/SUM(Calculations!CD:CD)),"")</f>
        <v/>
      </c>
    </row>
    <row r="77" spans="4:7" x14ac:dyDescent="0.2">
      <c r="D77" s="110" t="str">
        <f t="shared" si="3"/>
        <v/>
      </c>
      <c r="E77" s="34" t="str">
        <f t="shared" si="4"/>
        <v/>
      </c>
      <c r="F77" s="34" t="str">
        <f t="shared" si="6"/>
        <v/>
      </c>
      <c r="G77" s="124" t="str">
        <f>IF(AND(Include_study?="Yes",Sufficient_data="Yes",Moderator&lt;&gt;""),IF(Moderator_model="Fixed effect",Weightf/SUM(Weightf),Calculations!CD:CD/SUM(Calculations!CD:CD)),"")</f>
        <v/>
      </c>
    </row>
    <row r="78" spans="4:7" x14ac:dyDescent="0.2">
      <c r="D78" s="110" t="str">
        <f t="shared" si="3"/>
        <v/>
      </c>
      <c r="E78" s="34" t="str">
        <f t="shared" si="4"/>
        <v/>
      </c>
      <c r="F78" s="34" t="str">
        <f t="shared" si="6"/>
        <v/>
      </c>
      <c r="G78" s="124" t="str">
        <f>IF(AND(Include_study?="Yes",Sufficient_data="Yes",Moderator&lt;&gt;""),IF(Moderator_model="Fixed effect",Weightf/SUM(Weightf),Calculations!CD:CD/SUM(Calculations!CD:CD)),"")</f>
        <v/>
      </c>
    </row>
    <row r="79" spans="4:7" x14ac:dyDescent="0.2">
      <c r="D79" s="110" t="str">
        <f t="shared" si="3"/>
        <v/>
      </c>
      <c r="E79" s="34" t="str">
        <f t="shared" si="4"/>
        <v/>
      </c>
      <c r="F79" s="34" t="str">
        <f t="shared" si="6"/>
        <v/>
      </c>
      <c r="G79" s="124" t="str">
        <f>IF(AND(Include_study?="Yes",Sufficient_data="Yes",Moderator&lt;&gt;""),IF(Moderator_model="Fixed effect",Weightf/SUM(Weightf),Calculations!CD:CD/SUM(Calculations!CD:CD)),"")</f>
        <v/>
      </c>
    </row>
    <row r="80" spans="4:7" x14ac:dyDescent="0.2">
      <c r="D80" s="110" t="str">
        <f t="shared" si="3"/>
        <v/>
      </c>
      <c r="E80" s="34" t="str">
        <f t="shared" si="4"/>
        <v/>
      </c>
      <c r="F80" s="34" t="str">
        <f t="shared" si="6"/>
        <v/>
      </c>
      <c r="G80" s="124" t="str">
        <f>IF(AND(Include_study?="Yes",Sufficient_data="Yes",Moderator&lt;&gt;""),IF(Moderator_model="Fixed effect",Weightf/SUM(Weightf),Calculations!CD:CD/SUM(Calculations!CD:CD)),"")</f>
        <v/>
      </c>
    </row>
    <row r="81" spans="4:7" x14ac:dyDescent="0.2">
      <c r="D81" s="110" t="str">
        <f t="shared" si="3"/>
        <v/>
      </c>
      <c r="E81" s="34" t="str">
        <f t="shared" si="4"/>
        <v/>
      </c>
      <c r="F81" s="34" t="str">
        <f t="shared" si="6"/>
        <v/>
      </c>
      <c r="G81" s="124" t="str">
        <f>IF(AND(Include_study?="Yes",Sufficient_data="Yes",Moderator&lt;&gt;""),IF(Moderator_model="Fixed effect",Weightf/SUM(Weightf),Calculations!CD:CD/SUM(Calculations!CD:CD)),"")</f>
        <v/>
      </c>
    </row>
    <row r="82" spans="4:7" x14ac:dyDescent="0.2">
      <c r="D82" s="110" t="str">
        <f t="shared" si="3"/>
        <v/>
      </c>
      <c r="E82" s="34" t="str">
        <f t="shared" si="4"/>
        <v/>
      </c>
      <c r="F82" s="34" t="str">
        <f t="shared" si="6"/>
        <v/>
      </c>
      <c r="G82" s="124" t="str">
        <f>IF(AND(Include_study?="Yes",Sufficient_data="Yes",Moderator&lt;&gt;""),IF(Moderator_model="Fixed effect",Weightf/SUM(Weightf),Calculations!CD:CD/SUM(Calculations!CD:CD)),"")</f>
        <v/>
      </c>
    </row>
    <row r="83" spans="4:7" x14ac:dyDescent="0.2">
      <c r="D83" s="110" t="str">
        <f t="shared" si="3"/>
        <v/>
      </c>
      <c r="E83" s="34" t="str">
        <f t="shared" si="4"/>
        <v/>
      </c>
      <c r="F83" s="34" t="str">
        <f t="shared" si="6"/>
        <v/>
      </c>
      <c r="G83" s="124" t="str">
        <f>IF(AND(Include_study?="Yes",Sufficient_data="Yes",Moderator&lt;&gt;""),IF(Moderator_model="Fixed effect",Weightf/SUM(Weightf),Calculations!CD:CD/SUM(Calculations!CD:CD)),"")</f>
        <v/>
      </c>
    </row>
    <row r="84" spans="4:7" x14ac:dyDescent="0.2">
      <c r="D84" s="110" t="str">
        <f t="shared" si="3"/>
        <v/>
      </c>
      <c r="E84" s="34" t="str">
        <f t="shared" si="4"/>
        <v/>
      </c>
      <c r="F84" s="34" t="str">
        <f t="shared" si="6"/>
        <v/>
      </c>
      <c r="G84" s="124" t="str">
        <f>IF(AND(Include_study?="Yes",Sufficient_data="Yes",Moderator&lt;&gt;""),IF(Moderator_model="Fixed effect",Weightf/SUM(Weightf),Calculations!CD:CD/SUM(Calculations!CD:CD)),"")</f>
        <v/>
      </c>
    </row>
    <row r="85" spans="4:7" x14ac:dyDescent="0.2">
      <c r="D85" s="110" t="str">
        <f t="shared" si="3"/>
        <v/>
      </c>
      <c r="E85" s="34" t="str">
        <f t="shared" si="4"/>
        <v/>
      </c>
      <c r="F85" s="34" t="str">
        <f t="shared" si="6"/>
        <v/>
      </c>
      <c r="G85" s="124" t="str">
        <f>IF(AND(Include_study?="Yes",Sufficient_data="Yes",Moderator&lt;&gt;""),IF(Moderator_model="Fixed effect",Weightf/SUM(Weightf),Calculations!CD:CD/SUM(Calculations!CD:CD)),"")</f>
        <v/>
      </c>
    </row>
    <row r="86" spans="4:7" x14ac:dyDescent="0.2">
      <c r="D86" s="110" t="str">
        <f t="shared" si="3"/>
        <v/>
      </c>
      <c r="E86" s="34" t="str">
        <f t="shared" si="4"/>
        <v/>
      </c>
      <c r="F86" s="34" t="str">
        <f t="shared" si="6"/>
        <v/>
      </c>
      <c r="G86" s="124" t="str">
        <f>IF(AND(Include_study?="Yes",Sufficient_data="Yes",Moderator&lt;&gt;""),IF(Moderator_model="Fixed effect",Weightf/SUM(Weightf),Calculations!CD:CD/SUM(Calculations!CD:CD)),"")</f>
        <v/>
      </c>
    </row>
    <row r="87" spans="4:7" x14ac:dyDescent="0.2">
      <c r="D87" s="110" t="str">
        <f t="shared" si="3"/>
        <v/>
      </c>
      <c r="E87" s="34" t="str">
        <f t="shared" si="4"/>
        <v/>
      </c>
      <c r="F87" s="34" t="str">
        <f t="shared" si="6"/>
        <v/>
      </c>
      <c r="G87" s="124" t="str">
        <f>IF(AND(Include_study?="Yes",Sufficient_data="Yes",Moderator&lt;&gt;""),IF(Moderator_model="Fixed effect",Weightf/SUM(Weightf),Calculations!CD:CD/SUM(Calculations!CD:CD)),"")</f>
        <v/>
      </c>
    </row>
    <row r="88" spans="4:7" x14ac:dyDescent="0.2">
      <c r="D88" s="110" t="str">
        <f t="shared" si="3"/>
        <v/>
      </c>
      <c r="E88" s="34" t="str">
        <f t="shared" si="4"/>
        <v/>
      </c>
      <c r="F88" s="34" t="str">
        <f t="shared" si="6"/>
        <v/>
      </c>
      <c r="G88" s="124" t="str">
        <f>IF(AND(Include_study?="Yes",Sufficient_data="Yes",Moderator&lt;&gt;""),IF(Moderator_model="Fixed effect",Weightf/SUM(Weightf),Calculations!CD:CD/SUM(Calculations!CD:CD)),"")</f>
        <v/>
      </c>
    </row>
    <row r="89" spans="4:7" x14ac:dyDescent="0.2">
      <c r="D89" s="110" t="str">
        <f t="shared" si="3"/>
        <v/>
      </c>
      <c r="E89" s="34" t="str">
        <f t="shared" si="4"/>
        <v/>
      </c>
      <c r="F89" s="34" t="str">
        <f t="shared" si="6"/>
        <v/>
      </c>
      <c r="G89" s="124" t="str">
        <f>IF(AND(Include_study?="Yes",Sufficient_data="Yes",Moderator&lt;&gt;""),IF(Moderator_model="Fixed effect",Weightf/SUM(Weightf),Calculations!CD:CD/SUM(Calculations!CD:CD)),"")</f>
        <v/>
      </c>
    </row>
    <row r="90" spans="4:7" x14ac:dyDescent="0.2">
      <c r="D90" s="110" t="str">
        <f t="shared" si="3"/>
        <v/>
      </c>
      <c r="E90" s="34" t="str">
        <f t="shared" si="4"/>
        <v/>
      </c>
      <c r="F90" s="34" t="str">
        <f t="shared" si="6"/>
        <v/>
      </c>
      <c r="G90" s="124" t="str">
        <f>IF(AND(Include_study?="Yes",Sufficient_data="Yes",Moderator&lt;&gt;""),IF(Moderator_model="Fixed effect",Weightf/SUM(Weightf),Calculations!CD:CD/SUM(Calculations!CD:CD)),"")</f>
        <v/>
      </c>
    </row>
    <row r="91" spans="4:7" x14ac:dyDescent="0.2">
      <c r="D91" s="110" t="str">
        <f t="shared" si="3"/>
        <v/>
      </c>
      <c r="E91" s="34" t="str">
        <f t="shared" si="4"/>
        <v/>
      </c>
      <c r="F91" s="34" t="str">
        <f t="shared" si="6"/>
        <v/>
      </c>
      <c r="G91" s="124" t="str">
        <f>IF(AND(Include_study?="Yes",Sufficient_data="Yes",Moderator&lt;&gt;""),IF(Moderator_model="Fixed effect",Weightf/SUM(Weightf),Calculations!CD:CD/SUM(Calculations!CD:CD)),"")</f>
        <v/>
      </c>
    </row>
    <row r="92" spans="4:7" x14ac:dyDescent="0.2">
      <c r="D92" s="110" t="str">
        <f t="shared" si="3"/>
        <v/>
      </c>
      <c r="E92" s="34" t="str">
        <f t="shared" si="4"/>
        <v/>
      </c>
      <c r="F92" s="34" t="str">
        <f t="shared" si="6"/>
        <v/>
      </c>
      <c r="G92" s="124" t="str">
        <f>IF(AND(Include_study?="Yes",Sufficient_data="Yes",Moderator&lt;&gt;""),IF(Moderator_model="Fixed effect",Weightf/SUM(Weightf),Calculations!CD:CD/SUM(Calculations!CD:CD)),"")</f>
        <v/>
      </c>
    </row>
    <row r="93" spans="4:7" x14ac:dyDescent="0.2">
      <c r="D93" s="110" t="str">
        <f t="shared" si="3"/>
        <v/>
      </c>
      <c r="E93" s="34" t="str">
        <f t="shared" si="4"/>
        <v/>
      </c>
      <c r="F93" s="34" t="str">
        <f t="shared" si="6"/>
        <v/>
      </c>
      <c r="G93" s="124" t="str">
        <f>IF(AND(Include_study?="Yes",Sufficient_data="Yes",Moderator&lt;&gt;""),IF(Moderator_model="Fixed effect",Weightf/SUM(Weightf),Calculations!CD:CD/SUM(Calculations!CD:CD)),"")</f>
        <v/>
      </c>
    </row>
    <row r="94" spans="4:7" x14ac:dyDescent="0.2">
      <c r="D94" s="110" t="str">
        <f t="shared" si="3"/>
        <v/>
      </c>
      <c r="E94" s="34" t="str">
        <f t="shared" si="4"/>
        <v/>
      </c>
      <c r="F94" s="34" t="str">
        <f t="shared" si="6"/>
        <v/>
      </c>
      <c r="G94" s="124" t="str">
        <f>IF(AND(Include_study?="Yes",Sufficient_data="Yes",Moderator&lt;&gt;""),IF(Moderator_model="Fixed effect",Weightf/SUM(Weightf),Calculations!CD:CD/SUM(Calculations!CD:CD)),"")</f>
        <v/>
      </c>
    </row>
    <row r="95" spans="4:7" x14ac:dyDescent="0.2">
      <c r="D95" s="110" t="str">
        <f t="shared" si="3"/>
        <v/>
      </c>
      <c r="E95" s="34" t="str">
        <f t="shared" si="4"/>
        <v/>
      </c>
      <c r="F95" s="34" t="str">
        <f t="shared" si="6"/>
        <v/>
      </c>
      <c r="G95" s="124" t="str">
        <f>IF(AND(Include_study?="Yes",Sufficient_data="Yes",Moderator&lt;&gt;""),IF(Moderator_model="Fixed effect",Weightf/SUM(Weightf),Calculations!CD:CD/SUM(Calculations!CD:CD)),"")</f>
        <v/>
      </c>
    </row>
    <row r="96" spans="4:7" x14ac:dyDescent="0.2">
      <c r="D96" s="110" t="str">
        <f t="shared" si="3"/>
        <v/>
      </c>
      <c r="E96" s="34" t="str">
        <f t="shared" si="4"/>
        <v/>
      </c>
      <c r="F96" s="34" t="str">
        <f t="shared" si="6"/>
        <v/>
      </c>
      <c r="G96" s="124" t="str">
        <f>IF(AND(Include_study?="Yes",Sufficient_data="Yes",Moderator&lt;&gt;""),IF(Moderator_model="Fixed effect",Weightf/SUM(Weightf),Calculations!CD:CD/SUM(Calculations!CD:CD)),"")</f>
        <v/>
      </c>
    </row>
    <row r="97" spans="4:7" x14ac:dyDescent="0.2">
      <c r="D97" s="110" t="str">
        <f t="shared" si="3"/>
        <v/>
      </c>
      <c r="E97" s="34" t="str">
        <f t="shared" si="4"/>
        <v/>
      </c>
      <c r="F97" s="34" t="str">
        <f t="shared" si="6"/>
        <v/>
      </c>
      <c r="G97" s="124" t="str">
        <f>IF(AND(Include_study?="Yes",Sufficient_data="Yes",Moderator&lt;&gt;""),IF(Moderator_model="Fixed effect",Weightf/SUM(Weightf),Calculations!CD:CD/SUM(Calculations!CD:CD)),"")</f>
        <v/>
      </c>
    </row>
    <row r="98" spans="4:7" x14ac:dyDescent="0.2">
      <c r="D98" s="110" t="str">
        <f t="shared" ref="D98:D161" si="7">IF(AND(Sufficient_data="Yes",Include_study?="Yes",Moderator&lt;&gt;""),Study_name,"")</f>
        <v/>
      </c>
      <c r="E98" s="34" t="str">
        <f t="shared" ref="E98:E161" si="8">IF(AND(Include_study?="Yes",Sufficient_data="Yes",Moderator&lt;&gt;""),Moderator,"")</f>
        <v/>
      </c>
      <c r="F98" s="34" t="str">
        <f t="shared" ref="F98:F129" si="9">IF(AND(Include_study?="Yes",Sufficient_data="Yes",Moderator&lt;&gt;""),Semi_partial_correlation,"")</f>
        <v/>
      </c>
      <c r="G98" s="124" t="str">
        <f>IF(AND(Include_study?="Yes",Sufficient_data="Yes",Moderator&lt;&gt;""),IF(Moderator_model="Fixed effect",Weightf/SUM(Weightf),Calculations!CD:CD/SUM(Calculations!CD:CD)),"")</f>
        <v/>
      </c>
    </row>
    <row r="99" spans="4:7" x14ac:dyDescent="0.2">
      <c r="D99" s="110" t="str">
        <f t="shared" si="7"/>
        <v/>
      </c>
      <c r="E99" s="34" t="str">
        <f t="shared" si="8"/>
        <v/>
      </c>
      <c r="F99" s="34" t="str">
        <f t="shared" si="9"/>
        <v/>
      </c>
      <c r="G99" s="124" t="str">
        <f>IF(AND(Include_study?="Yes",Sufficient_data="Yes",Moderator&lt;&gt;""),IF(Moderator_model="Fixed effect",Weightf/SUM(Weightf),Calculations!CD:CD/SUM(Calculations!CD:CD)),"")</f>
        <v/>
      </c>
    </row>
    <row r="100" spans="4:7" x14ac:dyDescent="0.2">
      <c r="D100" s="110" t="str">
        <f t="shared" si="7"/>
        <v/>
      </c>
      <c r="E100" s="34" t="str">
        <f t="shared" si="8"/>
        <v/>
      </c>
      <c r="F100" s="34" t="str">
        <f t="shared" si="9"/>
        <v/>
      </c>
      <c r="G100" s="124" t="str">
        <f>IF(AND(Include_study?="Yes",Sufficient_data="Yes",Moderator&lt;&gt;""),IF(Moderator_model="Fixed effect",Weightf/SUM(Weightf),Calculations!CD:CD/SUM(Calculations!CD:CD)),"")</f>
        <v/>
      </c>
    </row>
    <row r="101" spans="4:7" x14ac:dyDescent="0.2">
      <c r="D101" s="110" t="str">
        <f t="shared" si="7"/>
        <v/>
      </c>
      <c r="E101" s="34" t="str">
        <f t="shared" si="8"/>
        <v/>
      </c>
      <c r="F101" s="34" t="str">
        <f t="shared" si="9"/>
        <v/>
      </c>
      <c r="G101" s="124" t="str">
        <f>IF(AND(Include_study?="Yes",Sufficient_data="Yes",Moderator&lt;&gt;""),IF(Moderator_model="Fixed effect",Weightf/SUM(Weightf),Calculations!CD:CD/SUM(Calculations!CD:CD)),"")</f>
        <v/>
      </c>
    </row>
    <row r="102" spans="4:7" x14ac:dyDescent="0.2">
      <c r="D102" s="110" t="str">
        <f t="shared" si="7"/>
        <v/>
      </c>
      <c r="E102" s="34" t="str">
        <f t="shared" si="8"/>
        <v/>
      </c>
      <c r="F102" s="34" t="str">
        <f t="shared" si="9"/>
        <v/>
      </c>
      <c r="G102" s="124" t="str">
        <f>IF(AND(Include_study?="Yes",Sufficient_data="Yes",Moderator&lt;&gt;""),IF(Moderator_model="Fixed effect",Weightf/SUM(Weightf),Calculations!CD:CD/SUM(Calculations!CD:CD)),"")</f>
        <v/>
      </c>
    </row>
    <row r="103" spans="4:7" x14ac:dyDescent="0.2">
      <c r="D103" s="110" t="str">
        <f t="shared" si="7"/>
        <v/>
      </c>
      <c r="E103" s="34" t="str">
        <f t="shared" si="8"/>
        <v/>
      </c>
      <c r="F103" s="34" t="str">
        <f t="shared" si="9"/>
        <v/>
      </c>
      <c r="G103" s="124" t="str">
        <f>IF(AND(Include_study?="Yes",Sufficient_data="Yes",Moderator&lt;&gt;""),IF(Moderator_model="Fixed effect",Weightf/SUM(Weightf),Calculations!CD:CD/SUM(Calculations!CD:CD)),"")</f>
        <v/>
      </c>
    </row>
    <row r="104" spans="4:7" x14ac:dyDescent="0.2">
      <c r="D104" s="110" t="str">
        <f t="shared" si="7"/>
        <v/>
      </c>
      <c r="E104" s="34" t="str">
        <f t="shared" si="8"/>
        <v/>
      </c>
      <c r="F104" s="34" t="str">
        <f t="shared" si="9"/>
        <v/>
      </c>
      <c r="G104" s="124" t="str">
        <f>IF(AND(Include_study?="Yes",Sufficient_data="Yes",Moderator&lt;&gt;""),IF(Moderator_model="Fixed effect",Weightf/SUM(Weightf),Calculations!CD:CD/SUM(Calculations!CD:CD)),"")</f>
        <v/>
      </c>
    </row>
    <row r="105" spans="4:7" x14ac:dyDescent="0.2">
      <c r="D105" s="110" t="str">
        <f t="shared" si="7"/>
        <v/>
      </c>
      <c r="E105" s="34" t="str">
        <f t="shared" si="8"/>
        <v/>
      </c>
      <c r="F105" s="34" t="str">
        <f t="shared" si="9"/>
        <v/>
      </c>
      <c r="G105" s="124" t="str">
        <f>IF(AND(Include_study?="Yes",Sufficient_data="Yes",Moderator&lt;&gt;""),IF(Moderator_model="Fixed effect",Weightf/SUM(Weightf),Calculations!CD:CD/SUM(Calculations!CD:CD)),"")</f>
        <v/>
      </c>
    </row>
    <row r="106" spans="4:7" x14ac:dyDescent="0.2">
      <c r="D106" s="110" t="str">
        <f t="shared" si="7"/>
        <v/>
      </c>
      <c r="E106" s="34" t="str">
        <f t="shared" si="8"/>
        <v/>
      </c>
      <c r="F106" s="34" t="str">
        <f t="shared" si="9"/>
        <v/>
      </c>
      <c r="G106" s="124" t="str">
        <f>IF(AND(Include_study?="Yes",Sufficient_data="Yes",Moderator&lt;&gt;""),IF(Moderator_model="Fixed effect",Weightf/SUM(Weightf),Calculations!CD:CD/SUM(Calculations!CD:CD)),"")</f>
        <v/>
      </c>
    </row>
    <row r="107" spans="4:7" x14ac:dyDescent="0.2">
      <c r="D107" s="110" t="str">
        <f t="shared" si="7"/>
        <v/>
      </c>
      <c r="E107" s="34" t="str">
        <f t="shared" si="8"/>
        <v/>
      </c>
      <c r="F107" s="34" t="str">
        <f t="shared" si="9"/>
        <v/>
      </c>
      <c r="G107" s="124" t="str">
        <f>IF(AND(Include_study?="Yes",Sufficient_data="Yes",Moderator&lt;&gt;""),IF(Moderator_model="Fixed effect",Weightf/SUM(Weightf),Calculations!CD:CD/SUM(Calculations!CD:CD)),"")</f>
        <v/>
      </c>
    </row>
    <row r="108" spans="4:7" x14ac:dyDescent="0.2">
      <c r="D108" s="110" t="str">
        <f t="shared" si="7"/>
        <v/>
      </c>
      <c r="E108" s="34" t="str">
        <f t="shared" si="8"/>
        <v/>
      </c>
      <c r="F108" s="34" t="str">
        <f t="shared" si="9"/>
        <v/>
      </c>
      <c r="G108" s="124" t="str">
        <f>IF(AND(Include_study?="Yes",Sufficient_data="Yes",Moderator&lt;&gt;""),IF(Moderator_model="Fixed effect",Weightf/SUM(Weightf),Calculations!CD:CD/SUM(Calculations!CD:CD)),"")</f>
        <v/>
      </c>
    </row>
    <row r="109" spans="4:7" x14ac:dyDescent="0.2">
      <c r="D109" s="110" t="str">
        <f t="shared" si="7"/>
        <v/>
      </c>
      <c r="E109" s="34" t="str">
        <f t="shared" si="8"/>
        <v/>
      </c>
      <c r="F109" s="34" t="str">
        <f t="shared" si="9"/>
        <v/>
      </c>
      <c r="G109" s="124" t="str">
        <f>IF(AND(Include_study?="Yes",Sufficient_data="Yes",Moderator&lt;&gt;""),IF(Moderator_model="Fixed effect",Weightf/SUM(Weightf),Calculations!CD:CD/SUM(Calculations!CD:CD)),"")</f>
        <v/>
      </c>
    </row>
    <row r="110" spans="4:7" x14ac:dyDescent="0.2">
      <c r="D110" s="110" t="str">
        <f t="shared" si="7"/>
        <v/>
      </c>
      <c r="E110" s="34" t="str">
        <f t="shared" si="8"/>
        <v/>
      </c>
      <c r="F110" s="34" t="str">
        <f t="shared" si="9"/>
        <v/>
      </c>
      <c r="G110" s="124" t="str">
        <f>IF(AND(Include_study?="Yes",Sufficient_data="Yes",Moderator&lt;&gt;""),IF(Moderator_model="Fixed effect",Weightf/SUM(Weightf),Calculations!CD:CD/SUM(Calculations!CD:CD)),"")</f>
        <v/>
      </c>
    </row>
    <row r="111" spans="4:7" x14ac:dyDescent="0.2">
      <c r="D111" s="110" t="str">
        <f t="shared" si="7"/>
        <v/>
      </c>
      <c r="E111" s="34" t="str">
        <f t="shared" si="8"/>
        <v/>
      </c>
      <c r="F111" s="34" t="str">
        <f t="shared" si="9"/>
        <v/>
      </c>
      <c r="G111" s="124" t="str">
        <f>IF(AND(Include_study?="Yes",Sufficient_data="Yes",Moderator&lt;&gt;""),IF(Moderator_model="Fixed effect",Weightf/SUM(Weightf),Calculations!CD:CD/SUM(Calculations!CD:CD)),"")</f>
        <v/>
      </c>
    </row>
    <row r="112" spans="4:7" x14ac:dyDescent="0.2">
      <c r="D112" s="110" t="str">
        <f t="shared" si="7"/>
        <v/>
      </c>
      <c r="E112" s="34" t="str">
        <f t="shared" si="8"/>
        <v/>
      </c>
      <c r="F112" s="34" t="str">
        <f t="shared" si="9"/>
        <v/>
      </c>
      <c r="G112" s="124" t="str">
        <f>IF(AND(Include_study?="Yes",Sufficient_data="Yes",Moderator&lt;&gt;""),IF(Moderator_model="Fixed effect",Weightf/SUM(Weightf),Calculations!CD:CD/SUM(Calculations!CD:CD)),"")</f>
        <v/>
      </c>
    </row>
    <row r="113" spans="4:7" x14ac:dyDescent="0.2">
      <c r="D113" s="110" t="str">
        <f t="shared" si="7"/>
        <v/>
      </c>
      <c r="E113" s="34" t="str">
        <f t="shared" si="8"/>
        <v/>
      </c>
      <c r="F113" s="34" t="str">
        <f t="shared" si="9"/>
        <v/>
      </c>
      <c r="G113" s="124" t="str">
        <f>IF(AND(Include_study?="Yes",Sufficient_data="Yes",Moderator&lt;&gt;""),IF(Moderator_model="Fixed effect",Weightf/SUM(Weightf),Calculations!CD:CD/SUM(Calculations!CD:CD)),"")</f>
        <v/>
      </c>
    </row>
    <row r="114" spans="4:7" x14ac:dyDescent="0.2">
      <c r="D114" s="110" t="str">
        <f t="shared" si="7"/>
        <v/>
      </c>
      <c r="E114" s="34" t="str">
        <f t="shared" si="8"/>
        <v/>
      </c>
      <c r="F114" s="34" t="str">
        <f t="shared" si="9"/>
        <v/>
      </c>
      <c r="G114" s="124" t="str">
        <f>IF(AND(Include_study?="Yes",Sufficient_data="Yes",Moderator&lt;&gt;""),IF(Moderator_model="Fixed effect",Weightf/SUM(Weightf),Calculations!CD:CD/SUM(Calculations!CD:CD)),"")</f>
        <v/>
      </c>
    </row>
    <row r="115" spans="4:7" x14ac:dyDescent="0.2">
      <c r="D115" s="110" t="str">
        <f t="shared" si="7"/>
        <v/>
      </c>
      <c r="E115" s="34" t="str">
        <f t="shared" si="8"/>
        <v/>
      </c>
      <c r="F115" s="34" t="str">
        <f t="shared" si="9"/>
        <v/>
      </c>
      <c r="G115" s="124" t="str">
        <f>IF(AND(Include_study?="Yes",Sufficient_data="Yes",Moderator&lt;&gt;""),IF(Moderator_model="Fixed effect",Weightf/SUM(Weightf),Calculations!CD:CD/SUM(Calculations!CD:CD)),"")</f>
        <v/>
      </c>
    </row>
    <row r="116" spans="4:7" x14ac:dyDescent="0.2">
      <c r="D116" s="110" t="str">
        <f t="shared" si="7"/>
        <v/>
      </c>
      <c r="E116" s="34" t="str">
        <f t="shared" si="8"/>
        <v/>
      </c>
      <c r="F116" s="34" t="str">
        <f t="shared" si="9"/>
        <v/>
      </c>
      <c r="G116" s="124" t="str">
        <f>IF(AND(Include_study?="Yes",Sufficient_data="Yes",Moderator&lt;&gt;""),IF(Moderator_model="Fixed effect",Weightf/SUM(Weightf),Calculations!CD:CD/SUM(Calculations!CD:CD)),"")</f>
        <v/>
      </c>
    </row>
    <row r="117" spans="4:7" x14ac:dyDescent="0.2">
      <c r="D117" s="110" t="str">
        <f t="shared" si="7"/>
        <v/>
      </c>
      <c r="E117" s="34" t="str">
        <f t="shared" si="8"/>
        <v/>
      </c>
      <c r="F117" s="34" t="str">
        <f t="shared" si="9"/>
        <v/>
      </c>
      <c r="G117" s="124" t="str">
        <f>IF(AND(Include_study?="Yes",Sufficient_data="Yes",Moderator&lt;&gt;""),IF(Moderator_model="Fixed effect",Weightf/SUM(Weightf),Calculations!CD:CD/SUM(Calculations!CD:CD)),"")</f>
        <v/>
      </c>
    </row>
    <row r="118" spans="4:7" x14ac:dyDescent="0.2">
      <c r="D118" s="110" t="str">
        <f t="shared" si="7"/>
        <v/>
      </c>
      <c r="E118" s="34" t="str">
        <f t="shared" si="8"/>
        <v/>
      </c>
      <c r="F118" s="34" t="str">
        <f t="shared" si="9"/>
        <v/>
      </c>
      <c r="G118" s="124" t="str">
        <f>IF(AND(Include_study?="Yes",Sufficient_data="Yes",Moderator&lt;&gt;""),IF(Moderator_model="Fixed effect",Weightf/SUM(Weightf),Calculations!CD:CD/SUM(Calculations!CD:CD)),"")</f>
        <v/>
      </c>
    </row>
    <row r="119" spans="4:7" x14ac:dyDescent="0.2">
      <c r="D119" s="110" t="str">
        <f t="shared" si="7"/>
        <v/>
      </c>
      <c r="E119" s="34" t="str">
        <f t="shared" si="8"/>
        <v/>
      </c>
      <c r="F119" s="34" t="str">
        <f t="shared" si="9"/>
        <v/>
      </c>
      <c r="G119" s="124" t="str">
        <f>IF(AND(Include_study?="Yes",Sufficient_data="Yes",Moderator&lt;&gt;""),IF(Moderator_model="Fixed effect",Weightf/SUM(Weightf),Calculations!CD:CD/SUM(Calculations!CD:CD)),"")</f>
        <v/>
      </c>
    </row>
    <row r="120" spans="4:7" x14ac:dyDescent="0.2">
      <c r="D120" s="110" t="str">
        <f t="shared" si="7"/>
        <v/>
      </c>
      <c r="E120" s="34" t="str">
        <f t="shared" si="8"/>
        <v/>
      </c>
      <c r="F120" s="34" t="str">
        <f t="shared" si="9"/>
        <v/>
      </c>
      <c r="G120" s="124" t="str">
        <f>IF(AND(Include_study?="Yes",Sufficient_data="Yes",Moderator&lt;&gt;""),IF(Moderator_model="Fixed effect",Weightf/SUM(Weightf),Calculations!CD:CD/SUM(Calculations!CD:CD)),"")</f>
        <v/>
      </c>
    </row>
    <row r="121" spans="4:7" x14ac:dyDescent="0.2">
      <c r="D121" s="110" t="str">
        <f t="shared" si="7"/>
        <v/>
      </c>
      <c r="E121" s="34" t="str">
        <f t="shared" si="8"/>
        <v/>
      </c>
      <c r="F121" s="34" t="str">
        <f t="shared" si="9"/>
        <v/>
      </c>
      <c r="G121" s="124" t="str">
        <f>IF(AND(Include_study?="Yes",Sufficient_data="Yes",Moderator&lt;&gt;""),IF(Moderator_model="Fixed effect",Weightf/SUM(Weightf),Calculations!CD:CD/SUM(Calculations!CD:CD)),"")</f>
        <v/>
      </c>
    </row>
    <row r="122" spans="4:7" x14ac:dyDescent="0.2">
      <c r="D122" s="110" t="str">
        <f t="shared" si="7"/>
        <v/>
      </c>
      <c r="E122" s="34" t="str">
        <f t="shared" si="8"/>
        <v/>
      </c>
      <c r="F122" s="34" t="str">
        <f t="shared" si="9"/>
        <v/>
      </c>
      <c r="G122" s="124" t="str">
        <f>IF(AND(Include_study?="Yes",Sufficient_data="Yes",Moderator&lt;&gt;""),IF(Moderator_model="Fixed effect",Weightf/SUM(Weightf),Calculations!CD:CD/SUM(Calculations!CD:CD)),"")</f>
        <v/>
      </c>
    </row>
    <row r="123" spans="4:7" x14ac:dyDescent="0.2">
      <c r="D123" s="110" t="str">
        <f t="shared" si="7"/>
        <v/>
      </c>
      <c r="E123" s="34" t="str">
        <f t="shared" si="8"/>
        <v/>
      </c>
      <c r="F123" s="34" t="str">
        <f t="shared" si="9"/>
        <v/>
      </c>
      <c r="G123" s="124" t="str">
        <f>IF(AND(Include_study?="Yes",Sufficient_data="Yes",Moderator&lt;&gt;""),IF(Moderator_model="Fixed effect",Weightf/SUM(Weightf),Calculations!CD:CD/SUM(Calculations!CD:CD)),"")</f>
        <v/>
      </c>
    </row>
    <row r="124" spans="4:7" x14ac:dyDescent="0.2">
      <c r="D124" s="110" t="str">
        <f t="shared" si="7"/>
        <v/>
      </c>
      <c r="E124" s="34" t="str">
        <f t="shared" si="8"/>
        <v/>
      </c>
      <c r="F124" s="34" t="str">
        <f t="shared" si="9"/>
        <v/>
      </c>
      <c r="G124" s="124" t="str">
        <f>IF(AND(Include_study?="Yes",Sufficient_data="Yes",Moderator&lt;&gt;""),IF(Moderator_model="Fixed effect",Weightf/SUM(Weightf),Calculations!CD:CD/SUM(Calculations!CD:CD)),"")</f>
        <v/>
      </c>
    </row>
    <row r="125" spans="4:7" x14ac:dyDescent="0.2">
      <c r="D125" s="110" t="str">
        <f t="shared" si="7"/>
        <v/>
      </c>
      <c r="E125" s="34" t="str">
        <f t="shared" si="8"/>
        <v/>
      </c>
      <c r="F125" s="34" t="str">
        <f t="shared" si="9"/>
        <v/>
      </c>
      <c r="G125" s="124" t="str">
        <f>IF(AND(Include_study?="Yes",Sufficient_data="Yes",Moderator&lt;&gt;""),IF(Moderator_model="Fixed effect",Weightf/SUM(Weightf),Calculations!CD:CD/SUM(Calculations!CD:CD)),"")</f>
        <v/>
      </c>
    </row>
    <row r="126" spans="4:7" x14ac:dyDescent="0.2">
      <c r="D126" s="110" t="str">
        <f t="shared" si="7"/>
        <v/>
      </c>
      <c r="E126" s="34" t="str">
        <f t="shared" si="8"/>
        <v/>
      </c>
      <c r="F126" s="34" t="str">
        <f t="shared" si="9"/>
        <v/>
      </c>
      <c r="G126" s="124" t="str">
        <f>IF(AND(Include_study?="Yes",Sufficient_data="Yes",Moderator&lt;&gt;""),IF(Moderator_model="Fixed effect",Weightf/SUM(Weightf),Calculations!CD:CD/SUM(Calculations!CD:CD)),"")</f>
        <v/>
      </c>
    </row>
    <row r="127" spans="4:7" x14ac:dyDescent="0.2">
      <c r="D127" s="110" t="str">
        <f t="shared" si="7"/>
        <v/>
      </c>
      <c r="E127" s="34" t="str">
        <f t="shared" si="8"/>
        <v/>
      </c>
      <c r="F127" s="34" t="str">
        <f t="shared" si="9"/>
        <v/>
      </c>
      <c r="G127" s="124" t="str">
        <f>IF(AND(Include_study?="Yes",Sufficient_data="Yes",Moderator&lt;&gt;""),IF(Moderator_model="Fixed effect",Weightf/SUM(Weightf),Calculations!CD:CD/SUM(Calculations!CD:CD)),"")</f>
        <v/>
      </c>
    </row>
    <row r="128" spans="4:7" x14ac:dyDescent="0.2">
      <c r="D128" s="110" t="str">
        <f t="shared" si="7"/>
        <v/>
      </c>
      <c r="E128" s="34" t="str">
        <f t="shared" si="8"/>
        <v/>
      </c>
      <c r="F128" s="34" t="str">
        <f t="shared" si="9"/>
        <v/>
      </c>
      <c r="G128" s="124" t="str">
        <f>IF(AND(Include_study?="Yes",Sufficient_data="Yes",Moderator&lt;&gt;""),IF(Moderator_model="Fixed effect",Weightf/SUM(Weightf),Calculations!CD:CD/SUM(Calculations!CD:CD)),"")</f>
        <v/>
      </c>
    </row>
    <row r="129" spans="4:7" x14ac:dyDescent="0.2">
      <c r="D129" s="110" t="str">
        <f t="shared" si="7"/>
        <v/>
      </c>
      <c r="E129" s="34" t="str">
        <f t="shared" si="8"/>
        <v/>
      </c>
      <c r="F129" s="34" t="str">
        <f t="shared" si="9"/>
        <v/>
      </c>
      <c r="G129" s="124" t="str">
        <f>IF(AND(Include_study?="Yes",Sufficient_data="Yes",Moderator&lt;&gt;""),IF(Moderator_model="Fixed effect",Weightf/SUM(Weightf),Calculations!CD:CD/SUM(Calculations!CD:CD)),"")</f>
        <v/>
      </c>
    </row>
    <row r="130" spans="4:7" x14ac:dyDescent="0.2">
      <c r="D130" s="110" t="str">
        <f t="shared" si="7"/>
        <v/>
      </c>
      <c r="E130" s="34" t="str">
        <f t="shared" si="8"/>
        <v/>
      </c>
      <c r="F130" s="34" t="str">
        <f t="shared" ref="F130:F161" si="10">IF(AND(Include_study?="Yes",Sufficient_data="Yes",Moderator&lt;&gt;""),Semi_partial_correlation,"")</f>
        <v/>
      </c>
      <c r="G130" s="124" t="str">
        <f>IF(AND(Include_study?="Yes",Sufficient_data="Yes",Moderator&lt;&gt;""),IF(Moderator_model="Fixed effect",Weightf/SUM(Weightf),Calculations!CD:CD/SUM(Calculations!CD:CD)),"")</f>
        <v/>
      </c>
    </row>
    <row r="131" spans="4:7" x14ac:dyDescent="0.2">
      <c r="D131" s="110" t="str">
        <f t="shared" si="7"/>
        <v/>
      </c>
      <c r="E131" s="34" t="str">
        <f t="shared" si="8"/>
        <v/>
      </c>
      <c r="F131" s="34" t="str">
        <f t="shared" si="10"/>
        <v/>
      </c>
      <c r="G131" s="124" t="str">
        <f>IF(AND(Include_study?="Yes",Sufficient_data="Yes",Moderator&lt;&gt;""),IF(Moderator_model="Fixed effect",Weightf/SUM(Weightf),Calculations!CD:CD/SUM(Calculations!CD:CD)),"")</f>
        <v/>
      </c>
    </row>
    <row r="132" spans="4:7" x14ac:dyDescent="0.2">
      <c r="D132" s="110" t="str">
        <f t="shared" si="7"/>
        <v/>
      </c>
      <c r="E132" s="34" t="str">
        <f t="shared" si="8"/>
        <v/>
      </c>
      <c r="F132" s="34" t="str">
        <f t="shared" si="10"/>
        <v/>
      </c>
      <c r="G132" s="124" t="str">
        <f>IF(AND(Include_study?="Yes",Sufficient_data="Yes",Moderator&lt;&gt;""),IF(Moderator_model="Fixed effect",Weightf/SUM(Weightf),Calculations!CD:CD/SUM(Calculations!CD:CD)),"")</f>
        <v/>
      </c>
    </row>
    <row r="133" spans="4:7" x14ac:dyDescent="0.2">
      <c r="D133" s="110" t="str">
        <f t="shared" si="7"/>
        <v/>
      </c>
      <c r="E133" s="34" t="str">
        <f t="shared" si="8"/>
        <v/>
      </c>
      <c r="F133" s="34" t="str">
        <f t="shared" si="10"/>
        <v/>
      </c>
      <c r="G133" s="124" t="str">
        <f>IF(AND(Include_study?="Yes",Sufficient_data="Yes",Moderator&lt;&gt;""),IF(Moderator_model="Fixed effect",Weightf/SUM(Weightf),Calculations!CD:CD/SUM(Calculations!CD:CD)),"")</f>
        <v/>
      </c>
    </row>
    <row r="134" spans="4:7" x14ac:dyDescent="0.2">
      <c r="D134" s="110" t="str">
        <f t="shared" si="7"/>
        <v/>
      </c>
      <c r="E134" s="34" t="str">
        <f t="shared" si="8"/>
        <v/>
      </c>
      <c r="F134" s="34" t="str">
        <f t="shared" si="10"/>
        <v/>
      </c>
      <c r="G134" s="124" t="str">
        <f>IF(AND(Include_study?="Yes",Sufficient_data="Yes",Moderator&lt;&gt;""),IF(Moderator_model="Fixed effect",Weightf/SUM(Weightf),Calculations!CD:CD/SUM(Calculations!CD:CD)),"")</f>
        <v/>
      </c>
    </row>
    <row r="135" spans="4:7" x14ac:dyDescent="0.2">
      <c r="D135" s="110" t="str">
        <f t="shared" si="7"/>
        <v/>
      </c>
      <c r="E135" s="34" t="str">
        <f t="shared" si="8"/>
        <v/>
      </c>
      <c r="F135" s="34" t="str">
        <f t="shared" si="10"/>
        <v/>
      </c>
      <c r="G135" s="124" t="str">
        <f>IF(AND(Include_study?="Yes",Sufficient_data="Yes",Moderator&lt;&gt;""),IF(Moderator_model="Fixed effect",Weightf/SUM(Weightf),Calculations!CD:CD/SUM(Calculations!CD:CD)),"")</f>
        <v/>
      </c>
    </row>
    <row r="136" spans="4:7" x14ac:dyDescent="0.2">
      <c r="D136" s="110" t="str">
        <f t="shared" si="7"/>
        <v/>
      </c>
      <c r="E136" s="34" t="str">
        <f t="shared" si="8"/>
        <v/>
      </c>
      <c r="F136" s="34" t="str">
        <f t="shared" si="10"/>
        <v/>
      </c>
      <c r="G136" s="124" t="str">
        <f>IF(AND(Include_study?="Yes",Sufficient_data="Yes",Moderator&lt;&gt;""),IF(Moderator_model="Fixed effect",Weightf/SUM(Weightf),Calculations!CD:CD/SUM(Calculations!CD:CD)),"")</f>
        <v/>
      </c>
    </row>
    <row r="137" spans="4:7" x14ac:dyDescent="0.2">
      <c r="D137" s="110" t="str">
        <f t="shared" si="7"/>
        <v/>
      </c>
      <c r="E137" s="34" t="str">
        <f t="shared" si="8"/>
        <v/>
      </c>
      <c r="F137" s="34" t="str">
        <f t="shared" si="10"/>
        <v/>
      </c>
      <c r="G137" s="124" t="str">
        <f>IF(AND(Include_study?="Yes",Sufficient_data="Yes",Moderator&lt;&gt;""),IF(Moderator_model="Fixed effect",Weightf/SUM(Weightf),Calculations!CD:CD/SUM(Calculations!CD:CD)),"")</f>
        <v/>
      </c>
    </row>
    <row r="138" spans="4:7" x14ac:dyDescent="0.2">
      <c r="D138" s="110" t="str">
        <f t="shared" si="7"/>
        <v/>
      </c>
      <c r="E138" s="34" t="str">
        <f t="shared" si="8"/>
        <v/>
      </c>
      <c r="F138" s="34" t="str">
        <f t="shared" si="10"/>
        <v/>
      </c>
      <c r="G138" s="124" t="str">
        <f>IF(AND(Include_study?="Yes",Sufficient_data="Yes",Moderator&lt;&gt;""),IF(Moderator_model="Fixed effect",Weightf/SUM(Weightf),Calculations!CD:CD/SUM(Calculations!CD:CD)),"")</f>
        <v/>
      </c>
    </row>
    <row r="139" spans="4:7" x14ac:dyDescent="0.2">
      <c r="D139" s="110" t="str">
        <f t="shared" si="7"/>
        <v/>
      </c>
      <c r="E139" s="34" t="str">
        <f t="shared" si="8"/>
        <v/>
      </c>
      <c r="F139" s="34" t="str">
        <f t="shared" si="10"/>
        <v/>
      </c>
      <c r="G139" s="124" t="str">
        <f>IF(AND(Include_study?="Yes",Sufficient_data="Yes",Moderator&lt;&gt;""),IF(Moderator_model="Fixed effect",Weightf/SUM(Weightf),Calculations!CD:CD/SUM(Calculations!CD:CD)),"")</f>
        <v/>
      </c>
    </row>
    <row r="140" spans="4:7" x14ac:dyDescent="0.2">
      <c r="D140" s="110" t="str">
        <f t="shared" si="7"/>
        <v/>
      </c>
      <c r="E140" s="34" t="str">
        <f t="shared" si="8"/>
        <v/>
      </c>
      <c r="F140" s="34" t="str">
        <f t="shared" si="10"/>
        <v/>
      </c>
      <c r="G140" s="124" t="str">
        <f>IF(AND(Include_study?="Yes",Sufficient_data="Yes",Moderator&lt;&gt;""),IF(Moderator_model="Fixed effect",Weightf/SUM(Weightf),Calculations!CD:CD/SUM(Calculations!CD:CD)),"")</f>
        <v/>
      </c>
    </row>
    <row r="141" spans="4:7" x14ac:dyDescent="0.2">
      <c r="D141" s="110" t="str">
        <f t="shared" si="7"/>
        <v/>
      </c>
      <c r="E141" s="34" t="str">
        <f t="shared" si="8"/>
        <v/>
      </c>
      <c r="F141" s="34" t="str">
        <f t="shared" si="10"/>
        <v/>
      </c>
      <c r="G141" s="124" t="str">
        <f>IF(AND(Include_study?="Yes",Sufficient_data="Yes",Moderator&lt;&gt;""),IF(Moderator_model="Fixed effect",Weightf/SUM(Weightf),Calculations!CD:CD/SUM(Calculations!CD:CD)),"")</f>
        <v/>
      </c>
    </row>
    <row r="142" spans="4:7" x14ac:dyDescent="0.2">
      <c r="D142" s="110" t="str">
        <f t="shared" si="7"/>
        <v/>
      </c>
      <c r="E142" s="34" t="str">
        <f t="shared" si="8"/>
        <v/>
      </c>
      <c r="F142" s="34" t="str">
        <f t="shared" si="10"/>
        <v/>
      </c>
      <c r="G142" s="124" t="str">
        <f>IF(AND(Include_study?="Yes",Sufficient_data="Yes",Moderator&lt;&gt;""),IF(Moderator_model="Fixed effect",Weightf/SUM(Weightf),Calculations!CD:CD/SUM(Calculations!CD:CD)),"")</f>
        <v/>
      </c>
    </row>
    <row r="143" spans="4:7" x14ac:dyDescent="0.2">
      <c r="D143" s="110" t="str">
        <f t="shared" si="7"/>
        <v/>
      </c>
      <c r="E143" s="34" t="str">
        <f t="shared" si="8"/>
        <v/>
      </c>
      <c r="F143" s="34" t="str">
        <f t="shared" si="10"/>
        <v/>
      </c>
      <c r="G143" s="124" t="str">
        <f>IF(AND(Include_study?="Yes",Sufficient_data="Yes",Moderator&lt;&gt;""),IF(Moderator_model="Fixed effect",Weightf/SUM(Weightf),Calculations!CD:CD/SUM(Calculations!CD:CD)),"")</f>
        <v/>
      </c>
    </row>
    <row r="144" spans="4:7" x14ac:dyDescent="0.2">
      <c r="D144" s="110" t="str">
        <f t="shared" si="7"/>
        <v/>
      </c>
      <c r="E144" s="34" t="str">
        <f t="shared" si="8"/>
        <v/>
      </c>
      <c r="F144" s="34" t="str">
        <f t="shared" si="10"/>
        <v/>
      </c>
      <c r="G144" s="124" t="str">
        <f>IF(AND(Include_study?="Yes",Sufficient_data="Yes",Moderator&lt;&gt;""),IF(Moderator_model="Fixed effect",Weightf/SUM(Weightf),Calculations!CD:CD/SUM(Calculations!CD:CD)),"")</f>
        <v/>
      </c>
    </row>
    <row r="145" spans="4:7" x14ac:dyDescent="0.2">
      <c r="D145" s="110" t="str">
        <f t="shared" si="7"/>
        <v/>
      </c>
      <c r="E145" s="34" t="str">
        <f t="shared" si="8"/>
        <v/>
      </c>
      <c r="F145" s="34" t="str">
        <f t="shared" si="10"/>
        <v/>
      </c>
      <c r="G145" s="124" t="str">
        <f>IF(AND(Include_study?="Yes",Sufficient_data="Yes",Moderator&lt;&gt;""),IF(Moderator_model="Fixed effect",Weightf/SUM(Weightf),Calculations!CD:CD/SUM(Calculations!CD:CD)),"")</f>
        <v/>
      </c>
    </row>
    <row r="146" spans="4:7" x14ac:dyDescent="0.2">
      <c r="D146" s="110" t="str">
        <f t="shared" si="7"/>
        <v/>
      </c>
      <c r="E146" s="34" t="str">
        <f t="shared" si="8"/>
        <v/>
      </c>
      <c r="F146" s="34" t="str">
        <f t="shared" si="10"/>
        <v/>
      </c>
      <c r="G146" s="124" t="str">
        <f>IF(AND(Include_study?="Yes",Sufficient_data="Yes",Moderator&lt;&gt;""),IF(Moderator_model="Fixed effect",Weightf/SUM(Weightf),Calculations!CD:CD/SUM(Calculations!CD:CD)),"")</f>
        <v/>
      </c>
    </row>
    <row r="147" spans="4:7" x14ac:dyDescent="0.2">
      <c r="D147" s="110" t="str">
        <f t="shared" si="7"/>
        <v/>
      </c>
      <c r="E147" s="34" t="str">
        <f t="shared" si="8"/>
        <v/>
      </c>
      <c r="F147" s="34" t="str">
        <f t="shared" si="10"/>
        <v/>
      </c>
      <c r="G147" s="124" t="str">
        <f>IF(AND(Include_study?="Yes",Sufficient_data="Yes",Moderator&lt;&gt;""),IF(Moderator_model="Fixed effect",Weightf/SUM(Weightf),Calculations!CD:CD/SUM(Calculations!CD:CD)),"")</f>
        <v/>
      </c>
    </row>
    <row r="148" spans="4:7" x14ac:dyDescent="0.2">
      <c r="D148" s="110" t="str">
        <f t="shared" si="7"/>
        <v/>
      </c>
      <c r="E148" s="34" t="str">
        <f t="shared" si="8"/>
        <v/>
      </c>
      <c r="F148" s="34" t="str">
        <f t="shared" si="10"/>
        <v/>
      </c>
      <c r="G148" s="124" t="str">
        <f>IF(AND(Include_study?="Yes",Sufficient_data="Yes",Moderator&lt;&gt;""),IF(Moderator_model="Fixed effect",Weightf/SUM(Weightf),Calculations!CD:CD/SUM(Calculations!CD:CD)),"")</f>
        <v/>
      </c>
    </row>
    <row r="149" spans="4:7" x14ac:dyDescent="0.2">
      <c r="D149" s="110" t="str">
        <f t="shared" si="7"/>
        <v/>
      </c>
      <c r="E149" s="34" t="str">
        <f t="shared" si="8"/>
        <v/>
      </c>
      <c r="F149" s="34" t="str">
        <f t="shared" si="10"/>
        <v/>
      </c>
      <c r="G149" s="124" t="str">
        <f>IF(AND(Include_study?="Yes",Sufficient_data="Yes",Moderator&lt;&gt;""),IF(Moderator_model="Fixed effect",Weightf/SUM(Weightf),Calculations!CD:CD/SUM(Calculations!CD:CD)),"")</f>
        <v/>
      </c>
    </row>
    <row r="150" spans="4:7" x14ac:dyDescent="0.2">
      <c r="D150" s="110" t="str">
        <f t="shared" si="7"/>
        <v/>
      </c>
      <c r="E150" s="34" t="str">
        <f t="shared" si="8"/>
        <v/>
      </c>
      <c r="F150" s="34" t="str">
        <f t="shared" si="10"/>
        <v/>
      </c>
      <c r="G150" s="124" t="str">
        <f>IF(AND(Include_study?="Yes",Sufficient_data="Yes",Moderator&lt;&gt;""),IF(Moderator_model="Fixed effect",Weightf/SUM(Weightf),Calculations!CD:CD/SUM(Calculations!CD:CD)),"")</f>
        <v/>
      </c>
    </row>
    <row r="151" spans="4:7" x14ac:dyDescent="0.2">
      <c r="D151" s="110" t="str">
        <f t="shared" si="7"/>
        <v/>
      </c>
      <c r="E151" s="34" t="str">
        <f t="shared" si="8"/>
        <v/>
      </c>
      <c r="F151" s="34" t="str">
        <f t="shared" si="10"/>
        <v/>
      </c>
      <c r="G151" s="124" t="str">
        <f>IF(AND(Include_study?="Yes",Sufficient_data="Yes",Moderator&lt;&gt;""),IF(Moderator_model="Fixed effect",Weightf/SUM(Weightf),Calculations!CD:CD/SUM(Calculations!CD:CD)),"")</f>
        <v/>
      </c>
    </row>
    <row r="152" spans="4:7" x14ac:dyDescent="0.2">
      <c r="D152" s="110" t="str">
        <f t="shared" si="7"/>
        <v/>
      </c>
      <c r="E152" s="34" t="str">
        <f t="shared" si="8"/>
        <v/>
      </c>
      <c r="F152" s="34" t="str">
        <f t="shared" si="10"/>
        <v/>
      </c>
      <c r="G152" s="124" t="str">
        <f>IF(AND(Include_study?="Yes",Sufficient_data="Yes",Moderator&lt;&gt;""),IF(Moderator_model="Fixed effect",Weightf/SUM(Weightf),Calculations!CD:CD/SUM(Calculations!CD:CD)),"")</f>
        <v/>
      </c>
    </row>
    <row r="153" spans="4:7" x14ac:dyDescent="0.2">
      <c r="D153" s="110" t="str">
        <f t="shared" si="7"/>
        <v/>
      </c>
      <c r="E153" s="34" t="str">
        <f t="shared" si="8"/>
        <v/>
      </c>
      <c r="F153" s="34" t="str">
        <f t="shared" si="10"/>
        <v/>
      </c>
      <c r="G153" s="124" t="str">
        <f>IF(AND(Include_study?="Yes",Sufficient_data="Yes",Moderator&lt;&gt;""),IF(Moderator_model="Fixed effect",Weightf/SUM(Weightf),Calculations!CD:CD/SUM(Calculations!CD:CD)),"")</f>
        <v/>
      </c>
    </row>
    <row r="154" spans="4:7" x14ac:dyDescent="0.2">
      <c r="D154" s="110" t="str">
        <f t="shared" si="7"/>
        <v/>
      </c>
      <c r="E154" s="34" t="str">
        <f t="shared" si="8"/>
        <v/>
      </c>
      <c r="F154" s="34" t="str">
        <f t="shared" si="10"/>
        <v/>
      </c>
      <c r="G154" s="124" t="str">
        <f>IF(AND(Include_study?="Yes",Sufficient_data="Yes",Moderator&lt;&gt;""),IF(Moderator_model="Fixed effect",Weightf/SUM(Weightf),Calculations!CD:CD/SUM(Calculations!CD:CD)),"")</f>
        <v/>
      </c>
    </row>
    <row r="155" spans="4:7" x14ac:dyDescent="0.2">
      <c r="D155" s="110" t="str">
        <f t="shared" si="7"/>
        <v/>
      </c>
      <c r="E155" s="34" t="str">
        <f t="shared" si="8"/>
        <v/>
      </c>
      <c r="F155" s="34" t="str">
        <f t="shared" si="10"/>
        <v/>
      </c>
      <c r="G155" s="124" t="str">
        <f>IF(AND(Include_study?="Yes",Sufficient_data="Yes",Moderator&lt;&gt;""),IF(Moderator_model="Fixed effect",Weightf/SUM(Weightf),Calculations!CD:CD/SUM(Calculations!CD:CD)),"")</f>
        <v/>
      </c>
    </row>
    <row r="156" spans="4:7" x14ac:dyDescent="0.2">
      <c r="D156" s="110" t="str">
        <f t="shared" si="7"/>
        <v/>
      </c>
      <c r="E156" s="34" t="str">
        <f t="shared" si="8"/>
        <v/>
      </c>
      <c r="F156" s="34" t="str">
        <f t="shared" si="10"/>
        <v/>
      </c>
      <c r="G156" s="124" t="str">
        <f>IF(AND(Include_study?="Yes",Sufficient_data="Yes",Moderator&lt;&gt;""),IF(Moderator_model="Fixed effect",Weightf/SUM(Weightf),Calculations!CD:CD/SUM(Calculations!CD:CD)),"")</f>
        <v/>
      </c>
    </row>
    <row r="157" spans="4:7" x14ac:dyDescent="0.2">
      <c r="D157" s="110" t="str">
        <f t="shared" si="7"/>
        <v/>
      </c>
      <c r="E157" s="34" t="str">
        <f t="shared" si="8"/>
        <v/>
      </c>
      <c r="F157" s="34" t="str">
        <f t="shared" si="10"/>
        <v/>
      </c>
      <c r="G157" s="124" t="str">
        <f>IF(AND(Include_study?="Yes",Sufficient_data="Yes",Moderator&lt;&gt;""),IF(Moderator_model="Fixed effect",Weightf/SUM(Weightf),Calculations!CD:CD/SUM(Calculations!CD:CD)),"")</f>
        <v/>
      </c>
    </row>
    <row r="158" spans="4:7" x14ac:dyDescent="0.2">
      <c r="D158" s="110" t="str">
        <f t="shared" si="7"/>
        <v/>
      </c>
      <c r="E158" s="34" t="str">
        <f t="shared" si="8"/>
        <v/>
      </c>
      <c r="F158" s="34" t="str">
        <f t="shared" si="10"/>
        <v/>
      </c>
      <c r="G158" s="124" t="str">
        <f>IF(AND(Include_study?="Yes",Sufficient_data="Yes",Moderator&lt;&gt;""),IF(Moderator_model="Fixed effect",Weightf/SUM(Weightf),Calculations!CD:CD/SUM(Calculations!CD:CD)),"")</f>
        <v/>
      </c>
    </row>
    <row r="159" spans="4:7" x14ac:dyDescent="0.2">
      <c r="D159" s="110" t="str">
        <f t="shared" si="7"/>
        <v/>
      </c>
      <c r="E159" s="34" t="str">
        <f t="shared" si="8"/>
        <v/>
      </c>
      <c r="F159" s="34" t="str">
        <f t="shared" si="10"/>
        <v/>
      </c>
      <c r="G159" s="124" t="str">
        <f>IF(AND(Include_study?="Yes",Sufficient_data="Yes",Moderator&lt;&gt;""),IF(Moderator_model="Fixed effect",Weightf/SUM(Weightf),Calculations!CD:CD/SUM(Calculations!CD:CD)),"")</f>
        <v/>
      </c>
    </row>
    <row r="160" spans="4:7" x14ac:dyDescent="0.2">
      <c r="D160" s="110" t="str">
        <f t="shared" si="7"/>
        <v/>
      </c>
      <c r="E160" s="34" t="str">
        <f t="shared" si="8"/>
        <v/>
      </c>
      <c r="F160" s="34" t="str">
        <f t="shared" si="10"/>
        <v/>
      </c>
      <c r="G160" s="124" t="str">
        <f>IF(AND(Include_study?="Yes",Sufficient_data="Yes",Moderator&lt;&gt;""),IF(Moderator_model="Fixed effect",Weightf/SUM(Weightf),Calculations!CD:CD/SUM(Calculations!CD:CD)),"")</f>
        <v/>
      </c>
    </row>
    <row r="161" spans="4:7" x14ac:dyDescent="0.2">
      <c r="D161" s="110" t="str">
        <f t="shared" si="7"/>
        <v/>
      </c>
      <c r="E161" s="34" t="str">
        <f t="shared" si="8"/>
        <v/>
      </c>
      <c r="F161" s="34" t="str">
        <f t="shared" si="10"/>
        <v/>
      </c>
      <c r="G161" s="124" t="str">
        <f>IF(AND(Include_study?="Yes",Sufficient_data="Yes",Moderator&lt;&gt;""),IF(Moderator_model="Fixed effect",Weightf/SUM(Weightf),Calculations!CD:CD/SUM(Calculations!CD:CD)),"")</f>
        <v/>
      </c>
    </row>
    <row r="162" spans="4:7" x14ac:dyDescent="0.2">
      <c r="D162" s="110" t="str">
        <f t="shared" ref="D162:D201" si="11">IF(AND(Sufficient_data="Yes",Include_study?="Yes",Moderator&lt;&gt;""),Study_name,"")</f>
        <v/>
      </c>
      <c r="E162" s="34" t="str">
        <f t="shared" ref="E162:E201" si="12">IF(AND(Include_study?="Yes",Sufficient_data="Yes",Moderator&lt;&gt;""),Moderator,"")</f>
        <v/>
      </c>
      <c r="F162" s="34" t="str">
        <f t="shared" ref="F162:F193" si="13">IF(AND(Include_study?="Yes",Sufficient_data="Yes",Moderator&lt;&gt;""),Semi_partial_correlation,"")</f>
        <v/>
      </c>
      <c r="G162" s="124" t="str">
        <f>IF(AND(Include_study?="Yes",Sufficient_data="Yes",Moderator&lt;&gt;""),IF(Moderator_model="Fixed effect",Weightf/SUM(Weightf),Calculations!CD:CD/SUM(Calculations!CD:CD)),"")</f>
        <v/>
      </c>
    </row>
    <row r="163" spans="4:7" x14ac:dyDescent="0.2">
      <c r="D163" s="110" t="str">
        <f t="shared" si="11"/>
        <v/>
      </c>
      <c r="E163" s="34" t="str">
        <f t="shared" si="12"/>
        <v/>
      </c>
      <c r="F163" s="34" t="str">
        <f t="shared" si="13"/>
        <v/>
      </c>
      <c r="G163" s="124" t="str">
        <f>IF(AND(Include_study?="Yes",Sufficient_data="Yes",Moderator&lt;&gt;""),IF(Moderator_model="Fixed effect",Weightf/SUM(Weightf),Calculations!CD:CD/SUM(Calculations!CD:CD)),"")</f>
        <v/>
      </c>
    </row>
    <row r="164" spans="4:7" x14ac:dyDescent="0.2">
      <c r="D164" s="110" t="str">
        <f t="shared" si="11"/>
        <v/>
      </c>
      <c r="E164" s="34" t="str">
        <f t="shared" si="12"/>
        <v/>
      </c>
      <c r="F164" s="34" t="str">
        <f t="shared" si="13"/>
        <v/>
      </c>
      <c r="G164" s="124" t="str">
        <f>IF(AND(Include_study?="Yes",Sufficient_data="Yes",Moderator&lt;&gt;""),IF(Moderator_model="Fixed effect",Weightf/SUM(Weightf),Calculations!CD:CD/SUM(Calculations!CD:CD)),"")</f>
        <v/>
      </c>
    </row>
    <row r="165" spans="4:7" x14ac:dyDescent="0.2">
      <c r="D165" s="110" t="str">
        <f t="shared" si="11"/>
        <v/>
      </c>
      <c r="E165" s="34" t="str">
        <f t="shared" si="12"/>
        <v/>
      </c>
      <c r="F165" s="34" t="str">
        <f t="shared" si="13"/>
        <v/>
      </c>
      <c r="G165" s="124" t="str">
        <f>IF(AND(Include_study?="Yes",Sufficient_data="Yes",Moderator&lt;&gt;""),IF(Moderator_model="Fixed effect",Weightf/SUM(Weightf),Calculations!CD:CD/SUM(Calculations!CD:CD)),"")</f>
        <v/>
      </c>
    </row>
    <row r="166" spans="4:7" x14ac:dyDescent="0.2">
      <c r="D166" s="110" t="str">
        <f t="shared" si="11"/>
        <v/>
      </c>
      <c r="E166" s="34" t="str">
        <f t="shared" si="12"/>
        <v/>
      </c>
      <c r="F166" s="34" t="str">
        <f t="shared" si="13"/>
        <v/>
      </c>
      <c r="G166" s="124" t="str">
        <f>IF(AND(Include_study?="Yes",Sufficient_data="Yes",Moderator&lt;&gt;""),IF(Moderator_model="Fixed effect",Weightf/SUM(Weightf),Calculations!CD:CD/SUM(Calculations!CD:CD)),"")</f>
        <v/>
      </c>
    </row>
    <row r="167" spans="4:7" x14ac:dyDescent="0.2">
      <c r="D167" s="110" t="str">
        <f t="shared" si="11"/>
        <v/>
      </c>
      <c r="E167" s="34" t="str">
        <f t="shared" si="12"/>
        <v/>
      </c>
      <c r="F167" s="34" t="str">
        <f t="shared" si="13"/>
        <v/>
      </c>
      <c r="G167" s="124" t="str">
        <f>IF(AND(Include_study?="Yes",Sufficient_data="Yes",Moderator&lt;&gt;""),IF(Moderator_model="Fixed effect",Weightf/SUM(Weightf),Calculations!CD:CD/SUM(Calculations!CD:CD)),"")</f>
        <v/>
      </c>
    </row>
    <row r="168" spans="4:7" x14ac:dyDescent="0.2">
      <c r="D168" s="110" t="str">
        <f t="shared" si="11"/>
        <v/>
      </c>
      <c r="E168" s="34" t="str">
        <f t="shared" si="12"/>
        <v/>
      </c>
      <c r="F168" s="34" t="str">
        <f t="shared" si="13"/>
        <v/>
      </c>
      <c r="G168" s="124" t="str">
        <f>IF(AND(Include_study?="Yes",Sufficient_data="Yes",Moderator&lt;&gt;""),IF(Moderator_model="Fixed effect",Weightf/SUM(Weightf),Calculations!CD:CD/SUM(Calculations!CD:CD)),"")</f>
        <v/>
      </c>
    </row>
    <row r="169" spans="4:7" x14ac:dyDescent="0.2">
      <c r="D169" s="110" t="str">
        <f t="shared" si="11"/>
        <v/>
      </c>
      <c r="E169" s="34" t="str">
        <f t="shared" si="12"/>
        <v/>
      </c>
      <c r="F169" s="34" t="str">
        <f t="shared" si="13"/>
        <v/>
      </c>
      <c r="G169" s="124" t="str">
        <f>IF(AND(Include_study?="Yes",Sufficient_data="Yes",Moderator&lt;&gt;""),IF(Moderator_model="Fixed effect",Weightf/SUM(Weightf),Calculations!CD:CD/SUM(Calculations!CD:CD)),"")</f>
        <v/>
      </c>
    </row>
    <row r="170" spans="4:7" x14ac:dyDescent="0.2">
      <c r="D170" s="110" t="str">
        <f t="shared" si="11"/>
        <v/>
      </c>
      <c r="E170" s="34" t="str">
        <f t="shared" si="12"/>
        <v/>
      </c>
      <c r="F170" s="34" t="str">
        <f t="shared" si="13"/>
        <v/>
      </c>
      <c r="G170" s="124" t="str">
        <f>IF(AND(Include_study?="Yes",Sufficient_data="Yes",Moderator&lt;&gt;""),IF(Moderator_model="Fixed effect",Weightf/SUM(Weightf),Calculations!CD:CD/SUM(Calculations!CD:CD)),"")</f>
        <v/>
      </c>
    </row>
    <row r="171" spans="4:7" x14ac:dyDescent="0.2">
      <c r="D171" s="110" t="str">
        <f t="shared" si="11"/>
        <v/>
      </c>
      <c r="E171" s="34" t="str">
        <f t="shared" si="12"/>
        <v/>
      </c>
      <c r="F171" s="34" t="str">
        <f t="shared" si="13"/>
        <v/>
      </c>
      <c r="G171" s="124" t="str">
        <f>IF(AND(Include_study?="Yes",Sufficient_data="Yes",Moderator&lt;&gt;""),IF(Moderator_model="Fixed effect",Weightf/SUM(Weightf),Calculations!CD:CD/SUM(Calculations!CD:CD)),"")</f>
        <v/>
      </c>
    </row>
    <row r="172" spans="4:7" x14ac:dyDescent="0.2">
      <c r="D172" s="110" t="str">
        <f t="shared" si="11"/>
        <v/>
      </c>
      <c r="E172" s="34" t="str">
        <f t="shared" si="12"/>
        <v/>
      </c>
      <c r="F172" s="34" t="str">
        <f t="shared" si="13"/>
        <v/>
      </c>
      <c r="G172" s="124" t="str">
        <f>IF(AND(Include_study?="Yes",Sufficient_data="Yes",Moderator&lt;&gt;""),IF(Moderator_model="Fixed effect",Weightf/SUM(Weightf),Calculations!CD:CD/SUM(Calculations!CD:CD)),"")</f>
        <v/>
      </c>
    </row>
    <row r="173" spans="4:7" x14ac:dyDescent="0.2">
      <c r="D173" s="110" t="str">
        <f t="shared" si="11"/>
        <v/>
      </c>
      <c r="E173" s="34" t="str">
        <f t="shared" si="12"/>
        <v/>
      </c>
      <c r="F173" s="34" t="str">
        <f t="shared" si="13"/>
        <v/>
      </c>
      <c r="G173" s="124" t="str">
        <f>IF(AND(Include_study?="Yes",Sufficient_data="Yes",Moderator&lt;&gt;""),IF(Moderator_model="Fixed effect",Weightf/SUM(Weightf),Calculations!CD:CD/SUM(Calculations!CD:CD)),"")</f>
        <v/>
      </c>
    </row>
    <row r="174" spans="4:7" x14ac:dyDescent="0.2">
      <c r="D174" s="110" t="str">
        <f t="shared" si="11"/>
        <v/>
      </c>
      <c r="E174" s="34" t="str">
        <f t="shared" si="12"/>
        <v/>
      </c>
      <c r="F174" s="34" t="str">
        <f t="shared" si="13"/>
        <v/>
      </c>
      <c r="G174" s="124" t="str">
        <f>IF(AND(Include_study?="Yes",Sufficient_data="Yes",Moderator&lt;&gt;""),IF(Moderator_model="Fixed effect",Weightf/SUM(Weightf),Calculations!CD:CD/SUM(Calculations!CD:CD)),"")</f>
        <v/>
      </c>
    </row>
    <row r="175" spans="4:7" x14ac:dyDescent="0.2">
      <c r="D175" s="110" t="str">
        <f t="shared" si="11"/>
        <v/>
      </c>
      <c r="E175" s="34" t="str">
        <f t="shared" si="12"/>
        <v/>
      </c>
      <c r="F175" s="34" t="str">
        <f t="shared" si="13"/>
        <v/>
      </c>
      <c r="G175" s="124" t="str">
        <f>IF(AND(Include_study?="Yes",Sufficient_data="Yes",Moderator&lt;&gt;""),IF(Moderator_model="Fixed effect",Weightf/SUM(Weightf),Calculations!CD:CD/SUM(Calculations!CD:CD)),"")</f>
        <v/>
      </c>
    </row>
    <row r="176" spans="4:7" x14ac:dyDescent="0.2">
      <c r="D176" s="110" t="str">
        <f t="shared" si="11"/>
        <v/>
      </c>
      <c r="E176" s="34" t="str">
        <f t="shared" si="12"/>
        <v/>
      </c>
      <c r="F176" s="34" t="str">
        <f t="shared" si="13"/>
        <v/>
      </c>
      <c r="G176" s="124" t="str">
        <f>IF(AND(Include_study?="Yes",Sufficient_data="Yes",Moderator&lt;&gt;""),IF(Moderator_model="Fixed effect",Weightf/SUM(Weightf),Calculations!CD:CD/SUM(Calculations!CD:CD)),"")</f>
        <v/>
      </c>
    </row>
    <row r="177" spans="4:7" x14ac:dyDescent="0.2">
      <c r="D177" s="110" t="str">
        <f t="shared" si="11"/>
        <v/>
      </c>
      <c r="E177" s="34" t="str">
        <f t="shared" si="12"/>
        <v/>
      </c>
      <c r="F177" s="34" t="str">
        <f t="shared" si="13"/>
        <v/>
      </c>
      <c r="G177" s="124" t="str">
        <f>IF(AND(Include_study?="Yes",Sufficient_data="Yes",Moderator&lt;&gt;""),IF(Moderator_model="Fixed effect",Weightf/SUM(Weightf),Calculations!CD:CD/SUM(Calculations!CD:CD)),"")</f>
        <v/>
      </c>
    </row>
    <row r="178" spans="4:7" x14ac:dyDescent="0.2">
      <c r="D178" s="110" t="str">
        <f t="shared" si="11"/>
        <v/>
      </c>
      <c r="E178" s="34" t="str">
        <f t="shared" si="12"/>
        <v/>
      </c>
      <c r="F178" s="34" t="str">
        <f t="shared" si="13"/>
        <v/>
      </c>
      <c r="G178" s="124" t="str">
        <f>IF(AND(Include_study?="Yes",Sufficient_data="Yes",Moderator&lt;&gt;""),IF(Moderator_model="Fixed effect",Weightf/SUM(Weightf),Calculations!CD:CD/SUM(Calculations!CD:CD)),"")</f>
        <v/>
      </c>
    </row>
    <row r="179" spans="4:7" x14ac:dyDescent="0.2">
      <c r="D179" s="110" t="str">
        <f t="shared" si="11"/>
        <v/>
      </c>
      <c r="E179" s="34" t="str">
        <f t="shared" si="12"/>
        <v/>
      </c>
      <c r="F179" s="34" t="str">
        <f t="shared" si="13"/>
        <v/>
      </c>
      <c r="G179" s="124" t="str">
        <f>IF(AND(Include_study?="Yes",Sufficient_data="Yes",Moderator&lt;&gt;""),IF(Moderator_model="Fixed effect",Weightf/SUM(Weightf),Calculations!CD:CD/SUM(Calculations!CD:CD)),"")</f>
        <v/>
      </c>
    </row>
    <row r="180" spans="4:7" x14ac:dyDescent="0.2">
      <c r="D180" s="110" t="str">
        <f t="shared" si="11"/>
        <v/>
      </c>
      <c r="E180" s="34" t="str">
        <f t="shared" si="12"/>
        <v/>
      </c>
      <c r="F180" s="34" t="str">
        <f t="shared" si="13"/>
        <v/>
      </c>
      <c r="G180" s="124" t="str">
        <f>IF(AND(Include_study?="Yes",Sufficient_data="Yes",Moderator&lt;&gt;""),IF(Moderator_model="Fixed effect",Weightf/SUM(Weightf),Calculations!CD:CD/SUM(Calculations!CD:CD)),"")</f>
        <v/>
      </c>
    </row>
    <row r="181" spans="4:7" x14ac:dyDescent="0.2">
      <c r="D181" s="110" t="str">
        <f t="shared" si="11"/>
        <v/>
      </c>
      <c r="E181" s="34" t="str">
        <f t="shared" si="12"/>
        <v/>
      </c>
      <c r="F181" s="34" t="str">
        <f t="shared" si="13"/>
        <v/>
      </c>
      <c r="G181" s="124" t="str">
        <f>IF(AND(Include_study?="Yes",Sufficient_data="Yes",Moderator&lt;&gt;""),IF(Moderator_model="Fixed effect",Weightf/SUM(Weightf),Calculations!CD:CD/SUM(Calculations!CD:CD)),"")</f>
        <v/>
      </c>
    </row>
    <row r="182" spans="4:7" x14ac:dyDescent="0.2">
      <c r="D182" s="110" t="str">
        <f t="shared" si="11"/>
        <v/>
      </c>
      <c r="E182" s="34" t="str">
        <f t="shared" si="12"/>
        <v/>
      </c>
      <c r="F182" s="34" t="str">
        <f t="shared" si="13"/>
        <v/>
      </c>
      <c r="G182" s="124" t="str">
        <f>IF(AND(Include_study?="Yes",Sufficient_data="Yes",Moderator&lt;&gt;""),IF(Moderator_model="Fixed effect",Weightf/SUM(Weightf),Calculations!CD:CD/SUM(Calculations!CD:CD)),"")</f>
        <v/>
      </c>
    </row>
    <row r="183" spans="4:7" x14ac:dyDescent="0.2">
      <c r="D183" s="110" t="str">
        <f t="shared" si="11"/>
        <v/>
      </c>
      <c r="E183" s="34" t="str">
        <f t="shared" si="12"/>
        <v/>
      </c>
      <c r="F183" s="34" t="str">
        <f t="shared" si="13"/>
        <v/>
      </c>
      <c r="G183" s="124" t="str">
        <f>IF(AND(Include_study?="Yes",Sufficient_data="Yes",Moderator&lt;&gt;""),IF(Moderator_model="Fixed effect",Weightf/SUM(Weightf),Calculations!CD:CD/SUM(Calculations!CD:CD)),"")</f>
        <v/>
      </c>
    </row>
    <row r="184" spans="4:7" x14ac:dyDescent="0.2">
      <c r="D184" s="110" t="str">
        <f t="shared" si="11"/>
        <v/>
      </c>
      <c r="E184" s="34" t="str">
        <f t="shared" si="12"/>
        <v/>
      </c>
      <c r="F184" s="34" t="str">
        <f t="shared" si="13"/>
        <v/>
      </c>
      <c r="G184" s="124" t="str">
        <f>IF(AND(Include_study?="Yes",Sufficient_data="Yes",Moderator&lt;&gt;""),IF(Moderator_model="Fixed effect",Weightf/SUM(Weightf),Calculations!CD:CD/SUM(Calculations!CD:CD)),"")</f>
        <v/>
      </c>
    </row>
    <row r="185" spans="4:7" x14ac:dyDescent="0.2">
      <c r="D185" s="110" t="str">
        <f t="shared" si="11"/>
        <v/>
      </c>
      <c r="E185" s="34" t="str">
        <f t="shared" si="12"/>
        <v/>
      </c>
      <c r="F185" s="34" t="str">
        <f t="shared" si="13"/>
        <v/>
      </c>
      <c r="G185" s="124" t="str">
        <f>IF(AND(Include_study?="Yes",Sufficient_data="Yes",Moderator&lt;&gt;""),IF(Moderator_model="Fixed effect",Weightf/SUM(Weightf),Calculations!CD:CD/SUM(Calculations!CD:CD)),"")</f>
        <v/>
      </c>
    </row>
    <row r="186" spans="4:7" x14ac:dyDescent="0.2">
      <c r="D186" s="110" t="str">
        <f t="shared" si="11"/>
        <v/>
      </c>
      <c r="E186" s="34" t="str">
        <f t="shared" si="12"/>
        <v/>
      </c>
      <c r="F186" s="34" t="str">
        <f t="shared" si="13"/>
        <v/>
      </c>
      <c r="G186" s="124" t="str">
        <f>IF(AND(Include_study?="Yes",Sufficient_data="Yes",Moderator&lt;&gt;""),IF(Moderator_model="Fixed effect",Weightf/SUM(Weightf),Calculations!CD:CD/SUM(Calculations!CD:CD)),"")</f>
        <v/>
      </c>
    </row>
    <row r="187" spans="4:7" x14ac:dyDescent="0.2">
      <c r="D187" s="110" t="str">
        <f t="shared" si="11"/>
        <v/>
      </c>
      <c r="E187" s="34" t="str">
        <f t="shared" si="12"/>
        <v/>
      </c>
      <c r="F187" s="34" t="str">
        <f t="shared" si="13"/>
        <v/>
      </c>
      <c r="G187" s="124" t="str">
        <f>IF(AND(Include_study?="Yes",Sufficient_data="Yes",Moderator&lt;&gt;""),IF(Moderator_model="Fixed effect",Weightf/SUM(Weightf),Calculations!CD:CD/SUM(Calculations!CD:CD)),"")</f>
        <v/>
      </c>
    </row>
    <row r="188" spans="4:7" x14ac:dyDescent="0.2">
      <c r="D188" s="110" t="str">
        <f t="shared" si="11"/>
        <v/>
      </c>
      <c r="E188" s="34" t="str">
        <f t="shared" si="12"/>
        <v/>
      </c>
      <c r="F188" s="34" t="str">
        <f t="shared" si="13"/>
        <v/>
      </c>
      <c r="G188" s="124" t="str">
        <f>IF(AND(Include_study?="Yes",Sufficient_data="Yes",Moderator&lt;&gt;""),IF(Moderator_model="Fixed effect",Weightf/SUM(Weightf),Calculations!CD:CD/SUM(Calculations!CD:CD)),"")</f>
        <v/>
      </c>
    </row>
    <row r="189" spans="4:7" x14ac:dyDescent="0.2">
      <c r="D189" s="110" t="str">
        <f t="shared" si="11"/>
        <v/>
      </c>
      <c r="E189" s="34" t="str">
        <f t="shared" si="12"/>
        <v/>
      </c>
      <c r="F189" s="34" t="str">
        <f t="shared" si="13"/>
        <v/>
      </c>
      <c r="G189" s="124" t="str">
        <f>IF(AND(Include_study?="Yes",Sufficient_data="Yes",Moderator&lt;&gt;""),IF(Moderator_model="Fixed effect",Weightf/SUM(Weightf),Calculations!CD:CD/SUM(Calculations!CD:CD)),"")</f>
        <v/>
      </c>
    </row>
    <row r="190" spans="4:7" x14ac:dyDescent="0.2">
      <c r="D190" s="110" t="str">
        <f t="shared" si="11"/>
        <v/>
      </c>
      <c r="E190" s="34" t="str">
        <f t="shared" si="12"/>
        <v/>
      </c>
      <c r="F190" s="34" t="str">
        <f t="shared" si="13"/>
        <v/>
      </c>
      <c r="G190" s="124" t="str">
        <f>IF(AND(Include_study?="Yes",Sufficient_data="Yes",Moderator&lt;&gt;""),IF(Moderator_model="Fixed effect",Weightf/SUM(Weightf),Calculations!CD:CD/SUM(Calculations!CD:CD)),"")</f>
        <v/>
      </c>
    </row>
    <row r="191" spans="4:7" x14ac:dyDescent="0.2">
      <c r="D191" s="110" t="str">
        <f t="shared" si="11"/>
        <v/>
      </c>
      <c r="E191" s="34" t="str">
        <f t="shared" si="12"/>
        <v/>
      </c>
      <c r="F191" s="34" t="str">
        <f t="shared" si="13"/>
        <v/>
      </c>
      <c r="G191" s="124" t="str">
        <f>IF(AND(Include_study?="Yes",Sufficient_data="Yes",Moderator&lt;&gt;""),IF(Moderator_model="Fixed effect",Weightf/SUM(Weightf),Calculations!CD:CD/SUM(Calculations!CD:CD)),"")</f>
        <v/>
      </c>
    </row>
    <row r="192" spans="4:7" x14ac:dyDescent="0.2">
      <c r="D192" s="110" t="str">
        <f t="shared" si="11"/>
        <v/>
      </c>
      <c r="E192" s="34" t="str">
        <f t="shared" si="12"/>
        <v/>
      </c>
      <c r="F192" s="34" t="str">
        <f t="shared" si="13"/>
        <v/>
      </c>
      <c r="G192" s="124" t="str">
        <f>IF(AND(Include_study?="Yes",Sufficient_data="Yes",Moderator&lt;&gt;""),IF(Moderator_model="Fixed effect",Weightf/SUM(Weightf),Calculations!CD:CD/SUM(Calculations!CD:CD)),"")</f>
        <v/>
      </c>
    </row>
    <row r="193" spans="4:7" x14ac:dyDescent="0.2">
      <c r="D193" s="110" t="str">
        <f t="shared" si="11"/>
        <v/>
      </c>
      <c r="E193" s="34" t="str">
        <f t="shared" si="12"/>
        <v/>
      </c>
      <c r="F193" s="34" t="str">
        <f t="shared" si="13"/>
        <v/>
      </c>
      <c r="G193" s="124" t="str">
        <f>IF(AND(Include_study?="Yes",Sufficient_data="Yes",Moderator&lt;&gt;""),IF(Moderator_model="Fixed effect",Weightf/SUM(Weightf),Calculations!CD:CD/SUM(Calculations!CD:CD)),"")</f>
        <v/>
      </c>
    </row>
    <row r="194" spans="4:7" x14ac:dyDescent="0.2">
      <c r="D194" s="110" t="str">
        <f t="shared" si="11"/>
        <v/>
      </c>
      <c r="E194" s="34" t="str">
        <f t="shared" si="12"/>
        <v/>
      </c>
      <c r="F194" s="34" t="str">
        <f t="shared" ref="F194:F201" si="14">IF(AND(Include_study?="Yes",Sufficient_data="Yes",Moderator&lt;&gt;""),Semi_partial_correlation,"")</f>
        <v/>
      </c>
      <c r="G194" s="124" t="str">
        <f>IF(AND(Include_study?="Yes",Sufficient_data="Yes",Moderator&lt;&gt;""),IF(Moderator_model="Fixed effect",Weightf/SUM(Weightf),Calculations!CD:CD/SUM(Calculations!CD:CD)),"")</f>
        <v/>
      </c>
    </row>
    <row r="195" spans="4:7" x14ac:dyDescent="0.2">
      <c r="D195" s="110" t="str">
        <f t="shared" si="11"/>
        <v/>
      </c>
      <c r="E195" s="34" t="str">
        <f t="shared" si="12"/>
        <v/>
      </c>
      <c r="F195" s="34" t="str">
        <f t="shared" si="14"/>
        <v/>
      </c>
      <c r="G195" s="124" t="str">
        <f>IF(AND(Include_study?="Yes",Sufficient_data="Yes",Moderator&lt;&gt;""),IF(Moderator_model="Fixed effect",Weightf/SUM(Weightf),Calculations!CD:CD/SUM(Calculations!CD:CD)),"")</f>
        <v/>
      </c>
    </row>
    <row r="196" spans="4:7" x14ac:dyDescent="0.2">
      <c r="D196" s="110" t="str">
        <f t="shared" si="11"/>
        <v/>
      </c>
      <c r="E196" s="34" t="str">
        <f t="shared" si="12"/>
        <v/>
      </c>
      <c r="F196" s="34" t="str">
        <f t="shared" si="14"/>
        <v/>
      </c>
      <c r="G196" s="124" t="str">
        <f>IF(AND(Include_study?="Yes",Sufficient_data="Yes",Moderator&lt;&gt;""),IF(Moderator_model="Fixed effect",Weightf/SUM(Weightf),Calculations!CD:CD/SUM(Calculations!CD:CD)),"")</f>
        <v/>
      </c>
    </row>
    <row r="197" spans="4:7" x14ac:dyDescent="0.2">
      <c r="D197" s="110" t="str">
        <f t="shared" si="11"/>
        <v/>
      </c>
      <c r="E197" s="34" t="str">
        <f t="shared" si="12"/>
        <v/>
      </c>
      <c r="F197" s="34" t="str">
        <f t="shared" si="14"/>
        <v/>
      </c>
      <c r="G197" s="124" t="str">
        <f>IF(AND(Include_study?="Yes",Sufficient_data="Yes",Moderator&lt;&gt;""),IF(Moderator_model="Fixed effect",Weightf/SUM(Weightf),Calculations!CD:CD/SUM(Calculations!CD:CD)),"")</f>
        <v/>
      </c>
    </row>
    <row r="198" spans="4:7" x14ac:dyDescent="0.2">
      <c r="D198" s="110" t="str">
        <f t="shared" si="11"/>
        <v/>
      </c>
      <c r="E198" s="34" t="str">
        <f t="shared" si="12"/>
        <v/>
      </c>
      <c r="F198" s="34" t="str">
        <f t="shared" si="14"/>
        <v/>
      </c>
      <c r="G198" s="124" t="str">
        <f>IF(AND(Include_study?="Yes",Sufficient_data="Yes",Moderator&lt;&gt;""),IF(Moderator_model="Fixed effect",Weightf/SUM(Weightf),Calculations!CD:CD/SUM(Calculations!CD:CD)),"")</f>
        <v/>
      </c>
    </row>
    <row r="199" spans="4:7" x14ac:dyDescent="0.2">
      <c r="D199" s="110" t="str">
        <f t="shared" si="11"/>
        <v/>
      </c>
      <c r="E199" s="34" t="str">
        <f t="shared" si="12"/>
        <v/>
      </c>
      <c r="F199" s="34" t="str">
        <f t="shared" si="14"/>
        <v/>
      </c>
      <c r="G199" s="124" t="str">
        <f>IF(AND(Include_study?="Yes",Sufficient_data="Yes",Moderator&lt;&gt;""),IF(Moderator_model="Fixed effect",Weightf/SUM(Weightf),Calculations!CD:CD/SUM(Calculations!CD:CD)),"")</f>
        <v/>
      </c>
    </row>
    <row r="200" spans="4:7" x14ac:dyDescent="0.2">
      <c r="D200" s="110" t="str">
        <f t="shared" si="11"/>
        <v/>
      </c>
      <c r="E200" s="34" t="str">
        <f t="shared" si="12"/>
        <v/>
      </c>
      <c r="F200" s="34" t="str">
        <f t="shared" si="14"/>
        <v/>
      </c>
      <c r="G200" s="124" t="str">
        <f>IF(AND(Include_study?="Yes",Sufficient_data="Yes",Moderator&lt;&gt;""),IF(Moderator_model="Fixed effect",Weightf/SUM(Weightf),Calculations!CD:CD/SUM(Calculations!CD:CD)),"")</f>
        <v/>
      </c>
    </row>
    <row r="201" spans="4:7" x14ac:dyDescent="0.2">
      <c r="D201" s="111" t="str">
        <f t="shared" si="11"/>
        <v/>
      </c>
      <c r="E201" s="45" t="str">
        <f t="shared" si="12"/>
        <v/>
      </c>
      <c r="F201" s="45" t="str">
        <f t="shared" si="14"/>
        <v/>
      </c>
      <c r="G201" s="125" t="str">
        <f>IF(AND(Include_study?="Yes",Sufficient_data="Yes",Moderator&lt;&gt;""),IF(Moderator_model="Fixed effect",Weightf/SUM(Weightf),Calculations!CD:CD/SUM(Calculations!CD:CD)),"")</f>
        <v/>
      </c>
    </row>
  </sheetData>
  <mergeCells count="1">
    <mergeCell ref="A1:B1"/>
  </mergeCells>
  <dataValidations count="1">
    <dataValidation type="list" allowBlank="1" showInputMessage="1" showErrorMessage="1" sqref="B2" xr:uid="{00000000-0002-0000-0300-000000000000}">
      <formula1>"Fixed effect,Random effects"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201"/>
  <sheetViews>
    <sheetView showGridLines="0" zoomScaleNormal="100" workbookViewId="0">
      <pane ySplit="1" topLeftCell="A2" activePane="bottomLeft" state="frozen"/>
      <selection pane="bottomLeft" activeCell="I29" sqref="I29"/>
    </sheetView>
  </sheetViews>
  <sheetFormatPr defaultRowHeight="12" outlineLevelCol="1" x14ac:dyDescent="0.2"/>
  <cols>
    <col min="1" max="1" width="32.5" style="2" bestFit="1" customWidth="1"/>
    <col min="2" max="2" width="15.5" style="2" bestFit="1" customWidth="1"/>
    <col min="3" max="3" width="3.33203125" style="2" customWidth="1"/>
    <col min="4" max="4" width="27.1640625" style="112" customWidth="1" outlineLevel="1"/>
    <col min="5" max="5" width="14.33203125" style="2" customWidth="1" outlineLevel="1"/>
    <col min="6" max="6" width="11.83203125" style="2" customWidth="1" outlineLevel="1"/>
    <col min="7" max="7" width="3.33203125" style="2" customWidth="1" outlineLevel="1"/>
    <col min="8" max="8" width="33.1640625" customWidth="1" outlineLevel="1"/>
    <col min="9" max="9" width="13.5" customWidth="1" outlineLevel="1"/>
    <col min="10" max="10" width="7.6640625" style="35" customWidth="1" outlineLevel="1"/>
    <col min="11" max="11" width="28.5" customWidth="1" outlineLevel="1"/>
    <col min="12" max="12" width="31.6640625" customWidth="1" outlineLevel="1"/>
    <col min="13" max="13" width="6.33203125" customWidth="1"/>
    <col min="14" max="14" width="3.33203125" style="35" customWidth="1"/>
    <col min="15" max="15" width="26.33203125" style="35" customWidth="1" outlineLevel="1"/>
    <col min="16" max="16" width="14.83203125" style="35" customWidth="1" outlineLevel="1"/>
    <col min="17" max="17" width="9.6640625" style="35" customWidth="1" outlineLevel="1"/>
    <col min="18" max="19" width="17.1640625" style="35" customWidth="1" outlineLevel="1"/>
    <col min="20" max="20" width="6.33203125" style="35" customWidth="1"/>
    <col min="21" max="21" width="3.33203125" style="35" customWidth="1"/>
    <col min="22" max="22" width="27.1640625" style="112" customWidth="1" outlineLevel="1"/>
    <col min="23" max="23" width="12.6640625" style="2" customWidth="1" outlineLevel="1"/>
    <col min="24" max="24" width="3.33203125" style="2" customWidth="1" outlineLevel="1"/>
    <col min="25" max="27" width="11.83203125" style="2" customWidth="1" outlineLevel="1"/>
    <col min="28" max="29" width="19" style="2" customWidth="1" outlineLevel="1"/>
    <col min="30" max="30" width="20" style="2" customWidth="1" outlineLevel="1"/>
    <col min="31" max="31" width="6.33203125" style="2" customWidth="1"/>
    <col min="32" max="32" width="3.33203125" style="35" customWidth="1"/>
    <col min="33" max="33" width="27.1640625" style="112" customWidth="1" outlineLevel="1"/>
    <col min="34" max="34" width="15.83203125" customWidth="1" outlineLevel="1"/>
    <col min="35" max="35" width="9.33203125" customWidth="1" outlineLevel="1"/>
    <col min="36" max="36" width="3.33203125" customWidth="1" outlineLevel="1"/>
    <col min="37" max="37" width="18" customWidth="1" outlineLevel="1"/>
    <col min="38" max="38" width="15.5" style="2" customWidth="1" outlineLevel="1"/>
    <col min="39" max="39" width="23.1640625" style="2" customWidth="1" outlineLevel="1"/>
    <col min="40" max="41" width="23.1640625" customWidth="1" outlineLevel="1"/>
    <col min="42" max="42" width="6.33203125" customWidth="1"/>
    <col min="43" max="43" width="3.33203125" style="35" customWidth="1"/>
    <col min="44" max="44" width="23.33203125" style="112" customWidth="1" outlineLevel="1"/>
    <col min="45" max="45" width="10.1640625" style="2" customWidth="1" outlineLevel="1"/>
    <col min="46" max="46" width="8.33203125" style="35" customWidth="1" outlineLevel="1"/>
    <col min="47" max="47" width="3.33203125" customWidth="1" outlineLevel="1"/>
    <col min="48" max="48" width="25.83203125" customWidth="1" outlineLevel="1"/>
    <col min="49" max="49" width="22.83203125" customWidth="1" outlineLevel="1"/>
    <col min="50" max="52" width="22.33203125" customWidth="1" outlineLevel="1"/>
    <col min="53" max="53" width="6.33203125" customWidth="1"/>
    <col min="54" max="54" width="3.33203125" style="35" customWidth="1"/>
    <col min="55" max="55" width="31" bestFit="1" customWidth="1" outlineLevel="1"/>
    <col min="56" max="56" width="9.33203125" customWidth="1" outlineLevel="1"/>
    <col min="57" max="57" width="6.33203125" customWidth="1"/>
  </cols>
  <sheetData>
    <row r="1" spans="1:57" ht="28.5" customHeight="1" x14ac:dyDescent="0.2">
      <c r="A1" s="165" t="s">
        <v>170</v>
      </c>
      <c r="B1" s="165"/>
      <c r="D1" s="108" t="s">
        <v>7</v>
      </c>
      <c r="E1" s="9" t="s">
        <v>26</v>
      </c>
      <c r="F1" s="9" t="s">
        <v>34</v>
      </c>
      <c r="M1" s="126"/>
      <c r="O1" s="162" t="s">
        <v>196</v>
      </c>
      <c r="P1" s="163"/>
      <c r="Q1" s="163"/>
      <c r="R1" s="163"/>
      <c r="S1" s="164"/>
      <c r="T1" s="126"/>
      <c r="V1" s="119" t="s">
        <v>7</v>
      </c>
      <c r="W1" s="44" t="s">
        <v>102</v>
      </c>
      <c r="X1" s="35"/>
      <c r="Y1" s="35"/>
      <c r="Z1" s="35"/>
      <c r="AA1" s="35"/>
      <c r="AB1" s="35"/>
      <c r="AC1" s="35"/>
      <c r="AD1" s="35"/>
      <c r="AE1" s="128"/>
      <c r="AG1" s="119" t="s">
        <v>7</v>
      </c>
      <c r="AH1" s="105" t="s">
        <v>233</v>
      </c>
      <c r="AI1" s="105" t="s">
        <v>105</v>
      </c>
      <c r="AJ1" s="35"/>
      <c r="AK1" s="35"/>
      <c r="AL1" s="35"/>
      <c r="AM1" s="35"/>
      <c r="AN1" s="35"/>
      <c r="AO1" s="35"/>
      <c r="AP1" s="128"/>
      <c r="AR1" s="119" t="s">
        <v>7</v>
      </c>
      <c r="AS1" s="44" t="s">
        <v>229</v>
      </c>
      <c r="AT1" s="44" t="s">
        <v>230</v>
      </c>
      <c r="AU1" s="35"/>
      <c r="AV1" s="35"/>
      <c r="AW1" s="35"/>
      <c r="AX1" s="35"/>
      <c r="AY1" s="35"/>
      <c r="AZ1" s="35"/>
      <c r="BA1" s="128"/>
      <c r="BC1" s="154" t="s">
        <v>158</v>
      </c>
      <c r="BD1" s="164"/>
      <c r="BE1" s="128"/>
    </row>
    <row r="2" spans="1:57" x14ac:dyDescent="0.2">
      <c r="A2" s="7" t="s">
        <v>135</v>
      </c>
      <c r="B2" s="36" t="s">
        <v>266</v>
      </c>
      <c r="D2" s="109" t="str">
        <f t="shared" ref="D2:D33" si="0">IF(AND(Sufficient_data="Yes",Include_study?="Yes"),Study_name,"")</f>
        <v>aaaa</v>
      </c>
      <c r="E2" s="53">
        <f t="shared" ref="E2:E33" si="1">IF(AND(Include_study?="Yes",Sufficient_data="Yes"),Semi_partial_correlation,"")</f>
        <v>0.4</v>
      </c>
      <c r="F2" s="53">
        <f t="shared" ref="F2:F33" si="2">IF(AND(Include_study?="Yes",Sufficient_data="Yes"),Standard_error,"")</f>
        <v>0.1</v>
      </c>
      <c r="M2" s="155" t="s">
        <v>192</v>
      </c>
      <c r="O2" s="7"/>
      <c r="P2" s="7" t="s">
        <v>209</v>
      </c>
      <c r="Q2" s="7" t="s">
        <v>2</v>
      </c>
      <c r="R2" s="7" t="s">
        <v>68</v>
      </c>
      <c r="S2" s="144" t="s">
        <v>69</v>
      </c>
      <c r="T2" s="155" t="s">
        <v>223</v>
      </c>
      <c r="V2" s="120" t="str">
        <f t="shared" ref="V2:V33" si="3">IF(AND(Sufficient_data="Yes",Include_study?="Yes"),Study_name,"")</f>
        <v>aaaa</v>
      </c>
      <c r="W2" s="46">
        <f>IF(AND(Include_study?="Yes",Sufficient_data="Yes"),((Semi_partial_correlation-I$29)*SQRT(Calculations!CO:CO))/SQRT(1-Calculations!CO:CO/SUM(Calculations!CO:CO)),"")</f>
        <v>2.9777175404682357</v>
      </c>
      <c r="X2" s="35"/>
      <c r="Y2" s="35"/>
      <c r="Z2" s="35"/>
      <c r="AA2" s="35"/>
      <c r="AB2" s="35"/>
      <c r="AC2" s="35"/>
      <c r="AD2" s="35"/>
      <c r="AE2" s="155" t="s">
        <v>191</v>
      </c>
      <c r="AG2" s="120" t="str">
        <f t="shared" ref="AG2:AG33" si="4">IF(AND(Sufficient_data="Yes",Include_study?="Yes"),Study_name,"")</f>
        <v>aaaa</v>
      </c>
      <c r="AH2" s="53">
        <f t="shared" ref="AH2:AH33" si="5">IF(AND(Sufficient_data="Yes",Include_study?="Yes"),Inverse_standard_error,"")</f>
        <v>10</v>
      </c>
      <c r="AI2" s="46">
        <f t="shared" ref="AI2:AI33" si="6">IF(AND(Sufficient_data="Yes",Include_study?="Yes"),Z_score,"")</f>
        <v>4</v>
      </c>
      <c r="AJ2" s="35"/>
      <c r="AK2" s="35"/>
      <c r="AL2" s="35"/>
      <c r="AM2" s="35"/>
      <c r="AN2" s="35"/>
      <c r="AO2" s="35"/>
      <c r="AP2" s="155" t="s">
        <v>193</v>
      </c>
      <c r="AR2" s="120" t="str">
        <f t="shared" ref="AR2:AR33" si="7">IF(AND(Sufficient_data="Yes",Include_study?="Yes"),Study_name,"")</f>
        <v>aaaa</v>
      </c>
      <c r="AS2" s="53">
        <f>IF(Calculations!FI2&lt;&gt;"",NORMSINV(Calculations!FI2),"")</f>
        <v>0.78503604987689113</v>
      </c>
      <c r="AT2" s="46">
        <f t="shared" ref="AT2:AT33" si="8">IF(AND(Include_study?="Yes",Sufficient_data="Yes"),IF(AW$33="Standardized residuals",Standardized_residual,Z_score),"")</f>
        <v>4</v>
      </c>
      <c r="AU2" s="35"/>
      <c r="AV2" s="35"/>
      <c r="AW2" s="35"/>
      <c r="AX2" s="35"/>
      <c r="AY2" s="35"/>
      <c r="AZ2" s="35"/>
      <c r="BA2" s="155" t="s">
        <v>206</v>
      </c>
      <c r="BC2" s="154" t="s">
        <v>202</v>
      </c>
      <c r="BD2" s="154"/>
      <c r="BE2" s="155" t="s">
        <v>207</v>
      </c>
    </row>
    <row r="3" spans="1:57" x14ac:dyDescent="0.2">
      <c r="A3" s="7" t="s">
        <v>18</v>
      </c>
      <c r="B3" s="41">
        <v>0.95</v>
      </c>
      <c r="D3" s="110" t="str">
        <f t="shared" si="0"/>
        <v>bbbb</v>
      </c>
      <c r="E3" s="34">
        <f t="shared" si="1"/>
        <v>0.3</v>
      </c>
      <c r="F3" s="34">
        <f t="shared" si="2"/>
        <v>0.08</v>
      </c>
      <c r="M3" s="155"/>
      <c r="O3" s="7" t="s">
        <v>179</v>
      </c>
      <c r="P3" s="27">
        <f>INTERCEPT(Z_score,Inverse_standard_error)</f>
        <v>0.6601888507215572</v>
      </c>
      <c r="Q3" s="8">
        <f>Q4*SQRT(1/k_*SUMPRODUCT(Inverse_standard_error,Inverse_standard_error))</f>
        <v>2.9133205356960254</v>
      </c>
      <c r="R3" s="8">
        <f>P3-ABS(TINV((1-Additional_confidence_level),k_-1))*Q3</f>
        <v>-5.751986414935617</v>
      </c>
      <c r="S3" s="8">
        <f>P3+ABS(TINV((1-Additional_confidence_level),k_-1))*Q3</f>
        <v>7.072364116378731</v>
      </c>
      <c r="T3" s="155"/>
      <c r="V3" s="121" t="str">
        <f t="shared" si="3"/>
        <v>bbbb</v>
      </c>
      <c r="W3" s="47">
        <f>IF(AND(Include_study?="Yes",Sufficient_data="Yes"),((Semi_partial_correlation-I$29)*SQRT(Calculations!CO:CO))/SQRT(1-Calculations!CO:CO/SUM(Calculations!CO:CO)),"")</f>
        <v>2.477224945611971</v>
      </c>
      <c r="X3" s="35"/>
      <c r="Y3" s="35"/>
      <c r="Z3" s="35"/>
      <c r="AA3" s="35"/>
      <c r="AB3" s="35"/>
      <c r="AC3" s="35"/>
      <c r="AD3" s="35"/>
      <c r="AE3" s="155"/>
      <c r="AG3" s="121" t="str">
        <f t="shared" si="4"/>
        <v>bbbb</v>
      </c>
      <c r="AH3" s="34">
        <f t="shared" si="5"/>
        <v>12.5</v>
      </c>
      <c r="AI3" s="47">
        <f t="shared" si="6"/>
        <v>3.75</v>
      </c>
      <c r="AJ3" s="35"/>
      <c r="AK3" s="35"/>
      <c r="AL3" s="35"/>
      <c r="AM3" s="35"/>
      <c r="AN3" s="35"/>
      <c r="AO3" s="35"/>
      <c r="AP3" s="155"/>
      <c r="AR3" s="121" t="str">
        <f t="shared" si="7"/>
        <v>bbbb</v>
      </c>
      <c r="AS3" s="34">
        <f>IF(Calculations!FI3&lt;&gt;"",NORMSINV(Calculations!FI3),"")</f>
        <v>0.53218973091930399</v>
      </c>
      <c r="AT3" s="47">
        <f t="shared" si="8"/>
        <v>3.75</v>
      </c>
      <c r="AU3" s="35"/>
      <c r="AV3" s="35"/>
      <c r="AW3" s="35"/>
      <c r="AX3" s="35"/>
      <c r="AY3" s="35"/>
      <c r="AZ3" s="35"/>
      <c r="BA3" s="155"/>
      <c r="BC3" s="7" t="s">
        <v>159</v>
      </c>
      <c r="BD3" s="8">
        <f>SUM(Z_score)/SQRT(k_)</f>
        <v>4.686519406533951</v>
      </c>
      <c r="BE3" s="155"/>
    </row>
    <row r="4" spans="1:57" x14ac:dyDescent="0.2">
      <c r="D4" s="110" t="str">
        <f t="shared" si="0"/>
        <v>cccc</v>
      </c>
      <c r="E4" s="34">
        <f t="shared" si="1"/>
        <v>1.4999999999999999E-2</v>
      </c>
      <c r="F4" s="34">
        <f t="shared" si="2"/>
        <v>0.2</v>
      </c>
      <c r="M4" s="155"/>
      <c r="O4" s="7" t="s">
        <v>107</v>
      </c>
      <c r="P4" s="8">
        <f>SLOPE(Z_score,Inverse_standard_error)</f>
        <v>5.9147987470122544E-2</v>
      </c>
      <c r="Q4" s="8">
        <f>SQRT(((1/(k_-2))*SUMPRODUCT(Calculations!EH:EH,Calculations!EH:EH))/SUMPRODUCT(Calculations!EG:EG,Calculations!EG:EG))</f>
        <v>0.23766685926088352</v>
      </c>
      <c r="R4" s="8">
        <f>P4-ABS(TINV((1-Additional_confidence_level),k_-1))*Q4</f>
        <v>-0.46395324280867006</v>
      </c>
      <c r="S4" s="8">
        <f>P4+ABS(TINV((1-Additional_confidence_level),k_-1))*Q4</f>
        <v>0.58224921774891514</v>
      </c>
      <c r="T4" s="155"/>
      <c r="V4" s="121" t="str">
        <f t="shared" si="3"/>
        <v>cccc</v>
      </c>
      <c r="W4" s="47">
        <f>IF(AND(Include_study?="Yes",Sufficient_data="Yes"),((Semi_partial_correlation-I$29)*SQRT(Calculations!CO:CO))/SQRT(1-Calculations!CO:CO/SUM(Calculations!CO:CO)),"")</f>
        <v>-0.48136482831924721</v>
      </c>
      <c r="X4" s="35"/>
      <c r="Y4" s="35"/>
      <c r="Z4" s="35"/>
      <c r="AA4" s="35"/>
      <c r="AB4" s="35"/>
      <c r="AC4" s="35"/>
      <c r="AD4" s="35"/>
      <c r="AE4" s="155"/>
      <c r="AG4" s="121" t="str">
        <f t="shared" si="4"/>
        <v>cccc</v>
      </c>
      <c r="AH4" s="34">
        <f t="shared" si="5"/>
        <v>5</v>
      </c>
      <c r="AI4" s="47">
        <f t="shared" si="6"/>
        <v>7.4999999999999997E-2</v>
      </c>
      <c r="AJ4" s="35"/>
      <c r="AK4" s="35"/>
      <c r="AL4" s="35"/>
      <c r="AM4" s="35"/>
      <c r="AN4" s="35"/>
      <c r="AO4" s="35"/>
      <c r="AP4" s="155"/>
      <c r="AR4" s="121" t="str">
        <f t="shared" si="7"/>
        <v>cccc</v>
      </c>
      <c r="AS4" s="34">
        <f>IF(Calculations!FI4&lt;&gt;"",NORMSINV(Calculations!FI4),"")</f>
        <v>-0.30974253153853021</v>
      </c>
      <c r="AT4" s="47">
        <f t="shared" si="8"/>
        <v>7.4999999999999997E-2</v>
      </c>
      <c r="AU4" s="35"/>
      <c r="AV4" s="35"/>
      <c r="AW4" s="35"/>
      <c r="AX4" s="35"/>
      <c r="AY4" s="35"/>
      <c r="AZ4" s="35"/>
      <c r="BA4" s="155"/>
      <c r="BC4" s="7" t="s">
        <v>259</v>
      </c>
      <c r="BD4" s="10">
        <f>MAX(0,ROUNDUP(k_*(BD3/NORMSINV((1-Additional_confidence_level)))^2-k_,0))</f>
        <v>86</v>
      </c>
      <c r="BE4" s="155"/>
    </row>
    <row r="5" spans="1:57" x14ac:dyDescent="0.2">
      <c r="D5" s="110" t="str">
        <f t="shared" si="0"/>
        <v>dddd</v>
      </c>
      <c r="E5" s="34">
        <f t="shared" si="1"/>
        <v>0.11831149953196311</v>
      </c>
      <c r="F5" s="34">
        <f t="shared" si="2"/>
        <v>5.5310219715588388E-2</v>
      </c>
      <c r="M5" s="155"/>
      <c r="T5" s="155"/>
      <c r="V5" s="121" t="str">
        <f t="shared" si="3"/>
        <v>dddd</v>
      </c>
      <c r="W5" s="47">
        <f>IF(AND(Include_study?="Yes",Sufficient_data="Yes"),((Semi_partial_correlation-I$29)*SQRT(Calculations!CO:CO))/SQRT(1-Calculations!CO:CO/SUM(Calculations!CO:CO)),"")</f>
        <v>0.15402322381856617</v>
      </c>
      <c r="X5" s="35"/>
      <c r="Y5" s="35"/>
      <c r="Z5" s="35"/>
      <c r="AA5" s="35"/>
      <c r="AB5" s="35"/>
      <c r="AC5" s="35"/>
      <c r="AD5" s="35"/>
      <c r="AE5" s="155"/>
      <c r="AG5" s="121" t="str">
        <f t="shared" si="4"/>
        <v>dddd</v>
      </c>
      <c r="AH5" s="34">
        <f t="shared" si="5"/>
        <v>18.07984139535364</v>
      </c>
      <c r="AI5" s="47">
        <f t="shared" si="6"/>
        <v>2.1390531467843497</v>
      </c>
      <c r="AJ5" s="35"/>
      <c r="AK5" s="35"/>
      <c r="AL5" s="35"/>
      <c r="AM5" s="35"/>
      <c r="AN5" s="35"/>
      <c r="AO5" s="35"/>
      <c r="AP5" s="155"/>
      <c r="AR5" s="121" t="str">
        <f t="shared" si="7"/>
        <v>dddd</v>
      </c>
      <c r="AS5" s="34">
        <f>IF(Calculations!FI5&lt;&gt;"",NORMSINV(Calculations!FI5),"")</f>
        <v>0.30974253153853021</v>
      </c>
      <c r="AT5" s="47">
        <f t="shared" si="8"/>
        <v>2.1390531467843497</v>
      </c>
      <c r="AU5" s="35"/>
      <c r="AV5" s="35"/>
      <c r="AW5" s="35"/>
      <c r="AX5" s="35"/>
      <c r="AY5" s="35"/>
      <c r="AZ5" s="35"/>
      <c r="BA5" s="155"/>
      <c r="BC5" s="7" t="s">
        <v>160</v>
      </c>
      <c r="BD5" s="8" t="b">
        <f>ABS(BD4)&lt;5*k_+10</f>
        <v>0</v>
      </c>
      <c r="BE5" s="155"/>
    </row>
    <row r="6" spans="1:57" x14ac:dyDescent="0.2">
      <c r="D6" s="110" t="str">
        <f t="shared" si="0"/>
        <v>eeee</v>
      </c>
      <c r="E6" s="34">
        <f t="shared" si="1"/>
        <v>-0.18101983818958026</v>
      </c>
      <c r="F6" s="34">
        <f t="shared" si="2"/>
        <v>9.5331392324611172E-2</v>
      </c>
      <c r="M6" s="155"/>
      <c r="O6" s="7" t="s">
        <v>234</v>
      </c>
      <c r="P6" s="27">
        <f>P3/Q3</f>
        <v>0.22661044077795942</v>
      </c>
      <c r="T6" s="155"/>
      <c r="V6" s="121" t="str">
        <f t="shared" si="3"/>
        <v>eeee</v>
      </c>
      <c r="W6" s="47">
        <f>IF(AND(Include_study?="Yes",Sufficient_data="Yes"),((Semi_partial_correlation-I$29)*SQRT(Calculations!CO:CO))/SQRT(1-Calculations!CO:CO/SUM(Calculations!CO:CO)),"")</f>
        <v>-3.156886075604846</v>
      </c>
      <c r="X6" s="35"/>
      <c r="Y6" s="35"/>
      <c r="Z6" s="35"/>
      <c r="AA6" s="35"/>
      <c r="AB6" s="35"/>
      <c r="AC6" s="35"/>
      <c r="AD6" s="35"/>
      <c r="AE6" s="155"/>
      <c r="AG6" s="121" t="str">
        <f t="shared" si="4"/>
        <v>eeee</v>
      </c>
      <c r="AH6" s="34">
        <f t="shared" si="5"/>
        <v>10.489724062719219</v>
      </c>
      <c r="AI6" s="47">
        <f t="shared" si="6"/>
        <v>-1.8988481524867793</v>
      </c>
      <c r="AJ6" s="35"/>
      <c r="AK6" s="35"/>
      <c r="AL6" s="35"/>
      <c r="AM6" s="35"/>
      <c r="AN6" s="35"/>
      <c r="AO6" s="35"/>
      <c r="AP6" s="155"/>
      <c r="AR6" s="121" t="str">
        <f t="shared" si="7"/>
        <v>eeee</v>
      </c>
      <c r="AS6" s="34">
        <f>IF(Calculations!FI6&lt;&gt;"",NORMSINV(Calculations!FI6),"")</f>
        <v>-1.1024403670151643</v>
      </c>
      <c r="AT6" s="47">
        <f t="shared" si="8"/>
        <v>-1.8988481524867793</v>
      </c>
      <c r="AU6" s="35"/>
      <c r="AV6" s="35"/>
      <c r="AW6" s="35"/>
      <c r="AX6" s="35"/>
      <c r="AY6" s="35"/>
      <c r="AZ6" s="35"/>
      <c r="BA6" s="155"/>
      <c r="BC6" s="35"/>
      <c r="BD6" s="35"/>
      <c r="BE6" s="155"/>
    </row>
    <row r="7" spans="1:57" x14ac:dyDescent="0.2">
      <c r="D7" s="110" t="str">
        <f t="shared" si="0"/>
        <v>ffff</v>
      </c>
      <c r="E7" s="34">
        <f t="shared" si="1"/>
        <v>-4.882336459352795E-2</v>
      </c>
      <c r="F7" s="34">
        <f t="shared" si="2"/>
        <v>9.5362975372997177E-2</v>
      </c>
      <c r="M7" s="155"/>
      <c r="O7" s="7" t="s">
        <v>131</v>
      </c>
      <c r="P7" s="27">
        <f>TDIST(ABS(P6),k_-2,2)</f>
        <v>0.82529176245517166</v>
      </c>
      <c r="T7" s="155"/>
      <c r="V7" s="121" t="str">
        <f t="shared" si="3"/>
        <v>ffff</v>
      </c>
      <c r="W7" s="47">
        <f>IF(AND(Include_study?="Yes",Sufficient_data="Yes"),((Semi_partial_correlation-I$29)*SQRT(Calculations!CO:CO))/SQRT(1-Calculations!CO:CO/SUM(Calculations!CO:CO)),"")</f>
        <v>-1.7252204372815771</v>
      </c>
      <c r="X7" s="35"/>
      <c r="Y7" s="35"/>
      <c r="Z7" s="35"/>
      <c r="AA7" s="35"/>
      <c r="AB7" s="35"/>
      <c r="AC7" s="35"/>
      <c r="AD7" s="35"/>
      <c r="AE7" s="155"/>
      <c r="AG7" s="121" t="str">
        <f t="shared" si="4"/>
        <v>ffff</v>
      </c>
      <c r="AH7" s="34">
        <f t="shared" si="5"/>
        <v>10.486249994703483</v>
      </c>
      <c r="AI7" s="47">
        <f t="shared" si="6"/>
        <v>-0.5119740067102887</v>
      </c>
      <c r="AJ7" s="35"/>
      <c r="AK7" s="35"/>
      <c r="AL7" s="35"/>
      <c r="AM7" s="35"/>
      <c r="AN7" s="35"/>
      <c r="AO7" s="35"/>
      <c r="AP7" s="155"/>
      <c r="AR7" s="121" t="str">
        <f t="shared" si="7"/>
        <v>ffff</v>
      </c>
      <c r="AS7" s="34">
        <f>IF(Calculations!FI7&lt;&gt;"",NORMSINV(Calculations!FI7),"")</f>
        <v>-0.78503604987689179</v>
      </c>
      <c r="AT7" s="47">
        <f t="shared" si="8"/>
        <v>-0.5119740067102887</v>
      </c>
      <c r="AU7" s="35"/>
      <c r="AV7" s="35"/>
      <c r="AW7" s="35"/>
      <c r="AX7" s="35"/>
      <c r="AY7" s="35"/>
      <c r="AZ7" s="35"/>
      <c r="BA7" s="155"/>
      <c r="BC7" s="154" t="s">
        <v>203</v>
      </c>
      <c r="BD7" s="154"/>
      <c r="BE7" s="155"/>
    </row>
    <row r="8" spans="1:57" x14ac:dyDescent="0.2">
      <c r="D8" s="110" t="str">
        <f t="shared" si="0"/>
        <v>gggg</v>
      </c>
      <c r="E8" s="34">
        <f t="shared" si="1"/>
        <v>0.36742346141747667</v>
      </c>
      <c r="F8" s="34">
        <f t="shared" si="2"/>
        <v>8.1987041659032922E-2</v>
      </c>
      <c r="M8" s="155"/>
      <c r="T8" s="155"/>
      <c r="V8" s="121" t="str">
        <f t="shared" si="3"/>
        <v>gggg</v>
      </c>
      <c r="W8" s="96">
        <f>IF(AND(Include_study?="Yes",Sufficient_data="Yes"),((Semi_partial_correlation-I$29)*SQRT(Calculations!CO:CO))/SQRT(1-Calculations!CO:CO/SUM(Calculations!CO:CO)),"")</f>
        <v>3.2702621479242571</v>
      </c>
      <c r="X8" s="35"/>
      <c r="Y8" s="35"/>
      <c r="Z8" s="35"/>
      <c r="AA8" s="35"/>
      <c r="AB8" s="35"/>
      <c r="AC8" s="35"/>
      <c r="AD8" s="35"/>
      <c r="AE8" s="155"/>
      <c r="AG8" s="121" t="str">
        <f t="shared" si="4"/>
        <v>gggg</v>
      </c>
      <c r="AH8" s="34">
        <f t="shared" si="5"/>
        <v>12.197049433235954</v>
      </c>
      <c r="AI8" s="47">
        <f t="shared" si="6"/>
        <v>4.4814821218396261</v>
      </c>
      <c r="AJ8" s="35"/>
      <c r="AK8" s="35"/>
      <c r="AL8" s="35"/>
      <c r="AM8" s="35"/>
      <c r="AN8" s="35"/>
      <c r="AO8" s="35"/>
      <c r="AP8" s="155"/>
      <c r="AR8" s="121" t="str">
        <f t="shared" si="7"/>
        <v>gggg</v>
      </c>
      <c r="AS8" s="34">
        <f>IF(Calculations!FI8&lt;&gt;"",NORMSINV(Calculations!FI8),"")</f>
        <v>1.1024403670151643</v>
      </c>
      <c r="AT8" s="47">
        <f t="shared" si="8"/>
        <v>4.4814821218396261</v>
      </c>
      <c r="AU8" s="35"/>
      <c r="AV8" s="35"/>
      <c r="AW8" s="35"/>
      <c r="AX8" s="35"/>
      <c r="AY8" s="35"/>
      <c r="AZ8" s="35"/>
      <c r="BA8" s="155"/>
      <c r="BC8" s="7" t="s">
        <v>269</v>
      </c>
      <c r="BD8" s="10">
        <f>MAX(0,ROUNDUP((k_*(1-MAX(Calculations!FU:FU)-1)/MAX(Calculations!FU:FU)),0))</f>
        <v>0</v>
      </c>
      <c r="BE8" s="155"/>
    </row>
    <row r="9" spans="1:57" x14ac:dyDescent="0.2">
      <c r="D9" s="110" t="str">
        <f t="shared" si="0"/>
        <v>hhhh</v>
      </c>
      <c r="E9" s="34">
        <f t="shared" si="1"/>
        <v>0.47958315233127197</v>
      </c>
      <c r="F9" s="34">
        <f t="shared" si="2"/>
        <v>7.199893161600493E-2</v>
      </c>
      <c r="M9" s="155"/>
      <c r="O9" s="162" t="s">
        <v>214</v>
      </c>
      <c r="P9" s="163"/>
      <c r="T9" s="155"/>
      <c r="V9" s="121" t="str">
        <f t="shared" si="3"/>
        <v>hhhh</v>
      </c>
      <c r="W9" s="47">
        <f>IF(AND(Include_study?="Yes",Sufficient_data="Yes"),((Semi_partial_correlation-I$29)*SQRT(Calculations!CO:CO))/SQRT(1-Calculations!CO:CO/SUM(Calculations!CO:CO)),"")</f>
        <v>5.4230996004406649</v>
      </c>
      <c r="X9" s="35"/>
      <c r="Y9" s="35"/>
      <c r="Z9" s="35"/>
      <c r="AA9" s="35"/>
      <c r="AB9" s="35"/>
      <c r="AC9" s="35"/>
      <c r="AD9" s="35"/>
      <c r="AE9" s="155"/>
      <c r="AG9" s="121" t="str">
        <f t="shared" si="4"/>
        <v>hhhh</v>
      </c>
      <c r="AH9" s="34">
        <f t="shared" si="5"/>
        <v>13.889094984538715</v>
      </c>
      <c r="AI9" s="47">
        <f t="shared" si="6"/>
        <v>6.6609759557135364</v>
      </c>
      <c r="AJ9" s="35"/>
      <c r="AK9" s="35"/>
      <c r="AL9" s="35"/>
      <c r="AM9" s="35"/>
      <c r="AN9" s="35"/>
      <c r="AO9" s="35"/>
      <c r="AP9" s="155"/>
      <c r="AR9" s="121" t="str">
        <f t="shared" si="7"/>
        <v>hhhh</v>
      </c>
      <c r="AS9" s="34">
        <f>IF(Calculations!FI9&lt;&gt;"",NORMSINV(Calculations!FI9),"")</f>
        <v>1.6067550689692418</v>
      </c>
      <c r="AT9" s="47">
        <f t="shared" si="8"/>
        <v>6.6609759557135364</v>
      </c>
      <c r="AU9" s="35"/>
      <c r="AV9" s="35"/>
      <c r="AW9" s="35"/>
      <c r="AX9" s="35"/>
      <c r="AY9" s="35"/>
      <c r="AZ9" s="35"/>
      <c r="BA9" s="155"/>
      <c r="BC9" s="35"/>
      <c r="BD9" s="35"/>
      <c r="BE9" s="155"/>
    </row>
    <row r="10" spans="1:57" ht="13.5" x14ac:dyDescent="0.25">
      <c r="D10" s="110" t="str">
        <f t="shared" si="0"/>
        <v>iiii</v>
      </c>
      <c r="E10" s="34">
        <f t="shared" si="1"/>
        <v>-5.0616039662091106E-2</v>
      </c>
      <c r="F10" s="34">
        <f t="shared" si="2"/>
        <v>0.10769111676779392</v>
      </c>
      <c r="M10" s="155"/>
      <c r="O10" s="7" t="s">
        <v>215</v>
      </c>
      <c r="P10" s="10">
        <f>SUM(Calculations!EO:EO)/2-SUM(Calculations!EP:EP)/2</f>
        <v>-2</v>
      </c>
      <c r="T10" s="155"/>
      <c r="V10" s="121" t="str">
        <f t="shared" si="3"/>
        <v>iiii</v>
      </c>
      <c r="W10" s="47">
        <f>IF(AND(Include_study?="Yes",Sufficient_data="Yes"),((Semi_partial_correlation-I$29)*SQRT(Calculations!CO:CO))/SQRT(1-Calculations!CO:CO/SUM(Calculations!CO:CO)),"")</f>
        <v>-1.5341851703236555</v>
      </c>
      <c r="X10" s="35"/>
      <c r="Y10" s="35"/>
      <c r="Z10" s="35"/>
      <c r="AA10" s="35"/>
      <c r="AB10" s="35"/>
      <c r="AC10" s="35"/>
      <c r="AD10" s="35"/>
      <c r="AE10" s="155"/>
      <c r="AG10" s="121" t="str">
        <f t="shared" si="4"/>
        <v>iiii</v>
      </c>
      <c r="AH10" s="34">
        <f t="shared" si="5"/>
        <v>9.2858169737084548</v>
      </c>
      <c r="AI10" s="47">
        <f t="shared" si="6"/>
        <v>-0.47001128023614597</v>
      </c>
      <c r="AJ10" s="35"/>
      <c r="AK10" s="35"/>
      <c r="AL10" s="35"/>
      <c r="AM10" s="35"/>
      <c r="AN10" s="35"/>
      <c r="AO10" s="35"/>
      <c r="AP10" s="155"/>
      <c r="AR10" s="121" t="str">
        <f t="shared" si="7"/>
        <v>iiii</v>
      </c>
      <c r="AS10" s="34">
        <f>IF(Calculations!FI10&lt;&gt;"",NORMSINV(Calculations!FI10),"")</f>
        <v>-0.53218973091930433</v>
      </c>
      <c r="AT10" s="47">
        <f t="shared" si="8"/>
        <v>-0.47001128023614597</v>
      </c>
      <c r="AU10" s="35"/>
      <c r="AV10" s="35"/>
      <c r="AW10" s="35"/>
      <c r="AX10" s="35"/>
      <c r="AY10" s="35"/>
      <c r="AZ10" s="35"/>
      <c r="BA10" s="155"/>
      <c r="BC10" s="154" t="s">
        <v>204</v>
      </c>
      <c r="BD10" s="154"/>
      <c r="BE10" s="155"/>
    </row>
    <row r="11" spans="1:57" ht="13.5" x14ac:dyDescent="0.25">
      <c r="D11" s="110" t="str">
        <f t="shared" si="0"/>
        <v>jjjj</v>
      </c>
      <c r="E11" s="34">
        <f t="shared" si="1"/>
        <v>-0.15</v>
      </c>
      <c r="F11" s="34">
        <f t="shared" si="2"/>
        <v>5.3638207386774835E-2</v>
      </c>
      <c r="M11" s="155"/>
      <c r="O11" s="7" t="s">
        <v>224</v>
      </c>
      <c r="P11" s="8">
        <f>(SUM(Calculations!EO:EO)/2-SUM(Calculations!EP:EP)/2)/(1/2*k_*(k_-1))</f>
        <v>-3.0303030303030304E-2</v>
      </c>
      <c r="T11" s="155"/>
      <c r="V11" s="121" t="str">
        <f t="shared" si="3"/>
        <v>jjjj</v>
      </c>
      <c r="W11" s="47">
        <f>IF(AND(Include_study?="Yes",Sufficient_data="Yes"),((Semi_partial_correlation-I$29)*SQRT(Calculations!CO:CO))/SQRT(1-Calculations!CO:CO/SUM(Calculations!CO:CO)),"")</f>
        <v>-5.4076163084577704</v>
      </c>
      <c r="X11" s="35"/>
      <c r="Y11" s="35"/>
      <c r="Z11" s="35"/>
      <c r="AA11" s="35"/>
      <c r="AB11" s="35"/>
      <c r="AC11" s="35"/>
      <c r="AD11" s="35"/>
      <c r="AE11" s="155"/>
      <c r="AG11" s="121" t="str">
        <f t="shared" si="4"/>
        <v>jjjj</v>
      </c>
      <c r="AH11" s="34">
        <f t="shared" si="5"/>
        <v>18.643426928666567</v>
      </c>
      <c r="AI11" s="47">
        <f t="shared" si="6"/>
        <v>-2.7965140392999852</v>
      </c>
      <c r="AJ11" s="35"/>
      <c r="AK11" s="35"/>
      <c r="AL11" s="35"/>
      <c r="AM11" s="35"/>
      <c r="AN11" s="35"/>
      <c r="AO11" s="35"/>
      <c r="AP11" s="155"/>
      <c r="AR11" s="121" t="str">
        <f t="shared" si="7"/>
        <v>jjjj</v>
      </c>
      <c r="AS11" s="34">
        <f>IF(Calculations!FI11&lt;&gt;"",NORMSINV(Calculations!FI11),"")</f>
        <v>-1.6067550689692427</v>
      </c>
      <c r="AT11" s="47">
        <f t="shared" si="8"/>
        <v>-2.7965140392999852</v>
      </c>
      <c r="AU11" s="35"/>
      <c r="AV11" s="35"/>
      <c r="AW11" s="35"/>
      <c r="AX11" s="35"/>
      <c r="AY11" s="35"/>
      <c r="AZ11" s="35"/>
      <c r="BA11" s="155"/>
      <c r="BC11" s="7" t="s">
        <v>162</v>
      </c>
      <c r="BD11" s="6">
        <v>0.05</v>
      </c>
      <c r="BE11" s="155"/>
    </row>
    <row r="12" spans="1:57" ht="13.5" x14ac:dyDescent="0.25">
      <c r="D12" s="110" t="str">
        <f t="shared" si="0"/>
        <v>kkkk</v>
      </c>
      <c r="E12" s="34">
        <f t="shared" si="1"/>
        <v>0.03</v>
      </c>
      <c r="F12" s="34">
        <f t="shared" si="2"/>
        <v>0.10377075107070285</v>
      </c>
      <c r="M12" s="155"/>
      <c r="O12" s="7" t="s">
        <v>216</v>
      </c>
      <c r="P12" s="8">
        <f>P10/SQRT(k_*(k_-1)*(2*k_+5)/18)</f>
        <v>-0.13714509626474833</v>
      </c>
      <c r="T12" s="155"/>
      <c r="V12" s="121" t="str">
        <f t="shared" si="3"/>
        <v>kkkk</v>
      </c>
      <c r="W12" s="47">
        <f>IF(AND(Include_study?="Yes",Sufficient_data="Yes"),((Semi_partial_correlation-I$29)*SQRT(Calculations!CO:CO))/SQRT(1-Calculations!CO:CO/SUM(Calculations!CO:CO)),"")</f>
        <v>-0.7975527068593502</v>
      </c>
      <c r="X12" s="35"/>
      <c r="Y12" s="35"/>
      <c r="Z12" s="35"/>
      <c r="AA12" s="35"/>
      <c r="AB12" s="35"/>
      <c r="AC12" s="35"/>
      <c r="AD12" s="35"/>
      <c r="AE12" s="155"/>
      <c r="AG12" s="121" t="str">
        <f t="shared" si="4"/>
        <v>kkkk</v>
      </c>
      <c r="AH12" s="34">
        <f t="shared" si="5"/>
        <v>9.636626792058804</v>
      </c>
      <c r="AI12" s="47">
        <f t="shared" si="6"/>
        <v>0.28909880376176411</v>
      </c>
      <c r="AJ12" s="35"/>
      <c r="AK12" s="35"/>
      <c r="AL12" s="35"/>
      <c r="AM12" s="35"/>
      <c r="AN12" s="35"/>
      <c r="AO12" s="35"/>
      <c r="AP12" s="155"/>
      <c r="AR12" s="121" t="str">
        <f t="shared" si="7"/>
        <v>kkkk</v>
      </c>
      <c r="AS12" s="34">
        <f>IF(Calculations!FI12&lt;&gt;"",NORMSINV(Calculations!FI12),"")</f>
        <v>-0.10179559909470488</v>
      </c>
      <c r="AT12" s="47">
        <f t="shared" si="8"/>
        <v>0.28909880376176411</v>
      </c>
      <c r="AU12" s="35"/>
      <c r="AV12" s="35"/>
      <c r="AW12" s="35"/>
      <c r="AX12" s="35"/>
      <c r="AY12" s="35"/>
      <c r="AZ12" s="35"/>
      <c r="BA12" s="155"/>
      <c r="BC12" s="7" t="s">
        <v>163</v>
      </c>
      <c r="BD12" s="6">
        <v>0</v>
      </c>
      <c r="BE12" s="155"/>
    </row>
    <row r="13" spans="1:57" ht="13.5" x14ac:dyDescent="0.25">
      <c r="D13" s="110" t="str">
        <f t="shared" si="0"/>
        <v>llll</v>
      </c>
      <c r="E13" s="34">
        <f t="shared" si="1"/>
        <v>0.05</v>
      </c>
      <c r="F13" s="34">
        <f t="shared" si="2"/>
        <v>9.683975165189139E-2</v>
      </c>
      <c r="M13" s="155"/>
      <c r="O13" s="7" t="s">
        <v>217</v>
      </c>
      <c r="P13" s="33">
        <f>2*(1-NORMSDIST(ABS(P10)))</f>
        <v>4.5500263896358417E-2</v>
      </c>
      <c r="T13" s="155"/>
      <c r="V13" s="121" t="str">
        <f t="shared" si="3"/>
        <v>llll</v>
      </c>
      <c r="W13" s="47">
        <f>IF(AND(Include_study?="Yes",Sufficient_data="Yes"),((Semi_partial_correlation-I$29)*SQRT(Calculations!CO:CO))/SQRT(1-Calculations!CO:CO/SUM(Calculations!CO:CO)),"")</f>
        <v>-0.6451775882731241</v>
      </c>
      <c r="X13" s="35"/>
      <c r="Y13" s="35"/>
      <c r="Z13" s="35"/>
      <c r="AA13" s="35"/>
      <c r="AB13" s="35"/>
      <c r="AC13" s="35"/>
      <c r="AD13" s="35"/>
      <c r="AE13" s="155"/>
      <c r="AG13" s="121" t="str">
        <f t="shared" si="4"/>
        <v>llll</v>
      </c>
      <c r="AH13" s="34">
        <f t="shared" si="5"/>
        <v>10.326337923652336</v>
      </c>
      <c r="AI13" s="47">
        <f t="shared" si="6"/>
        <v>0.51631689618261678</v>
      </c>
      <c r="AJ13" s="35"/>
      <c r="AK13" s="35"/>
      <c r="AL13" s="35"/>
      <c r="AM13" s="35"/>
      <c r="AN13" s="35"/>
      <c r="AO13" s="35"/>
      <c r="AP13" s="155"/>
      <c r="AR13" s="121" t="str">
        <f t="shared" si="7"/>
        <v>llll</v>
      </c>
      <c r="AS13" s="34">
        <f>IF(Calculations!FI13&lt;&gt;"",NORMSINV(Calculations!FI13),"")</f>
        <v>0.10179559909470504</v>
      </c>
      <c r="AT13" s="47">
        <f t="shared" si="8"/>
        <v>0.51631689618261678</v>
      </c>
      <c r="AU13" s="35"/>
      <c r="AV13" s="35"/>
      <c r="AW13" s="35"/>
      <c r="AX13" s="35"/>
      <c r="AY13" s="35"/>
      <c r="AZ13" s="35"/>
      <c r="BA13" s="155"/>
      <c r="BC13" s="7" t="s">
        <v>259</v>
      </c>
      <c r="BD13" s="10">
        <f>MAX(0,ROUNDUP(k_*(I29-BD11)/(BD11-BD12),0))</f>
        <v>15</v>
      </c>
      <c r="BE13" s="155"/>
    </row>
    <row r="14" spans="1:57" x14ac:dyDescent="0.2">
      <c r="D14" s="110" t="str">
        <f t="shared" si="0"/>
        <v/>
      </c>
      <c r="E14" s="34" t="str">
        <f t="shared" si="1"/>
        <v/>
      </c>
      <c r="F14" s="34" t="str">
        <f t="shared" si="2"/>
        <v/>
      </c>
      <c r="M14" s="155"/>
      <c r="T14" s="155"/>
      <c r="V14" s="121" t="str">
        <f t="shared" si="3"/>
        <v/>
      </c>
      <c r="W14" s="47"/>
      <c r="X14" s="35"/>
      <c r="Y14" s="35"/>
      <c r="Z14" s="35"/>
      <c r="AA14" s="35"/>
      <c r="AB14" s="35"/>
      <c r="AC14" s="35"/>
      <c r="AD14" s="35"/>
      <c r="AE14" s="155"/>
      <c r="AG14" s="121" t="str">
        <f t="shared" si="4"/>
        <v/>
      </c>
      <c r="AH14" s="34" t="str">
        <f t="shared" si="5"/>
        <v/>
      </c>
      <c r="AI14" s="47" t="str">
        <f t="shared" si="6"/>
        <v/>
      </c>
      <c r="AJ14" s="35"/>
      <c r="AK14" s="35"/>
      <c r="AL14" s="35"/>
      <c r="AM14" s="35"/>
      <c r="AN14" s="35"/>
      <c r="AO14" s="35"/>
      <c r="AP14" s="155"/>
      <c r="AR14" s="121" t="str">
        <f t="shared" si="7"/>
        <v/>
      </c>
      <c r="AS14" s="34" t="str">
        <f>IF(Calculations!FI14&lt;&gt;"",NORMSINV(Calculations!FI14),"")</f>
        <v/>
      </c>
      <c r="AT14" s="47" t="str">
        <f t="shared" si="8"/>
        <v/>
      </c>
      <c r="AU14" s="35"/>
      <c r="AV14" s="35"/>
      <c r="AW14" s="35"/>
      <c r="AX14" s="35"/>
      <c r="AY14" s="35"/>
      <c r="AZ14" s="35"/>
      <c r="BA14" s="155"/>
      <c r="BC14" s="35"/>
      <c r="BD14" s="35"/>
      <c r="BE14" s="155"/>
    </row>
    <row r="15" spans="1:57" x14ac:dyDescent="0.2">
      <c r="D15" s="110" t="str">
        <f t="shared" si="0"/>
        <v/>
      </c>
      <c r="E15" s="34" t="str">
        <f t="shared" si="1"/>
        <v/>
      </c>
      <c r="F15" s="34" t="str">
        <f t="shared" si="2"/>
        <v/>
      </c>
      <c r="M15" s="155"/>
      <c r="T15" s="155"/>
      <c r="V15" s="121" t="str">
        <f t="shared" si="3"/>
        <v/>
      </c>
      <c r="W15" s="47" t="str">
        <f>IF(AND(Include_study?="Yes",Sufficient_data="Yes"),((Semi_partial_correlation-I$29)*SQRT(Calculations!CO:CO))/SQRT(1-Calculations!CO:CO/SUM(Calculations!CO:CO)),"")</f>
        <v/>
      </c>
      <c r="X15" s="35"/>
      <c r="Y15" s="35"/>
      <c r="Z15" s="35"/>
      <c r="AA15" s="35"/>
      <c r="AB15" s="35"/>
      <c r="AC15" s="35"/>
      <c r="AD15" s="35"/>
      <c r="AE15" s="155"/>
      <c r="AG15" s="121" t="str">
        <f t="shared" si="4"/>
        <v/>
      </c>
      <c r="AH15" s="34" t="str">
        <f t="shared" si="5"/>
        <v/>
      </c>
      <c r="AI15" s="47" t="str">
        <f t="shared" si="6"/>
        <v/>
      </c>
      <c r="AJ15" s="35"/>
      <c r="AK15" s="35"/>
      <c r="AL15" s="35"/>
      <c r="AM15" s="35"/>
      <c r="AN15" s="35"/>
      <c r="AO15" s="35"/>
      <c r="AP15" s="155"/>
      <c r="AR15" s="121" t="str">
        <f t="shared" si="7"/>
        <v/>
      </c>
      <c r="AS15" s="34" t="str">
        <f>IF(Calculations!FI15&lt;&gt;"",NORMSINV(Calculations!FI15),"")</f>
        <v/>
      </c>
      <c r="AT15" s="47" t="str">
        <f t="shared" si="8"/>
        <v/>
      </c>
      <c r="AU15" s="35"/>
      <c r="AV15" s="35"/>
      <c r="AW15" s="35"/>
      <c r="AX15" s="35"/>
      <c r="AY15" s="35"/>
      <c r="AZ15" s="35"/>
      <c r="BA15" s="155"/>
      <c r="BC15" s="154" t="s">
        <v>205</v>
      </c>
      <c r="BD15" s="154"/>
      <c r="BE15" s="155"/>
    </row>
    <row r="16" spans="1:57" x14ac:dyDescent="0.2">
      <c r="D16" s="110" t="str">
        <f t="shared" si="0"/>
        <v/>
      </c>
      <c r="E16" s="34" t="str">
        <f t="shared" si="1"/>
        <v/>
      </c>
      <c r="F16" s="34" t="str">
        <f t="shared" si="2"/>
        <v/>
      </c>
      <c r="M16" s="155"/>
      <c r="T16" s="155"/>
      <c r="V16" s="121" t="str">
        <f t="shared" si="3"/>
        <v/>
      </c>
      <c r="W16" s="47" t="str">
        <f>IF(AND(Include_study?="Yes",Sufficient_data="Yes"),((Semi_partial_correlation-I$29)*SQRT(Calculations!CO:CO))/SQRT(1-Calculations!CO:CO/SUM(Calculations!CO:CO)),"")</f>
        <v/>
      </c>
      <c r="X16" s="35"/>
      <c r="Y16" s="35"/>
      <c r="Z16" s="35"/>
      <c r="AA16" s="35"/>
      <c r="AB16" s="35"/>
      <c r="AC16" s="35"/>
      <c r="AD16" s="35"/>
      <c r="AE16" s="155"/>
      <c r="AG16" s="121" t="str">
        <f t="shared" si="4"/>
        <v/>
      </c>
      <c r="AH16" s="34" t="str">
        <f t="shared" si="5"/>
        <v/>
      </c>
      <c r="AI16" s="47" t="str">
        <f t="shared" si="6"/>
        <v/>
      </c>
      <c r="AJ16" s="35"/>
      <c r="AK16" s="35"/>
      <c r="AL16" s="35"/>
      <c r="AM16" s="35"/>
      <c r="AN16" s="35"/>
      <c r="AO16" s="35"/>
      <c r="AP16" s="155"/>
      <c r="AR16" s="121" t="str">
        <f t="shared" si="7"/>
        <v/>
      </c>
      <c r="AS16" s="34" t="str">
        <f>IF(Calculations!FI16&lt;&gt;"",NORMSINV(Calculations!FI16),"")</f>
        <v/>
      </c>
      <c r="AT16" s="47" t="str">
        <f t="shared" si="8"/>
        <v/>
      </c>
      <c r="AU16" s="35"/>
      <c r="AV16" s="35"/>
      <c r="AW16" s="35"/>
      <c r="AX16" s="35"/>
      <c r="AY16" s="35"/>
      <c r="AZ16" s="35"/>
      <c r="BA16" s="155"/>
      <c r="BC16" s="7" t="s">
        <v>259</v>
      </c>
      <c r="BD16" s="10">
        <f>MAX(0,ROUNDUP(-2*SUM(Calculations!FV:FV),0))</f>
        <v>153</v>
      </c>
      <c r="BE16" s="155"/>
    </row>
    <row r="17" spans="4:57" ht="13.5" x14ac:dyDescent="0.25">
      <c r="D17" s="110" t="str">
        <f t="shared" si="0"/>
        <v/>
      </c>
      <c r="E17" s="34" t="str">
        <f t="shared" si="1"/>
        <v/>
      </c>
      <c r="F17" s="34" t="str">
        <f t="shared" si="2"/>
        <v/>
      </c>
      <c r="M17" s="155"/>
      <c r="T17" s="155"/>
      <c r="V17" s="121" t="str">
        <f t="shared" si="3"/>
        <v/>
      </c>
      <c r="W17" s="47" t="str">
        <f>IF(AND(Include_study?="Yes",Sufficient_data="Yes"),((Semi_partial_correlation-I$29)*SQRT(Calculations!CO:CO))/SQRT(1-Calculations!CO:CO/SUM(Calculations!CO:CO)),"")</f>
        <v/>
      </c>
      <c r="X17" s="35"/>
      <c r="Y17" s="35"/>
      <c r="Z17" s="35"/>
      <c r="AA17" s="35"/>
      <c r="AB17" s="35"/>
      <c r="AC17" s="35"/>
      <c r="AD17" s="35"/>
      <c r="AE17" s="155"/>
      <c r="AG17" s="121" t="str">
        <f t="shared" si="4"/>
        <v/>
      </c>
      <c r="AH17" s="34" t="str">
        <f t="shared" si="5"/>
        <v/>
      </c>
      <c r="AI17" s="47" t="str">
        <f t="shared" si="6"/>
        <v/>
      </c>
      <c r="AJ17" s="35"/>
      <c r="AK17" s="35"/>
      <c r="AL17" s="35"/>
      <c r="AM17" s="35"/>
      <c r="AN17" s="35"/>
      <c r="AO17" s="35"/>
      <c r="AP17" s="155"/>
      <c r="AR17" s="121" t="str">
        <f t="shared" si="7"/>
        <v/>
      </c>
      <c r="AS17" s="34" t="str">
        <f>IF(Calculations!FI17&lt;&gt;"",NORMSINV(Calculations!FI17),"")</f>
        <v/>
      </c>
      <c r="AT17" s="47" t="str">
        <f t="shared" si="8"/>
        <v/>
      </c>
      <c r="AU17" s="35"/>
      <c r="AV17" s="35"/>
      <c r="AW17" s="35"/>
      <c r="AX17" s="35"/>
      <c r="AY17" s="35"/>
      <c r="AZ17" s="35"/>
      <c r="BA17" s="155"/>
      <c r="BC17" s="7" t="s">
        <v>161</v>
      </c>
      <c r="BD17" s="33">
        <f>CHIDIST(BD16,k_*2)</f>
        <v>9.16089095204431E-21</v>
      </c>
      <c r="BE17" s="155"/>
    </row>
    <row r="18" spans="4:57" x14ac:dyDescent="0.2">
      <c r="D18" s="110" t="str">
        <f t="shared" si="0"/>
        <v/>
      </c>
      <c r="E18" s="34" t="str">
        <f t="shared" si="1"/>
        <v/>
      </c>
      <c r="F18" s="34" t="str">
        <f t="shared" si="2"/>
        <v/>
      </c>
      <c r="M18" s="155"/>
      <c r="T18" s="155"/>
      <c r="V18" s="121" t="str">
        <f t="shared" si="3"/>
        <v/>
      </c>
      <c r="W18" s="47" t="str">
        <f>IF(AND(Include_study?="Yes",Sufficient_data="Yes"),((Semi_partial_correlation-I$29)*SQRT(Calculations!CO:CO))/SQRT(1-Calculations!CO:CO/SUM(Calculations!CO:CO)),"")</f>
        <v/>
      </c>
      <c r="X18" s="35"/>
      <c r="Y18" s="35"/>
      <c r="Z18" s="35"/>
      <c r="AA18" s="35"/>
      <c r="AB18" s="35"/>
      <c r="AC18" s="35"/>
      <c r="AD18" s="35"/>
      <c r="AE18" s="155"/>
      <c r="AG18" s="121" t="str">
        <f t="shared" si="4"/>
        <v/>
      </c>
      <c r="AH18" s="34" t="str">
        <f t="shared" si="5"/>
        <v/>
      </c>
      <c r="AI18" s="47" t="str">
        <f t="shared" si="6"/>
        <v/>
      </c>
      <c r="AJ18" s="35"/>
      <c r="AK18" s="35"/>
      <c r="AL18" s="35"/>
      <c r="AM18" s="35"/>
      <c r="AN18" s="35"/>
      <c r="AO18" s="35"/>
      <c r="AP18" s="155"/>
      <c r="AR18" s="121" t="str">
        <f t="shared" si="7"/>
        <v/>
      </c>
      <c r="AS18" s="34" t="str">
        <f>IF(Calculations!FI18&lt;&gt;"",NORMSINV(Calculations!FI18),"")</f>
        <v/>
      </c>
      <c r="AT18" s="47" t="str">
        <f t="shared" si="8"/>
        <v/>
      </c>
      <c r="AU18" s="35"/>
      <c r="AV18" s="35"/>
      <c r="AW18" s="35"/>
      <c r="AX18" s="35"/>
      <c r="AY18" s="35"/>
      <c r="AZ18" s="35"/>
      <c r="BA18" s="155"/>
      <c r="BC18" s="35"/>
      <c r="BD18" s="35"/>
      <c r="BE18" s="155"/>
    </row>
    <row r="19" spans="4:57" x14ac:dyDescent="0.2">
      <c r="D19" s="110" t="str">
        <f t="shared" si="0"/>
        <v/>
      </c>
      <c r="E19" s="34" t="str">
        <f t="shared" si="1"/>
        <v/>
      </c>
      <c r="F19" s="34" t="str">
        <f t="shared" si="2"/>
        <v/>
      </c>
      <c r="M19" s="155"/>
      <c r="T19" s="155"/>
      <c r="V19" s="121" t="str">
        <f t="shared" si="3"/>
        <v/>
      </c>
      <c r="W19" s="47" t="str">
        <f>IF(AND(Include_study?="Yes",Sufficient_data="Yes"),((Semi_partial_correlation-I$29)*SQRT(Calculations!CO:CO))/SQRT(1-Calculations!CO:CO/SUM(Calculations!CO:CO)),"")</f>
        <v/>
      </c>
      <c r="X19" s="35"/>
      <c r="Y19" s="35"/>
      <c r="Z19" s="35"/>
      <c r="AA19" s="35"/>
      <c r="AB19" s="35"/>
      <c r="AC19" s="35"/>
      <c r="AD19" s="35"/>
      <c r="AE19" s="155"/>
      <c r="AG19" s="121" t="str">
        <f t="shared" si="4"/>
        <v/>
      </c>
      <c r="AH19" s="34" t="str">
        <f t="shared" si="5"/>
        <v/>
      </c>
      <c r="AI19" s="47" t="str">
        <f t="shared" si="6"/>
        <v/>
      </c>
      <c r="AJ19" s="35"/>
      <c r="AK19" s="35"/>
      <c r="AL19" s="35"/>
      <c r="AM19" s="35"/>
      <c r="AN19" s="35"/>
      <c r="AO19" s="35"/>
      <c r="AP19" s="155"/>
      <c r="AR19" s="121" t="str">
        <f t="shared" si="7"/>
        <v/>
      </c>
      <c r="AS19" s="34" t="str">
        <f>IF(Calculations!FI19&lt;&gt;"",NORMSINV(Calculations!FI19),"")</f>
        <v/>
      </c>
      <c r="AT19" s="47" t="str">
        <f t="shared" si="8"/>
        <v/>
      </c>
      <c r="AU19" s="35"/>
      <c r="AV19" s="35"/>
      <c r="AW19" s="35"/>
      <c r="AX19" s="35"/>
      <c r="AY19" s="35"/>
      <c r="AZ19" s="35"/>
      <c r="BA19" s="155"/>
      <c r="BC19" s="35"/>
      <c r="BD19" s="35"/>
      <c r="BE19" s="155"/>
    </row>
    <row r="20" spans="4:57" x14ac:dyDescent="0.2">
      <c r="D20" s="110" t="str">
        <f t="shared" si="0"/>
        <v/>
      </c>
      <c r="E20" s="34" t="str">
        <f t="shared" si="1"/>
        <v/>
      </c>
      <c r="F20" s="34" t="str">
        <f t="shared" si="2"/>
        <v/>
      </c>
      <c r="M20" s="155"/>
      <c r="T20" s="155"/>
      <c r="V20" s="121" t="str">
        <f t="shared" si="3"/>
        <v/>
      </c>
      <c r="W20" s="47" t="str">
        <f>IF(AND(Include_study?="Yes",Sufficient_data="Yes"),((Semi_partial_correlation-I$29)*SQRT(Calculations!CO:CO))/SQRT(1-Calculations!CO:CO/SUM(Calculations!CO:CO)),"")</f>
        <v/>
      </c>
      <c r="X20" s="35"/>
      <c r="Y20" s="35"/>
      <c r="Z20" s="35"/>
      <c r="AA20" s="35"/>
      <c r="AB20" s="35"/>
      <c r="AC20" s="35"/>
      <c r="AD20" s="35"/>
      <c r="AE20" s="155"/>
      <c r="AG20" s="121" t="str">
        <f t="shared" si="4"/>
        <v/>
      </c>
      <c r="AH20" s="34" t="str">
        <f t="shared" si="5"/>
        <v/>
      </c>
      <c r="AI20" s="47" t="str">
        <f t="shared" si="6"/>
        <v/>
      </c>
      <c r="AJ20" s="35"/>
      <c r="AK20" s="35"/>
      <c r="AL20" s="35"/>
      <c r="AM20" s="35"/>
      <c r="AN20" s="35"/>
      <c r="AO20" s="35"/>
      <c r="AP20" s="155"/>
      <c r="AR20" s="121" t="str">
        <f t="shared" si="7"/>
        <v/>
      </c>
      <c r="AS20" s="34" t="str">
        <f>IF(Calculations!FI20&lt;&gt;"",NORMSINV(Calculations!FI20),"")</f>
        <v/>
      </c>
      <c r="AT20" s="47" t="str">
        <f t="shared" si="8"/>
        <v/>
      </c>
      <c r="AU20" s="35"/>
      <c r="AV20" s="35"/>
      <c r="AW20" s="35"/>
      <c r="AX20" s="35"/>
      <c r="AY20" s="35"/>
      <c r="AZ20" s="35"/>
      <c r="BA20" s="155"/>
      <c r="BC20" s="35"/>
      <c r="BD20" s="35"/>
      <c r="BE20" s="155"/>
    </row>
    <row r="21" spans="4:57" x14ac:dyDescent="0.2">
      <c r="D21" s="110" t="str">
        <f t="shared" si="0"/>
        <v/>
      </c>
      <c r="E21" s="34" t="str">
        <f t="shared" si="1"/>
        <v/>
      </c>
      <c r="F21" s="34" t="str">
        <f t="shared" si="2"/>
        <v/>
      </c>
      <c r="M21" s="155"/>
      <c r="T21" s="155"/>
      <c r="V21" s="121" t="str">
        <f t="shared" si="3"/>
        <v/>
      </c>
      <c r="W21" s="47" t="str">
        <f>IF(AND(Include_study?="Yes",Sufficient_data="Yes"),((Semi_partial_correlation-I$29)*SQRT(Calculations!CO:CO))/SQRT(1-Calculations!CO:CO/SUM(Calculations!CO:CO)),"")</f>
        <v/>
      </c>
      <c r="X21" s="35"/>
      <c r="Y21" s="35"/>
      <c r="Z21" s="35"/>
      <c r="AA21" s="35"/>
      <c r="AB21" s="35"/>
      <c r="AC21" s="35"/>
      <c r="AD21" s="35"/>
      <c r="AE21" s="155"/>
      <c r="AG21" s="121" t="str">
        <f t="shared" si="4"/>
        <v/>
      </c>
      <c r="AH21" s="34" t="str">
        <f t="shared" si="5"/>
        <v/>
      </c>
      <c r="AI21" s="47" t="str">
        <f t="shared" si="6"/>
        <v/>
      </c>
      <c r="AJ21" s="35"/>
      <c r="AK21" s="35"/>
      <c r="AL21" s="35"/>
      <c r="AM21" s="35"/>
      <c r="AN21" s="35"/>
      <c r="AO21" s="35"/>
      <c r="AP21" s="155"/>
      <c r="AR21" s="121" t="str">
        <f t="shared" si="7"/>
        <v/>
      </c>
      <c r="AS21" s="34" t="str">
        <f>IF(Calculations!FI21&lt;&gt;"",NORMSINV(Calculations!FI21),"")</f>
        <v/>
      </c>
      <c r="AT21" s="47" t="str">
        <f t="shared" si="8"/>
        <v/>
      </c>
      <c r="AU21" s="35"/>
      <c r="AV21" s="35"/>
      <c r="AW21" s="35"/>
      <c r="AX21" s="35"/>
      <c r="AY21" s="35"/>
      <c r="AZ21" s="35"/>
      <c r="BA21" s="155"/>
      <c r="BC21" s="35"/>
      <c r="BD21" s="35"/>
      <c r="BE21" s="155"/>
    </row>
    <row r="22" spans="4:57" x14ac:dyDescent="0.2">
      <c r="D22" s="110" t="str">
        <f t="shared" si="0"/>
        <v/>
      </c>
      <c r="E22" s="34" t="str">
        <f t="shared" si="1"/>
        <v/>
      </c>
      <c r="F22" s="34" t="str">
        <f t="shared" si="2"/>
        <v/>
      </c>
      <c r="M22" s="155"/>
      <c r="T22" s="155"/>
      <c r="V22" s="121" t="str">
        <f t="shared" si="3"/>
        <v/>
      </c>
      <c r="W22" s="47" t="str">
        <f>IF(AND(Include_study?="Yes",Sufficient_data="Yes"),((Semi_partial_correlation-I$29)*SQRT(Calculations!CO:CO))/SQRT(1-Calculations!CO:CO/SUM(Calculations!CO:CO)),"")</f>
        <v/>
      </c>
      <c r="X22" s="35"/>
      <c r="Y22" s="35"/>
      <c r="Z22" s="35"/>
      <c r="AA22" s="35"/>
      <c r="AB22" s="35"/>
      <c r="AC22" s="35"/>
      <c r="AD22" s="35"/>
      <c r="AE22" s="155"/>
      <c r="AG22" s="121" t="str">
        <f t="shared" si="4"/>
        <v/>
      </c>
      <c r="AH22" s="34" t="str">
        <f t="shared" si="5"/>
        <v/>
      </c>
      <c r="AI22" s="47" t="str">
        <f t="shared" si="6"/>
        <v/>
      </c>
      <c r="AJ22" s="35"/>
      <c r="AK22" s="35"/>
      <c r="AL22" s="35"/>
      <c r="AM22" s="35"/>
      <c r="AN22" s="35"/>
      <c r="AO22" s="35"/>
      <c r="AP22" s="155"/>
      <c r="AR22" s="121" t="str">
        <f t="shared" si="7"/>
        <v/>
      </c>
      <c r="AS22" s="34" t="str">
        <f>IF(Calculations!FI22&lt;&gt;"",NORMSINV(Calculations!FI22),"")</f>
        <v/>
      </c>
      <c r="AT22" s="47" t="str">
        <f t="shared" si="8"/>
        <v/>
      </c>
      <c r="AU22" s="35"/>
      <c r="AV22" s="35"/>
      <c r="AW22" s="35"/>
      <c r="AX22" s="35"/>
      <c r="AY22" s="35"/>
      <c r="AZ22" s="35"/>
      <c r="BA22" s="155"/>
      <c r="BC22" s="35"/>
      <c r="BD22" s="35"/>
      <c r="BE22" s="155"/>
    </row>
    <row r="23" spans="4:57" x14ac:dyDescent="0.2">
      <c r="D23" s="110" t="str">
        <f t="shared" si="0"/>
        <v/>
      </c>
      <c r="E23" s="34" t="str">
        <f t="shared" si="1"/>
        <v/>
      </c>
      <c r="F23" s="34" t="str">
        <f t="shared" si="2"/>
        <v/>
      </c>
      <c r="M23" s="155"/>
      <c r="T23" s="155"/>
      <c r="V23" s="121" t="str">
        <f t="shared" si="3"/>
        <v/>
      </c>
      <c r="W23" s="47" t="str">
        <f>IF(AND(Include_study?="Yes",Sufficient_data="Yes"),((Semi_partial_correlation-I$29)*SQRT(Calculations!CO:CO))/SQRT(1-Calculations!CO:CO/SUM(Calculations!CO:CO)),"")</f>
        <v/>
      </c>
      <c r="X23" s="35"/>
      <c r="Y23" s="35"/>
      <c r="Z23" s="35"/>
      <c r="AA23" s="35"/>
      <c r="AB23" s="35"/>
      <c r="AC23" s="35"/>
      <c r="AD23" s="35"/>
      <c r="AE23" s="155"/>
      <c r="AG23" s="121" t="str">
        <f t="shared" si="4"/>
        <v/>
      </c>
      <c r="AH23" s="34" t="str">
        <f t="shared" si="5"/>
        <v/>
      </c>
      <c r="AI23" s="47" t="str">
        <f t="shared" si="6"/>
        <v/>
      </c>
      <c r="AJ23" s="35"/>
      <c r="AK23" s="35"/>
      <c r="AL23" s="35"/>
      <c r="AM23" s="35"/>
      <c r="AN23" s="35"/>
      <c r="AO23" s="35"/>
      <c r="AP23" s="155"/>
      <c r="AR23" s="121" t="str">
        <f t="shared" si="7"/>
        <v/>
      </c>
      <c r="AS23" s="34" t="str">
        <f>IF(Calculations!FI23&lt;&gt;"",NORMSINV(Calculations!FI23),"")</f>
        <v/>
      </c>
      <c r="AT23" s="47" t="str">
        <f t="shared" si="8"/>
        <v/>
      </c>
      <c r="AU23" s="35"/>
      <c r="AV23" s="35"/>
      <c r="AW23" s="35"/>
      <c r="AX23" s="35"/>
      <c r="AY23" s="35"/>
      <c r="AZ23" s="35"/>
      <c r="BA23" s="155"/>
      <c r="BC23" s="35"/>
      <c r="BD23" s="35"/>
      <c r="BE23" s="155"/>
    </row>
    <row r="24" spans="4:57" x14ac:dyDescent="0.2">
      <c r="D24" s="110" t="str">
        <f t="shared" si="0"/>
        <v/>
      </c>
      <c r="E24" s="34" t="str">
        <f t="shared" si="1"/>
        <v/>
      </c>
      <c r="F24" s="34" t="str">
        <f t="shared" si="2"/>
        <v/>
      </c>
      <c r="G24" s="29"/>
      <c r="M24" s="155"/>
      <c r="T24" s="155"/>
      <c r="V24" s="121" t="str">
        <f t="shared" si="3"/>
        <v/>
      </c>
      <c r="W24" s="47" t="str">
        <f>IF(AND(Include_study?="Yes",Sufficient_data="Yes"),((Semi_partial_correlation-I$29)*SQRT(Calculations!CO:CO))/SQRT(1-Calculations!CO:CO/SUM(Calculations!CO:CO)),"")</f>
        <v/>
      </c>
      <c r="X24" s="35"/>
      <c r="Y24" s="29"/>
      <c r="Z24" s="29"/>
      <c r="AA24" s="29"/>
      <c r="AB24" s="29"/>
      <c r="AC24" s="29"/>
      <c r="AD24" s="29"/>
      <c r="AE24" s="155"/>
      <c r="AG24" s="121" t="str">
        <f t="shared" si="4"/>
        <v/>
      </c>
      <c r="AH24" s="34" t="str">
        <f t="shared" si="5"/>
        <v/>
      </c>
      <c r="AI24" s="47" t="str">
        <f t="shared" si="6"/>
        <v/>
      </c>
      <c r="AJ24" s="35"/>
      <c r="AK24" s="35"/>
      <c r="AL24" s="29"/>
      <c r="AM24" s="35"/>
      <c r="AN24" s="35"/>
      <c r="AO24" s="35"/>
      <c r="AP24" s="155"/>
      <c r="AR24" s="121" t="str">
        <f t="shared" si="7"/>
        <v/>
      </c>
      <c r="AS24" s="34" t="str">
        <f>IF(Calculations!FI24&lt;&gt;"",NORMSINV(Calculations!FI24),"")</f>
        <v/>
      </c>
      <c r="AT24" s="47" t="str">
        <f t="shared" si="8"/>
        <v/>
      </c>
      <c r="AU24" s="35"/>
      <c r="AV24" s="35"/>
      <c r="AW24" s="35"/>
      <c r="AX24" s="35"/>
      <c r="AY24" s="35"/>
      <c r="AZ24" s="35"/>
      <c r="BA24" s="155"/>
      <c r="BC24" s="35"/>
      <c r="BD24" s="35"/>
      <c r="BE24" s="155"/>
    </row>
    <row r="25" spans="4:57" x14ac:dyDescent="0.2">
      <c r="D25" s="110" t="str">
        <f t="shared" si="0"/>
        <v/>
      </c>
      <c r="E25" s="34" t="str">
        <f t="shared" si="1"/>
        <v/>
      </c>
      <c r="F25" s="34" t="str">
        <f t="shared" si="2"/>
        <v/>
      </c>
      <c r="M25" s="155"/>
      <c r="T25" s="155"/>
      <c r="V25" s="121" t="str">
        <f t="shared" si="3"/>
        <v/>
      </c>
      <c r="W25" s="47" t="str">
        <f>IF(AND(Include_study?="Yes",Sufficient_data="Yes"),((Semi_partial_correlation-I$29)*SQRT(Calculations!CO:CO))/SQRT(1-Calculations!CO:CO/SUM(Calculations!CO:CO)),"")</f>
        <v/>
      </c>
      <c r="X25" s="35"/>
      <c r="Y25" s="30"/>
      <c r="Z25" s="35"/>
      <c r="AA25" s="35"/>
      <c r="AB25" s="35"/>
      <c r="AC25" s="35"/>
      <c r="AD25" s="35"/>
      <c r="AE25" s="155"/>
      <c r="AG25" s="121" t="str">
        <f t="shared" si="4"/>
        <v/>
      </c>
      <c r="AH25" s="34" t="str">
        <f t="shared" si="5"/>
        <v/>
      </c>
      <c r="AI25" s="47" t="str">
        <f t="shared" si="6"/>
        <v/>
      </c>
      <c r="AJ25" s="35"/>
      <c r="AK25" s="35"/>
      <c r="AL25" s="35"/>
      <c r="AM25" s="35"/>
      <c r="AN25" s="35"/>
      <c r="AO25" s="35"/>
      <c r="AP25" s="155"/>
      <c r="AR25" s="121" t="str">
        <f t="shared" si="7"/>
        <v/>
      </c>
      <c r="AS25" s="34" t="str">
        <f>IF(Calculations!FI25&lt;&gt;"",NORMSINV(Calculations!FI25),"")</f>
        <v/>
      </c>
      <c r="AT25" s="47" t="str">
        <f t="shared" si="8"/>
        <v/>
      </c>
      <c r="AU25" s="35"/>
      <c r="AV25" s="35"/>
      <c r="AW25" s="35"/>
      <c r="AX25" s="35"/>
      <c r="AY25" s="35"/>
      <c r="AZ25" s="35"/>
      <c r="BA25" s="155"/>
      <c r="BC25" s="35"/>
      <c r="BD25" s="35"/>
      <c r="BE25" s="155"/>
    </row>
    <row r="26" spans="4:57" x14ac:dyDescent="0.2">
      <c r="D26" s="110" t="str">
        <f t="shared" si="0"/>
        <v/>
      </c>
      <c r="E26" s="34" t="str">
        <f t="shared" si="1"/>
        <v/>
      </c>
      <c r="F26" s="34" t="str">
        <f t="shared" si="2"/>
        <v/>
      </c>
      <c r="M26" s="155"/>
      <c r="T26" s="155"/>
      <c r="V26" s="121" t="str">
        <f t="shared" si="3"/>
        <v/>
      </c>
      <c r="W26" s="47" t="str">
        <f>IF(AND(Include_study?="Yes",Sufficient_data="Yes"),((Semi_partial_correlation-I$29)*SQRT(Calculations!CO:CO))/SQRT(1-Calculations!CO:CO/SUM(Calculations!CO:CO)),"")</f>
        <v/>
      </c>
      <c r="X26" s="35"/>
      <c r="Y26" s="30"/>
      <c r="Z26" s="35"/>
      <c r="AA26" s="35"/>
      <c r="AB26" s="35"/>
      <c r="AC26" s="35"/>
      <c r="AD26" s="35"/>
      <c r="AE26" s="155"/>
      <c r="AG26" s="121" t="str">
        <f t="shared" si="4"/>
        <v/>
      </c>
      <c r="AH26" s="34" t="str">
        <f t="shared" si="5"/>
        <v/>
      </c>
      <c r="AI26" s="47" t="str">
        <f t="shared" si="6"/>
        <v/>
      </c>
      <c r="AJ26" s="35"/>
      <c r="AK26" s="35"/>
      <c r="AL26" s="35"/>
      <c r="AM26" s="35"/>
      <c r="AN26" s="35"/>
      <c r="AO26" s="35"/>
      <c r="AP26" s="155"/>
      <c r="AR26" s="121" t="str">
        <f t="shared" si="7"/>
        <v/>
      </c>
      <c r="AS26" s="34" t="str">
        <f>IF(Calculations!FI26&lt;&gt;"",NORMSINV(Calculations!FI26),"")</f>
        <v/>
      </c>
      <c r="AT26" s="47" t="str">
        <f t="shared" si="8"/>
        <v/>
      </c>
      <c r="AU26" s="35"/>
      <c r="AV26" s="35"/>
      <c r="AW26" s="35"/>
      <c r="AX26" s="35"/>
      <c r="AY26" s="35"/>
      <c r="AZ26" s="35"/>
      <c r="BA26" s="155"/>
      <c r="BC26" s="35"/>
      <c r="BD26" s="35"/>
      <c r="BE26" s="155"/>
    </row>
    <row r="27" spans="4:57" x14ac:dyDescent="0.2">
      <c r="D27" s="110" t="str">
        <f t="shared" si="0"/>
        <v/>
      </c>
      <c r="E27" s="34" t="str">
        <f t="shared" si="1"/>
        <v/>
      </c>
      <c r="F27" s="34" t="str">
        <f t="shared" si="2"/>
        <v/>
      </c>
      <c r="M27" s="155"/>
      <c r="T27" s="155"/>
      <c r="V27" s="121" t="str">
        <f t="shared" si="3"/>
        <v/>
      </c>
      <c r="W27" s="47" t="str">
        <f>IF(AND(Include_study?="Yes",Sufficient_data="Yes"),((Semi_partial_correlation-I$29)*SQRT(Calculations!CO:CO))/SQRT(1-Calculations!CO:CO/SUM(Calculations!CO:CO)),"")</f>
        <v/>
      </c>
      <c r="X27" s="35"/>
      <c r="Y27" s="30"/>
      <c r="Z27" s="35"/>
      <c r="AA27" s="35"/>
      <c r="AB27" s="35"/>
      <c r="AC27" s="35"/>
      <c r="AD27" s="35"/>
      <c r="AE27" s="155"/>
      <c r="AG27" s="121" t="str">
        <f t="shared" si="4"/>
        <v/>
      </c>
      <c r="AH27" s="34" t="str">
        <f t="shared" si="5"/>
        <v/>
      </c>
      <c r="AI27" s="47" t="str">
        <f t="shared" si="6"/>
        <v/>
      </c>
      <c r="AJ27" s="35"/>
      <c r="AK27" s="35"/>
      <c r="AL27" s="35"/>
      <c r="AM27" s="35"/>
      <c r="AN27" s="35"/>
      <c r="AO27" s="35"/>
      <c r="AP27" s="155"/>
      <c r="AR27" s="121" t="str">
        <f t="shared" si="7"/>
        <v/>
      </c>
      <c r="AS27" s="34" t="str">
        <f>IF(Calculations!FI27&lt;&gt;"",NORMSINV(Calculations!FI27),"")</f>
        <v/>
      </c>
      <c r="AT27" s="47" t="str">
        <f t="shared" si="8"/>
        <v/>
      </c>
      <c r="AU27" s="35"/>
      <c r="AV27" s="35"/>
      <c r="AW27" s="35"/>
      <c r="AX27" s="35"/>
      <c r="AY27" s="35"/>
      <c r="AZ27" s="35"/>
      <c r="BA27" s="155"/>
      <c r="BC27" s="35"/>
      <c r="BD27" s="35"/>
      <c r="BE27" s="155"/>
    </row>
    <row r="28" spans="4:57" ht="12" customHeight="1" x14ac:dyDescent="0.2">
      <c r="D28" s="110" t="str">
        <f t="shared" si="0"/>
        <v/>
      </c>
      <c r="E28" s="34" t="str">
        <f t="shared" si="1"/>
        <v/>
      </c>
      <c r="F28" s="34" t="str">
        <f t="shared" si="2"/>
        <v/>
      </c>
      <c r="H28" s="42" t="s">
        <v>79</v>
      </c>
      <c r="I28" s="42" t="s">
        <v>155</v>
      </c>
      <c r="K28" s="154" t="s">
        <v>4</v>
      </c>
      <c r="L28" s="154"/>
      <c r="M28" s="155"/>
      <c r="T28" s="155"/>
      <c r="V28" s="121" t="str">
        <f t="shared" si="3"/>
        <v/>
      </c>
      <c r="W28" s="47" t="str">
        <f>IF(AND(Include_study?="Yes",Sufficient_data="Yes"),((Semi_partial_correlation-I$29)*SQRT(Calculations!CO:CO))/SQRT(1-Calculations!CO:CO/SUM(Calculations!CO:CO)),"")</f>
        <v/>
      </c>
      <c r="X28" s="35"/>
      <c r="Y28" s="151" t="s">
        <v>271</v>
      </c>
      <c r="Z28" s="44" t="s">
        <v>98</v>
      </c>
      <c r="AA28" s="44" t="s">
        <v>99</v>
      </c>
      <c r="AB28" s="35"/>
      <c r="AC28" s="35"/>
      <c r="AD28" s="35"/>
      <c r="AE28" s="155"/>
      <c r="AG28" s="121" t="str">
        <f t="shared" si="4"/>
        <v/>
      </c>
      <c r="AH28" s="34" t="str">
        <f t="shared" si="5"/>
        <v/>
      </c>
      <c r="AI28" s="47" t="str">
        <f t="shared" si="6"/>
        <v/>
      </c>
      <c r="AJ28" s="35"/>
      <c r="AK28" s="154" t="s">
        <v>106</v>
      </c>
      <c r="AL28" s="154"/>
      <c r="AM28" s="154"/>
      <c r="AN28" s="154"/>
      <c r="AO28" s="164"/>
      <c r="AP28" s="155"/>
      <c r="AR28" s="121" t="str">
        <f t="shared" si="7"/>
        <v/>
      </c>
      <c r="AS28" s="34" t="str">
        <f>IF(Calculations!FI28&lt;&gt;"",NORMSINV(Calculations!FI28),"")</f>
        <v/>
      </c>
      <c r="AT28" s="47" t="str">
        <f t="shared" si="8"/>
        <v/>
      </c>
      <c r="AU28" s="35"/>
      <c r="AV28" s="154" t="s">
        <v>106</v>
      </c>
      <c r="AW28" s="154"/>
      <c r="AX28" s="154"/>
      <c r="AY28" s="154"/>
      <c r="AZ28" s="154"/>
      <c r="BA28" s="155"/>
      <c r="BC28" s="35"/>
      <c r="BD28" s="35"/>
      <c r="BE28" s="155"/>
    </row>
    <row r="29" spans="4:57" x14ac:dyDescent="0.2">
      <c r="D29" s="110" t="str">
        <f t="shared" si="0"/>
        <v/>
      </c>
      <c r="E29" s="34" t="str">
        <f t="shared" si="1"/>
        <v/>
      </c>
      <c r="F29" s="34" t="str">
        <f t="shared" si="2"/>
        <v/>
      </c>
      <c r="H29" s="7" t="s">
        <v>26</v>
      </c>
      <c r="I29" s="8">
        <f>SUMPRODUCT(Calculations!CO:CO,E:E)/SUM(Calculations!CO:CO)</f>
        <v>0.11060322434835443</v>
      </c>
      <c r="K29" s="7" t="s">
        <v>3</v>
      </c>
      <c r="L29" s="8">
        <f>(SUMPRODUCT(Calculations!CN:CN,E:E,E:E)+SUMPRODUCT(Calculations!DX:DX,Calculations!DV:DV,Calculations!DV:DV))-(SUMPRODUCT(Calculations!CN:CN,E:E)^2+SUMPRODUCT(Calculations!DX:DX,Calculations!DV:DV)^2)/(SUM(Calculations!CN:CN)+SUM(Calculations!DX:DX))</f>
        <v>89.2977695151543</v>
      </c>
      <c r="M29" s="155"/>
      <c r="T29" s="155"/>
      <c r="V29" s="121" t="str">
        <f t="shared" si="3"/>
        <v/>
      </c>
      <c r="W29" s="47" t="str">
        <f>IF(AND(Include_study?="Yes",Sufficient_data="Yes"),((Semi_partial_correlation-I$29)*SQRT(Calculations!CO:CO))/SQRT(1-Calculations!CO:CO/SUM(Calculations!CO:CO)),"")</f>
        <v/>
      </c>
      <c r="X29" s="35"/>
      <c r="Y29" s="152"/>
      <c r="Z29" s="35"/>
      <c r="AA29" s="35"/>
      <c r="AB29" s="35"/>
      <c r="AC29" s="35"/>
      <c r="AD29" s="35"/>
      <c r="AE29" s="155"/>
      <c r="AG29" s="121" t="str">
        <f t="shared" si="4"/>
        <v/>
      </c>
      <c r="AH29" s="34" t="str">
        <f t="shared" si="5"/>
        <v/>
      </c>
      <c r="AI29" s="47" t="str">
        <f t="shared" si="6"/>
        <v/>
      </c>
      <c r="AJ29" s="35"/>
      <c r="AK29" s="7"/>
      <c r="AL29" s="7" t="s">
        <v>209</v>
      </c>
      <c r="AM29" s="7" t="s">
        <v>2</v>
      </c>
      <c r="AN29" s="7" t="s">
        <v>68</v>
      </c>
      <c r="AO29" s="34" t="s">
        <v>69</v>
      </c>
      <c r="AP29" s="155"/>
      <c r="AR29" s="121" t="str">
        <f t="shared" si="7"/>
        <v/>
      </c>
      <c r="AS29" s="34" t="str">
        <f>IF(Calculations!FI29&lt;&gt;"",NORMSINV(Calculations!FI29),"")</f>
        <v/>
      </c>
      <c r="AT29" s="47" t="str">
        <f t="shared" si="8"/>
        <v/>
      </c>
      <c r="AU29" s="35"/>
      <c r="AV29" s="7"/>
      <c r="AW29" s="7" t="s">
        <v>209</v>
      </c>
      <c r="AX29" s="7" t="s">
        <v>2</v>
      </c>
      <c r="AY29" s="7" t="s">
        <v>68</v>
      </c>
      <c r="AZ29" s="34" t="s">
        <v>69</v>
      </c>
      <c r="BA29" s="155"/>
      <c r="BC29" s="35"/>
      <c r="BD29" s="35"/>
      <c r="BE29" s="155"/>
    </row>
    <row r="30" spans="4:57" ht="13.5" x14ac:dyDescent="0.25">
      <c r="D30" s="110" t="str">
        <f t="shared" si="0"/>
        <v/>
      </c>
      <c r="E30" s="34" t="str">
        <f t="shared" si="1"/>
        <v/>
      </c>
      <c r="F30" s="34" t="str">
        <f t="shared" si="2"/>
        <v/>
      </c>
      <c r="H30" s="7" t="s">
        <v>34</v>
      </c>
      <c r="I30" s="8">
        <f>IF(Additional_model="Fixed effect",1/SQRT(SUM(Calculations!CN:CN)),SQRT(SUMPRODUCT(Calculations!CO:CO,Calculations!DF:DF,Calculations!DF:DF)/((k_-1)*SUM(Calculations!CO:CO))))</f>
        <v>2.3549936145104148E-2</v>
      </c>
      <c r="K30" s="7" t="s">
        <v>29</v>
      </c>
      <c r="L30" s="33">
        <f>CHIDIST(L29,k_-1+IF(Trim_and_fill="Off",0,L38))</f>
        <v>2.288309755762067E-14</v>
      </c>
      <c r="M30" s="155"/>
      <c r="T30" s="155"/>
      <c r="V30" s="121" t="str">
        <f t="shared" si="3"/>
        <v/>
      </c>
      <c r="W30" s="47" t="str">
        <f>IF(AND(Include_study?="Yes",Sufficient_data="Yes"),((Semi_partial_correlation-I$29)*SQRT(Calculations!CO:CO))/SQRT(1-Calculations!CO:CO/SUM(Calculations!CO:CO)),"")</f>
        <v/>
      </c>
      <c r="X30" s="35"/>
      <c r="Y30" s="153" t="str">
        <f>CONCATENATE("-∞; ",Calculations!EU2)</f>
        <v>-∞; -4.9</v>
      </c>
      <c r="Z30" s="8">
        <f t="array" ref="Z30:Z38">FREQUENCY(Standardized_residual,Calculations!EU2:EU10)/k_</f>
        <v>8.3333333333333329E-2</v>
      </c>
      <c r="AA30" s="8">
        <f>NORMSDIST(Calculations!EU2)</f>
        <v>4.7918327659032035E-7</v>
      </c>
      <c r="AB30" s="35"/>
      <c r="AC30" s="35"/>
      <c r="AD30" s="35"/>
      <c r="AE30" s="155"/>
      <c r="AG30" s="121" t="str">
        <f t="shared" si="4"/>
        <v/>
      </c>
      <c r="AH30" s="34" t="str">
        <f t="shared" si="5"/>
        <v/>
      </c>
      <c r="AI30" s="47" t="str">
        <f t="shared" si="6"/>
        <v/>
      </c>
      <c r="AJ30" s="35"/>
      <c r="AK30" s="7" t="s">
        <v>179</v>
      </c>
      <c r="AL30" s="8">
        <v>0</v>
      </c>
      <c r="AM30" s="8"/>
      <c r="AN30" s="8"/>
      <c r="AO30" s="8"/>
      <c r="AP30" s="155"/>
      <c r="AR30" s="121" t="str">
        <f t="shared" si="7"/>
        <v/>
      </c>
      <c r="AS30" s="34" t="str">
        <f>IF(Calculations!FI30&lt;&gt;"",NORMSINV(Calculations!FI30),"")</f>
        <v/>
      </c>
      <c r="AT30" s="47" t="str">
        <f t="shared" si="8"/>
        <v/>
      </c>
      <c r="AU30" s="35"/>
      <c r="AV30" s="7" t="s">
        <v>179</v>
      </c>
      <c r="AW30" s="8">
        <f>INTERCEPT(AT:AT,AS:AS)</f>
        <v>1.3528816204623912</v>
      </c>
      <c r="AX30" s="8">
        <f>AX31*SQRT(1/k_*SUMPRODUCT(AS:AS,AS:AS))</f>
        <v>0.17701423112658596</v>
      </c>
      <c r="AY30" s="8">
        <f>AW30-ABS(TINV((1-Additional_confidence_level),k_-1))*AX30</f>
        <v>0.96327592462774425</v>
      </c>
      <c r="AZ30" s="8">
        <f>AW30+ABS(TINV((1-Additional_confidence_level),k_-1))*AX30</f>
        <v>1.7424873162970382</v>
      </c>
      <c r="BA30" s="155"/>
      <c r="BC30" s="35"/>
      <c r="BD30" s="35"/>
      <c r="BE30" s="155"/>
    </row>
    <row r="31" spans="4:57" ht="14.25" x14ac:dyDescent="0.2">
      <c r="D31" s="110" t="str">
        <f t="shared" si="0"/>
        <v/>
      </c>
      <c r="E31" s="34" t="str">
        <f t="shared" si="1"/>
        <v/>
      </c>
      <c r="F31" s="34" t="str">
        <f t="shared" si="2"/>
        <v/>
      </c>
      <c r="H31" s="7" t="s">
        <v>11</v>
      </c>
      <c r="I31" s="8">
        <f>I29-ABS(TINV((1-Additional_confidence_level),k_-1))*I30</f>
        <v>5.8770164371874517E-2</v>
      </c>
      <c r="K31" s="7" t="s">
        <v>23</v>
      </c>
      <c r="L31" s="12">
        <f>MAX(0,(L29-(k_-1+IF(Trim_and_fill="Off",0,L38)))/L29)</f>
        <v>0.87681663204215599</v>
      </c>
      <c r="M31" s="155"/>
      <c r="T31" s="155"/>
      <c r="V31" s="121" t="str">
        <f t="shared" si="3"/>
        <v/>
      </c>
      <c r="W31" s="47" t="str">
        <f>IF(AND(Include_study?="Yes",Sufficient_data="Yes"),((Semi_partial_correlation-I$29)*SQRT(Calculations!CO:CO))/SQRT(1-Calculations!CO:CO/SUM(Calculations!CO:CO)),"")</f>
        <v/>
      </c>
      <c r="X31" s="35"/>
      <c r="Y31" s="153" t="str">
        <f>CONCATENATE(Calculations!ET3,"; ",Calculations!EU3)</f>
        <v>-4.9; -3.5</v>
      </c>
      <c r="Z31" s="8">
        <v>0</v>
      </c>
      <c r="AA31" s="8">
        <f>NORMSDIST(Calculations!EU3)-(SUM(AA$30:AA30))</f>
        <v>2.3214989575893474E-4</v>
      </c>
      <c r="AB31" s="35"/>
      <c r="AC31" s="35"/>
      <c r="AD31" s="35"/>
      <c r="AE31" s="155"/>
      <c r="AG31" s="121" t="str">
        <f t="shared" si="4"/>
        <v/>
      </c>
      <c r="AH31" s="34" t="str">
        <f t="shared" si="5"/>
        <v/>
      </c>
      <c r="AI31" s="47" t="str">
        <f t="shared" si="6"/>
        <v/>
      </c>
      <c r="AJ31" s="35"/>
      <c r="AK31" s="7" t="s">
        <v>107</v>
      </c>
      <c r="AL31" s="8">
        <f>I29</f>
        <v>0.11060322434835443</v>
      </c>
      <c r="AM31" s="8">
        <f>I30</f>
        <v>2.3549936145104148E-2</v>
      </c>
      <c r="AN31" s="8">
        <f>AL31-ABS(TINV((1-Additional_confidence_level),k_-1))*AM31</f>
        <v>5.8770164371874517E-2</v>
      </c>
      <c r="AO31" s="8">
        <f>AL31+ABS(TINV((1-Additional_confidence_level),k_-1))*AM31</f>
        <v>0.16243628432483434</v>
      </c>
      <c r="AP31" s="155"/>
      <c r="AR31" s="121" t="str">
        <f t="shared" si="7"/>
        <v/>
      </c>
      <c r="AS31" s="34" t="str">
        <f>IF(Calculations!FI31&lt;&gt;"",NORMSINV(Calculations!FI31),"")</f>
        <v/>
      </c>
      <c r="AT31" s="47" t="str">
        <f t="shared" si="8"/>
        <v/>
      </c>
      <c r="AU31" s="35"/>
      <c r="AV31" s="7" t="s">
        <v>107</v>
      </c>
      <c r="AW31" s="8">
        <f>SLOPE(AT:AT,AS:AS)</f>
        <v>2.9857465771725367</v>
      </c>
      <c r="AX31" s="8">
        <f>SQRT(((1/(k_-2))*SUMPRODUCT(Calculations!FM:FM,Calculations!FM:FM))/SUMPRODUCT(Calculations!FL:FL,Calculations!FL:FL))</f>
        <v>0.19784926290334814</v>
      </c>
      <c r="AY31" s="8">
        <f>AW31-ABS(TINV((1-Additional_confidence_level),k_-1))*AX31</f>
        <v>2.5502832855871982</v>
      </c>
      <c r="AZ31" s="8">
        <f>AW31+ABS(TINV((1-Additional_confidence_level),k_-1))*AX31</f>
        <v>3.4212098687578751</v>
      </c>
      <c r="BA31" s="155"/>
      <c r="BC31" s="35"/>
      <c r="BD31" s="35"/>
      <c r="BE31" s="155"/>
    </row>
    <row r="32" spans="4:57" ht="14.25" x14ac:dyDescent="0.2">
      <c r="D32" s="110" t="str">
        <f t="shared" si="0"/>
        <v/>
      </c>
      <c r="E32" s="34" t="str">
        <f t="shared" si="1"/>
        <v/>
      </c>
      <c r="F32" s="34" t="str">
        <f t="shared" si="2"/>
        <v/>
      </c>
      <c r="H32" s="7" t="s">
        <v>12</v>
      </c>
      <c r="I32" s="8">
        <f>I29+ABS(TINV((1-Additional_confidence_level),k_-1))*I30</f>
        <v>0.16243628432483434</v>
      </c>
      <c r="K32" s="7" t="s">
        <v>24</v>
      </c>
      <c r="L32" s="8">
        <f>MAX(0,(L29-(k_+IF(Trim_and_fill="Off",0,L38)))/((SUM(Calculations!CN:CN)+SUM(Calculations!DX:DX))-(SUMPRODUCT(Calculations!CN:CN,Calculations!CN:CN)+SUMPRODUCT(Calculations!DX:DX,Calculations!DX:DX))/(SUM(Calculations!CN:CN)+SUM(Calculations!DX:DX))))</f>
        <v>4.8436320275523845E-2</v>
      </c>
      <c r="M32" s="155"/>
      <c r="T32" s="155"/>
      <c r="V32" s="121" t="str">
        <f t="shared" si="3"/>
        <v/>
      </c>
      <c r="W32" s="47" t="str">
        <f>IF(AND(Include_study?="Yes",Sufficient_data="Yes"),((Semi_partial_correlation-I$29)*SQRT(Calculations!CO:CO))/SQRT(1-Calculations!CO:CO/SUM(Calculations!CO:CO)),"")</f>
        <v/>
      </c>
      <c r="X32" s="35"/>
      <c r="Y32" s="153" t="str">
        <f>CONCATENATE(Calculations!ET4,"; ",Calculations!EU4)</f>
        <v>-3.5; -2.1</v>
      </c>
      <c r="Z32" s="8">
        <v>8.3333333333333329E-2</v>
      </c>
      <c r="AA32" s="8">
        <f>NORMSDIST(Calculations!EU4)-(SUM(AA$30:AA31))</f>
        <v>1.7631791483781026E-2</v>
      </c>
      <c r="AB32" s="35"/>
      <c r="AC32" s="35"/>
      <c r="AD32" s="35"/>
      <c r="AE32" s="155"/>
      <c r="AG32" s="121" t="str">
        <f t="shared" si="4"/>
        <v/>
      </c>
      <c r="AH32" s="34" t="str">
        <f t="shared" si="5"/>
        <v/>
      </c>
      <c r="AI32" s="47" t="str">
        <f t="shared" si="6"/>
        <v/>
      </c>
      <c r="AJ32" s="35"/>
      <c r="AK32" s="35"/>
      <c r="AL32" s="35"/>
      <c r="AM32" s="35"/>
      <c r="AN32" s="35"/>
      <c r="AO32" s="35"/>
      <c r="AP32" s="155"/>
      <c r="AR32" s="121" t="str">
        <f t="shared" si="7"/>
        <v/>
      </c>
      <c r="AS32" s="34" t="str">
        <f>IF(Calculations!FI32&lt;&gt;"",NORMSINV(Calculations!FI32),"")</f>
        <v/>
      </c>
      <c r="AT32" s="47" t="str">
        <f t="shared" si="8"/>
        <v/>
      </c>
      <c r="AU32" s="35"/>
      <c r="AV32" s="35"/>
      <c r="AW32" s="35"/>
      <c r="AX32" s="35"/>
      <c r="AY32" s="35"/>
      <c r="AZ32" s="35"/>
      <c r="BA32" s="155"/>
      <c r="BC32" s="35"/>
      <c r="BD32" s="35"/>
      <c r="BE32" s="155"/>
    </row>
    <row r="33" spans="4:57" x14ac:dyDescent="0.2">
      <c r="D33" s="110" t="str">
        <f t="shared" si="0"/>
        <v/>
      </c>
      <c r="E33" s="34" t="str">
        <f t="shared" si="1"/>
        <v/>
      </c>
      <c r="F33" s="34" t="str">
        <f t="shared" si="2"/>
        <v/>
      </c>
      <c r="H33" s="7" t="s">
        <v>13</v>
      </c>
      <c r="I33" s="8">
        <f>I29-ABS(TINV((1-Additional_confidence_level),k_-1))*(SQRT(I30^2+L32))</f>
        <v>-0.37656046516497566</v>
      </c>
      <c r="K33" s="7" t="s">
        <v>5</v>
      </c>
      <c r="L33" s="8">
        <f>SQRT(L32)</f>
        <v>0.2200825306005087</v>
      </c>
      <c r="M33" s="155"/>
      <c r="T33" s="155"/>
      <c r="V33" s="121" t="str">
        <f t="shared" si="3"/>
        <v/>
      </c>
      <c r="W33" s="47" t="str">
        <f>IF(AND(Include_study?="Yes",Sufficient_data="Yes"),((Semi_partial_correlation-I$29)*SQRT(Calculations!CO:CO))/SQRT(1-Calculations!CO:CO/SUM(Calculations!CO:CO)),"")</f>
        <v/>
      </c>
      <c r="X33" s="35"/>
      <c r="Y33" s="153" t="str">
        <f>CONCATENATE(Calculations!ET5,"; ",Calculations!EU5)</f>
        <v>-2.1; -0.7</v>
      </c>
      <c r="Z33" s="8">
        <v>0.25</v>
      </c>
      <c r="AA33" s="8">
        <f>NORMSDIST(Calculations!EU5)-(SUM(AA$30:AA32))</f>
        <v>0.22409923166025641</v>
      </c>
      <c r="AB33" s="35"/>
      <c r="AC33" s="35"/>
      <c r="AD33" s="35"/>
      <c r="AE33" s="155"/>
      <c r="AG33" s="121" t="str">
        <f t="shared" si="4"/>
        <v/>
      </c>
      <c r="AH33" s="34" t="str">
        <f t="shared" si="5"/>
        <v/>
      </c>
      <c r="AI33" s="47" t="str">
        <f t="shared" si="6"/>
        <v/>
      </c>
      <c r="AJ33" s="35"/>
      <c r="AK33" s="35"/>
      <c r="AL33" s="35"/>
      <c r="AM33" s="35"/>
      <c r="AN33" s="35"/>
      <c r="AO33" s="35"/>
      <c r="AP33" s="155"/>
      <c r="AR33" s="121" t="str">
        <f t="shared" si="7"/>
        <v/>
      </c>
      <c r="AS33" s="34" t="str">
        <f>IF(Calculations!FI33&lt;&gt;"",NORMSINV(Calculations!FI33),"")</f>
        <v/>
      </c>
      <c r="AT33" s="47" t="str">
        <f t="shared" si="8"/>
        <v/>
      </c>
      <c r="AU33" s="35"/>
      <c r="AV33" s="7" t="s">
        <v>228</v>
      </c>
      <c r="AW33" s="6" t="s">
        <v>239</v>
      </c>
      <c r="AX33" s="35"/>
      <c r="AY33" s="35"/>
      <c r="AZ33" s="35"/>
      <c r="BA33" s="155"/>
      <c r="BC33" s="35"/>
      <c r="BD33" s="35"/>
      <c r="BE33" s="155"/>
    </row>
    <row r="34" spans="4:57" x14ac:dyDescent="0.2">
      <c r="D34" s="110" t="str">
        <f t="shared" ref="D34:D97" si="9">IF(AND(Sufficient_data="Yes",Include_study?="Yes"),Study_name,"")</f>
        <v/>
      </c>
      <c r="E34" s="34" t="str">
        <f t="shared" ref="E34:E65" si="10">IF(AND(Include_study?="Yes",Sufficient_data="Yes"),Semi_partial_correlation,"")</f>
        <v/>
      </c>
      <c r="F34" s="34" t="str">
        <f t="shared" ref="F34:F97" si="11">IF(AND(Include_study?="Yes",Sufficient_data="Yes"),Standard_error,"")</f>
        <v/>
      </c>
      <c r="H34" s="7" t="s">
        <v>14</v>
      </c>
      <c r="I34" s="8">
        <f>I29+ABS(TINV((1-Additional_confidence_level),k_-1))*(SQRT(I30^2+L32))</f>
        <v>0.59776691386168446</v>
      </c>
      <c r="M34" s="155"/>
      <c r="T34" s="155"/>
      <c r="V34" s="121" t="str">
        <f t="shared" ref="V34:V97" si="12">IF(AND(Sufficient_data="Yes",Include_study?="Yes"),Study_name,"")</f>
        <v/>
      </c>
      <c r="W34" s="47" t="str">
        <f>IF(AND(Include_study?="Yes",Sufficient_data="Yes"),((Semi_partial_correlation-I$29)*SQRT(Calculations!CO:CO))/SQRT(1-Calculations!CO:CO/SUM(Calculations!CO:CO)),"")</f>
        <v/>
      </c>
      <c r="X34" s="35"/>
      <c r="Y34" s="153" t="str">
        <f>CONCATENATE(Calculations!ET6,"; ",Calculations!EU6)</f>
        <v>-0.7; 0.7</v>
      </c>
      <c r="Z34" s="8">
        <v>0.25</v>
      </c>
      <c r="AA34" s="8">
        <f>NORMSDIST(Calculations!EU6)-(SUM(AA$30:AA33))</f>
        <v>0.51607269555385393</v>
      </c>
      <c r="AB34" s="35"/>
      <c r="AC34" s="35"/>
      <c r="AD34" s="35"/>
      <c r="AE34" s="155"/>
      <c r="AG34" s="121" t="str">
        <f t="shared" ref="AG34:AG97" si="13">IF(AND(Sufficient_data="Yes",Include_study?="Yes"),Study_name,"")</f>
        <v/>
      </c>
      <c r="AH34" s="34" t="str">
        <f t="shared" ref="AH34:AH65" si="14">IF(AND(Sufficient_data="Yes",Include_study?="Yes"),Inverse_standard_error,"")</f>
        <v/>
      </c>
      <c r="AI34" s="47" t="str">
        <f t="shared" ref="AI34:AI65" si="15">IF(AND(Sufficient_data="Yes",Include_study?="Yes"),Z_score,"")</f>
        <v/>
      </c>
      <c r="AJ34" s="35"/>
      <c r="AK34" s="35"/>
      <c r="AL34" s="35"/>
      <c r="AM34" s="35"/>
      <c r="AN34" s="35"/>
      <c r="AO34" s="35"/>
      <c r="AP34" s="155"/>
      <c r="AR34" s="121" t="str">
        <f t="shared" ref="AR34:AR97" si="16">IF(AND(Sufficient_data="Yes",Include_study?="Yes"),Study_name,"")</f>
        <v/>
      </c>
      <c r="AS34" s="34" t="str">
        <f>IF(Calculations!FI34&lt;&gt;"",NORMSINV(Calculations!FI34),"")</f>
        <v/>
      </c>
      <c r="AT34" s="47" t="str">
        <f t="shared" ref="AT34:AT65" si="17">IF(AND(Include_study?="Yes",Sufficient_data="Yes"),IF(AW$33="Standardized residuals",Standardized_residual,Z_score),"")</f>
        <v/>
      </c>
      <c r="AU34" s="35"/>
      <c r="AV34" s="35"/>
      <c r="AW34" s="35"/>
      <c r="AX34" s="35"/>
      <c r="AY34" s="35"/>
      <c r="AZ34" s="35"/>
      <c r="BA34" s="155"/>
      <c r="BC34" s="35"/>
      <c r="BD34" s="35"/>
      <c r="BE34" s="155"/>
    </row>
    <row r="35" spans="4:57" x14ac:dyDescent="0.2">
      <c r="D35" s="110" t="str">
        <f t="shared" si="9"/>
        <v/>
      </c>
      <c r="E35" s="34" t="str">
        <f t="shared" si="10"/>
        <v/>
      </c>
      <c r="F35" s="34" t="str">
        <f t="shared" si="11"/>
        <v/>
      </c>
      <c r="K35" s="9" t="s">
        <v>194</v>
      </c>
      <c r="L35" s="6" t="s">
        <v>256</v>
      </c>
      <c r="M35" s="155"/>
      <c r="T35" s="155"/>
      <c r="V35" s="121" t="str">
        <f t="shared" si="12"/>
        <v/>
      </c>
      <c r="W35" s="47" t="str">
        <f>IF(AND(Include_study?="Yes",Sufficient_data="Yes"),((Semi_partial_correlation-I$29)*SQRT(Calculations!CO:CO))/SQRT(1-Calculations!CO:CO/SUM(Calculations!CO:CO)),"")</f>
        <v/>
      </c>
      <c r="X35" s="35"/>
      <c r="Y35" s="153" t="str">
        <f>CONCATENATE(Calculations!ET7,"; ",Calculations!EU7)</f>
        <v>0.7; 2.1</v>
      </c>
      <c r="Z35" s="8">
        <v>0</v>
      </c>
      <c r="AA35" s="8">
        <f>NORMSDIST(Calculations!EU7)-(SUM(AA$30:AA34))</f>
        <v>0.22409923166025647</v>
      </c>
      <c r="AB35" s="35"/>
      <c r="AC35" s="35"/>
      <c r="AD35" s="35"/>
      <c r="AE35" s="155"/>
      <c r="AG35" s="121" t="str">
        <f t="shared" si="13"/>
        <v/>
      </c>
      <c r="AH35" s="34" t="str">
        <f t="shared" si="14"/>
        <v/>
      </c>
      <c r="AI35" s="47" t="str">
        <f t="shared" si="15"/>
        <v/>
      </c>
      <c r="AJ35" s="35"/>
      <c r="AK35" s="35"/>
      <c r="AL35" s="35"/>
      <c r="AM35" s="35"/>
      <c r="AN35" s="35"/>
      <c r="AO35" s="35"/>
      <c r="AP35" s="155"/>
      <c r="AR35" s="121" t="str">
        <f t="shared" si="16"/>
        <v/>
      </c>
      <c r="AS35" s="34" t="str">
        <f>IF(Calculations!FI35&lt;&gt;"",NORMSINV(Calculations!FI35),"")</f>
        <v/>
      </c>
      <c r="AT35" s="47" t="str">
        <f t="shared" si="17"/>
        <v/>
      </c>
      <c r="AU35" s="35"/>
      <c r="AV35" s="35"/>
      <c r="AW35" s="35"/>
      <c r="AX35" s="35"/>
      <c r="AY35" s="35"/>
      <c r="AZ35" s="35"/>
      <c r="BA35" s="155"/>
      <c r="BC35" s="35"/>
      <c r="BD35" s="35"/>
      <c r="BE35" s="155"/>
    </row>
    <row r="36" spans="4:57" x14ac:dyDescent="0.2">
      <c r="D36" s="110" t="str">
        <f t="shared" si="9"/>
        <v/>
      </c>
      <c r="E36" s="34" t="str">
        <f t="shared" si="10"/>
        <v/>
      </c>
      <c r="F36" s="34" t="str">
        <f t="shared" si="11"/>
        <v/>
      </c>
      <c r="H36" s="9" t="s">
        <v>79</v>
      </c>
      <c r="I36" s="9" t="s">
        <v>156</v>
      </c>
      <c r="K36" s="7" t="s">
        <v>154</v>
      </c>
      <c r="L36" s="6" t="s">
        <v>272</v>
      </c>
      <c r="M36" s="155"/>
      <c r="T36" s="155"/>
      <c r="V36" s="121" t="str">
        <f t="shared" si="12"/>
        <v/>
      </c>
      <c r="W36" s="47" t="str">
        <f>IF(AND(Include_study?="Yes",Sufficient_data="Yes"),((Semi_partial_correlation-I$29)*SQRT(Calculations!CO:CO))/SQRT(1-Calculations!CO:CO/SUM(Calculations!CO:CO)),"")</f>
        <v/>
      </c>
      <c r="X36" s="35"/>
      <c r="Y36" s="153" t="str">
        <f>CONCATENATE(Calculations!ET8,"; ",Calculations!EU8)</f>
        <v>2.1; 3.5</v>
      </c>
      <c r="Z36" s="8">
        <v>0.25</v>
      </c>
      <c r="AA36" s="8">
        <f>NORMSDIST(Calculations!EU8)-(SUM(AA$30:AA35))</f>
        <v>1.7631791483781023E-2</v>
      </c>
      <c r="AB36" s="35"/>
      <c r="AC36" s="35"/>
      <c r="AD36" s="35"/>
      <c r="AE36" s="155"/>
      <c r="AG36" s="121" t="str">
        <f t="shared" si="13"/>
        <v/>
      </c>
      <c r="AH36" s="34" t="str">
        <f t="shared" si="14"/>
        <v/>
      </c>
      <c r="AI36" s="47" t="str">
        <f t="shared" si="15"/>
        <v/>
      </c>
      <c r="AJ36" s="35"/>
      <c r="AK36" s="35"/>
      <c r="AL36" s="35"/>
      <c r="AM36" s="35"/>
      <c r="AN36" s="35"/>
      <c r="AO36" s="35"/>
      <c r="AP36" s="155"/>
      <c r="AR36" s="121" t="str">
        <f t="shared" si="16"/>
        <v/>
      </c>
      <c r="AS36" s="34" t="str">
        <f>IF(Calculations!FI36&lt;&gt;"",NORMSINV(Calculations!FI36),"")</f>
        <v/>
      </c>
      <c r="AT36" s="47" t="str">
        <f t="shared" si="17"/>
        <v/>
      </c>
      <c r="AU36" s="35"/>
      <c r="AV36" s="35"/>
      <c r="AW36" s="35"/>
      <c r="AX36" s="35"/>
      <c r="AY36" s="35"/>
      <c r="AZ36" s="35"/>
      <c r="BA36" s="155"/>
      <c r="BC36" s="35"/>
      <c r="BD36" s="35"/>
      <c r="BE36" s="155"/>
    </row>
    <row r="37" spans="4:57" x14ac:dyDescent="0.2">
      <c r="D37" s="110" t="str">
        <f t="shared" si="9"/>
        <v/>
      </c>
      <c r="E37" s="34" t="str">
        <f t="shared" si="10"/>
        <v/>
      </c>
      <c r="F37" s="34" t="str">
        <f t="shared" si="11"/>
        <v/>
      </c>
      <c r="H37" s="7" t="s">
        <v>26</v>
      </c>
      <c r="I37" s="8">
        <f>IF(AND(Trim_and_fill="On",L37&lt;&gt;""),(SUMPRODUCT(Calculations!CP:CP,E:E)+SUMPRODUCT(Calculations!DY:DY,Calculations!DV:DV))/(SUM(Calculations!CP:CP)+SUM(Calculations!DY:DY)),"")</f>
        <v>0.11060322434835443</v>
      </c>
      <c r="K37" s="7" t="s">
        <v>153</v>
      </c>
      <c r="L37" s="150" t="str">
        <f>IF(Trim_and_fill="Off","",IF(I29&gt;0,"Left",IF(I29&lt;0,"Right","NA")))</f>
        <v>Left</v>
      </c>
      <c r="M37" s="155"/>
      <c r="T37" s="155"/>
      <c r="V37" s="121" t="str">
        <f t="shared" si="12"/>
        <v/>
      </c>
      <c r="W37" s="47" t="str">
        <f>IF(AND(Include_study?="Yes",Sufficient_data="Yes"),((Semi_partial_correlation-I$29)*SQRT(Calculations!CO:CO))/SQRT(1-Calculations!CO:CO/SUM(Calculations!CO:CO)),"")</f>
        <v/>
      </c>
      <c r="X37" s="35"/>
      <c r="Y37" s="153" t="str">
        <f>CONCATENATE(Calculations!ET9,"; ",Calculations!EU9)</f>
        <v>3.5; 4.9</v>
      </c>
      <c r="Z37" s="8">
        <v>0</v>
      </c>
      <c r="AA37" s="8">
        <f>NORMSDIST(Calculations!EU9)-(SUM(AA$30:AA36))</f>
        <v>2.3214989575892631E-4</v>
      </c>
      <c r="AB37" s="35"/>
      <c r="AC37" s="35"/>
      <c r="AD37" s="35"/>
      <c r="AE37" s="155"/>
      <c r="AG37" s="121" t="str">
        <f t="shared" si="13"/>
        <v/>
      </c>
      <c r="AH37" s="34" t="str">
        <f t="shared" si="14"/>
        <v/>
      </c>
      <c r="AI37" s="47" t="str">
        <f t="shared" si="15"/>
        <v/>
      </c>
      <c r="AJ37" s="35"/>
      <c r="AK37" s="35"/>
      <c r="AL37" s="35"/>
      <c r="AM37" s="35"/>
      <c r="AN37" s="35"/>
      <c r="AO37" s="35"/>
      <c r="AP37" s="155"/>
      <c r="AR37" s="121" t="str">
        <f t="shared" si="16"/>
        <v/>
      </c>
      <c r="AS37" s="34" t="str">
        <f>IF(Calculations!FI37&lt;&gt;"",NORMSINV(Calculations!FI37),"")</f>
        <v/>
      </c>
      <c r="AT37" s="47" t="str">
        <f t="shared" si="17"/>
        <v/>
      </c>
      <c r="AU37" s="35"/>
      <c r="AV37" s="35"/>
      <c r="AW37" s="35"/>
      <c r="AX37" s="35"/>
      <c r="AY37" s="35"/>
      <c r="AZ37" s="35"/>
      <c r="BA37" s="155"/>
      <c r="BC37" s="35"/>
      <c r="BD37" s="35"/>
      <c r="BE37" s="155"/>
    </row>
    <row r="38" spans="4:57" x14ac:dyDescent="0.2">
      <c r="D38" s="110" t="str">
        <f t="shared" si="9"/>
        <v/>
      </c>
      <c r="E38" s="34" t="str">
        <f t="shared" si="10"/>
        <v/>
      </c>
      <c r="F38" s="34" t="str">
        <f t="shared" si="11"/>
        <v/>
      </c>
      <c r="H38" s="7" t="s">
        <v>34</v>
      </c>
      <c r="I38" s="8">
        <f>IF(AND(Trim_and_fill="On",L37&lt;&gt;""),IF(Additional_model="Fixed effect",1/SQRT(SUM(Calculations!CO:CO,Calculations!DY:DY)),SQRT((SUMPRODUCT(Calculations!CP:CP,Calculations!CQ:CQ,Calculations!CQ:CQ)+SUMPRODUCT(Calculations!DY:DY,Calculations!DZ:DZ,Calculations!DZ:DZ))/((k_+'Publication Bias Analysis'!L38-1)*SUM(Calculations!CP:CP,Calculations!DY:DY)))),"")</f>
        <v>2.3549936145104148E-2</v>
      </c>
      <c r="K38" s="7" t="s">
        <v>157</v>
      </c>
      <c r="L38" s="10">
        <f>IF(AND(Trim_and_fill="On",L37&lt;&gt;""),Calculations!DQ24,"")</f>
        <v>0</v>
      </c>
      <c r="M38" s="155"/>
      <c r="T38" s="155"/>
      <c r="V38" s="121" t="str">
        <f t="shared" si="12"/>
        <v/>
      </c>
      <c r="W38" s="47" t="str">
        <f>IF(AND(Include_study?="Yes",Sufficient_data="Yes"),((Semi_partial_correlation-I$29)*SQRT(Calculations!CO:CO))/SQRT(1-Calculations!CO:CO/SUM(Calculations!CO:CO)),"")</f>
        <v/>
      </c>
      <c r="X38" s="35"/>
      <c r="Y38" s="153" t="str">
        <f>CONCATENATE(Calculations!ET10,"; ∞ ")</f>
        <v xml:space="preserve">4.9; ∞ </v>
      </c>
      <c r="Z38" s="8">
        <v>8.3333333333333329E-2</v>
      </c>
      <c r="AA38" s="8">
        <f>1-(SUM(AA$30:AA37))</f>
        <v>4.7918327661378157E-7</v>
      </c>
      <c r="AB38" s="35"/>
      <c r="AC38" s="35"/>
      <c r="AD38" s="35"/>
      <c r="AE38" s="155"/>
      <c r="AG38" s="121" t="str">
        <f t="shared" si="13"/>
        <v/>
      </c>
      <c r="AH38" s="34" t="str">
        <f t="shared" si="14"/>
        <v/>
      </c>
      <c r="AI38" s="47" t="str">
        <f t="shared" si="15"/>
        <v/>
      </c>
      <c r="AJ38" s="35"/>
      <c r="AK38" s="35"/>
      <c r="AL38" s="35"/>
      <c r="AM38" s="35"/>
      <c r="AN38" s="35"/>
      <c r="AO38" s="35"/>
      <c r="AP38" s="155"/>
      <c r="AR38" s="121" t="str">
        <f t="shared" si="16"/>
        <v/>
      </c>
      <c r="AS38" s="34" t="str">
        <f>IF(Calculations!FI38&lt;&gt;"",NORMSINV(Calculations!FI38),"")</f>
        <v/>
      </c>
      <c r="AT38" s="47" t="str">
        <f t="shared" si="17"/>
        <v/>
      </c>
      <c r="AU38" s="35"/>
      <c r="AV38" s="35"/>
      <c r="AW38" s="35"/>
      <c r="AX38" s="35"/>
      <c r="AY38" s="35"/>
      <c r="AZ38" s="35"/>
      <c r="BA38" s="155"/>
      <c r="BC38" s="35"/>
      <c r="BD38" s="35"/>
      <c r="BE38" s="155"/>
    </row>
    <row r="39" spans="4:57" x14ac:dyDescent="0.2">
      <c r="D39" s="110" t="str">
        <f t="shared" si="9"/>
        <v/>
      </c>
      <c r="E39" s="34" t="str">
        <f t="shared" si="10"/>
        <v/>
      </c>
      <c r="F39" s="34" t="str">
        <f t="shared" si="11"/>
        <v/>
      </c>
      <c r="H39" s="7" t="s">
        <v>11</v>
      </c>
      <c r="I39" s="8">
        <f>IF(AND(Trim_and_fill="On",L37&lt;&gt;""),I37-ABS(TINV((1-Additional_confidence_level),k_-1+L38))*I38,"")</f>
        <v>5.8770164371874517E-2</v>
      </c>
      <c r="M39" s="155"/>
      <c r="T39" s="155"/>
      <c r="V39" s="121" t="str">
        <f t="shared" si="12"/>
        <v/>
      </c>
      <c r="W39" s="47" t="str">
        <f>IF(AND(Include_study?="Yes",Sufficient_data="Yes"),((Semi_partial_correlation-I$29)*SQRT(Calculations!CO:CO))/SQRT(1-Calculations!CO:CO/SUM(Calculations!CO:CO)),"")</f>
        <v/>
      </c>
      <c r="X39" s="35"/>
      <c r="Y39" s="35"/>
      <c r="Z39" s="35"/>
      <c r="AA39" s="35"/>
      <c r="AB39" s="35"/>
      <c r="AC39" s="35"/>
      <c r="AD39" s="35"/>
      <c r="AE39" s="155"/>
      <c r="AG39" s="121" t="str">
        <f t="shared" si="13"/>
        <v/>
      </c>
      <c r="AH39" s="34" t="str">
        <f t="shared" si="14"/>
        <v/>
      </c>
      <c r="AI39" s="47" t="str">
        <f t="shared" si="15"/>
        <v/>
      </c>
      <c r="AJ39" s="35"/>
      <c r="AK39" s="35"/>
      <c r="AL39" s="35"/>
      <c r="AM39" s="35"/>
      <c r="AN39" s="35"/>
      <c r="AO39" s="35"/>
      <c r="AP39" s="155"/>
      <c r="AR39" s="121" t="str">
        <f t="shared" si="16"/>
        <v/>
      </c>
      <c r="AS39" s="34" t="str">
        <f>IF(Calculations!FI39&lt;&gt;"",NORMSINV(Calculations!FI39),"")</f>
        <v/>
      </c>
      <c r="AT39" s="47" t="str">
        <f t="shared" si="17"/>
        <v/>
      </c>
      <c r="AU39" s="35"/>
      <c r="AV39" s="35"/>
      <c r="AW39" s="35"/>
      <c r="AX39" s="35"/>
      <c r="AY39" s="35"/>
      <c r="AZ39" s="35"/>
      <c r="BA39" s="155"/>
      <c r="BC39" s="35"/>
      <c r="BD39" s="35"/>
      <c r="BE39" s="155"/>
    </row>
    <row r="40" spans="4:57" x14ac:dyDescent="0.2">
      <c r="D40" s="110" t="str">
        <f t="shared" si="9"/>
        <v/>
      </c>
      <c r="E40" s="34" t="str">
        <f t="shared" si="10"/>
        <v/>
      </c>
      <c r="F40" s="34" t="str">
        <f t="shared" si="11"/>
        <v/>
      </c>
      <c r="H40" s="7" t="s">
        <v>12</v>
      </c>
      <c r="I40" s="8">
        <f>IF(AND(Trim_and_fill="On",L37&lt;&gt;""),I37+ABS(TINV((1-Additional_confidence_level),k_-1+L38))*I38,"")</f>
        <v>0.16243628432483434</v>
      </c>
      <c r="M40" s="155"/>
      <c r="T40" s="155"/>
      <c r="V40" s="121" t="str">
        <f t="shared" si="12"/>
        <v/>
      </c>
      <c r="W40" s="47" t="str">
        <f>IF(AND(Include_study?="Yes",Sufficient_data="Yes"),((Semi_partial_correlation-I$29)*SQRT(Calculations!CO:CO))/SQRT(1-Calculations!CO:CO/SUM(Calculations!CO:CO)),"")</f>
        <v/>
      </c>
      <c r="X40" s="35"/>
      <c r="Y40" s="35" t="s">
        <v>270</v>
      </c>
      <c r="Z40" s="35"/>
      <c r="AA40" s="35"/>
      <c r="AB40" s="35"/>
      <c r="AC40" s="35"/>
      <c r="AD40" s="35"/>
      <c r="AE40" s="155"/>
      <c r="AG40" s="121" t="str">
        <f t="shared" si="13"/>
        <v/>
      </c>
      <c r="AH40" s="34" t="str">
        <f t="shared" si="14"/>
        <v/>
      </c>
      <c r="AI40" s="47" t="str">
        <f t="shared" si="15"/>
        <v/>
      </c>
      <c r="AJ40" s="35"/>
      <c r="AK40" s="35"/>
      <c r="AL40" s="35"/>
      <c r="AM40" s="35"/>
      <c r="AN40" s="35"/>
      <c r="AO40" s="35"/>
      <c r="AP40" s="155"/>
      <c r="AR40" s="121" t="str">
        <f t="shared" si="16"/>
        <v/>
      </c>
      <c r="AS40" s="34" t="str">
        <f>IF(Calculations!FI40&lt;&gt;"",NORMSINV(Calculations!FI40),"")</f>
        <v/>
      </c>
      <c r="AT40" s="47" t="str">
        <f t="shared" si="17"/>
        <v/>
      </c>
      <c r="AU40" s="35"/>
      <c r="AV40" s="35"/>
      <c r="AW40" s="35"/>
      <c r="AX40" s="35"/>
      <c r="AY40" s="35"/>
      <c r="AZ40" s="35"/>
      <c r="BA40" s="155"/>
      <c r="BC40" s="35"/>
      <c r="BD40" s="35"/>
      <c r="BE40" s="155"/>
    </row>
    <row r="41" spans="4:57" x14ac:dyDescent="0.2">
      <c r="D41" s="110" t="str">
        <f t="shared" si="9"/>
        <v/>
      </c>
      <c r="E41" s="34" t="str">
        <f t="shared" si="10"/>
        <v/>
      </c>
      <c r="F41" s="34" t="str">
        <f t="shared" si="11"/>
        <v/>
      </c>
      <c r="H41" s="7" t="s">
        <v>13</v>
      </c>
      <c r="I41" s="8">
        <f>IF(AND(Trim_and_fill="On",L37&lt;&gt;""),I37-ABS(TINV((1-Additional_confidence_level),k_-1+L38))*(SQRT(I38^2+L32)),"")</f>
        <v>-0.37656046516497566</v>
      </c>
      <c r="M41" s="155"/>
      <c r="T41" s="155"/>
      <c r="V41" s="121" t="str">
        <f t="shared" si="12"/>
        <v/>
      </c>
      <c r="W41" s="47" t="str">
        <f>IF(AND(Include_study?="Yes",Sufficient_data="Yes"),((Semi_partial_correlation-I$29)*SQRT(Calculations!CO:CO))/SQRT(1-Calculations!CO:CO/SUM(Calculations!CO:CO)),"")</f>
        <v/>
      </c>
      <c r="X41" s="35"/>
      <c r="Y41" s="35"/>
      <c r="Z41" s="35"/>
      <c r="AA41" s="35"/>
      <c r="AB41" s="35"/>
      <c r="AC41" s="35"/>
      <c r="AD41" s="35"/>
      <c r="AE41" s="155"/>
      <c r="AG41" s="121" t="str">
        <f t="shared" si="13"/>
        <v/>
      </c>
      <c r="AH41" s="34" t="str">
        <f t="shared" si="14"/>
        <v/>
      </c>
      <c r="AI41" s="47" t="str">
        <f t="shared" si="15"/>
        <v/>
      </c>
      <c r="AJ41" s="35"/>
      <c r="AK41" s="35"/>
      <c r="AL41" s="35"/>
      <c r="AM41" s="35"/>
      <c r="AN41" s="35"/>
      <c r="AO41" s="35"/>
      <c r="AP41" s="155"/>
      <c r="AR41" s="121" t="str">
        <f t="shared" si="16"/>
        <v/>
      </c>
      <c r="AS41" s="34" t="str">
        <f>IF(Calculations!FI41&lt;&gt;"",NORMSINV(Calculations!FI41),"")</f>
        <v/>
      </c>
      <c r="AT41" s="47" t="str">
        <f t="shared" si="17"/>
        <v/>
      </c>
      <c r="AU41" s="35"/>
      <c r="AV41" s="35"/>
      <c r="AW41" s="35"/>
      <c r="AX41" s="35"/>
      <c r="AY41" s="35"/>
      <c r="AZ41" s="35"/>
      <c r="BA41" s="155"/>
      <c r="BC41" s="35"/>
      <c r="BD41" s="35"/>
      <c r="BE41" s="155"/>
    </row>
    <row r="42" spans="4:57" x14ac:dyDescent="0.2">
      <c r="D42" s="110" t="str">
        <f t="shared" si="9"/>
        <v/>
      </c>
      <c r="E42" s="34" t="str">
        <f t="shared" si="10"/>
        <v/>
      </c>
      <c r="F42" s="34" t="str">
        <f t="shared" si="11"/>
        <v/>
      </c>
      <c r="H42" s="7" t="s">
        <v>14</v>
      </c>
      <c r="I42" s="8">
        <f>IF(AND(Trim_and_fill="On",L37&lt;&gt;""),I37+ABS(TINV((1-Additional_confidence_level),k_-1+L38))*(SQRT(I38^2+L32)),"")</f>
        <v>0.59776691386168446</v>
      </c>
      <c r="M42" s="155"/>
      <c r="T42" s="155"/>
      <c r="V42" s="121" t="str">
        <f t="shared" si="12"/>
        <v/>
      </c>
      <c r="W42" s="47" t="str">
        <f>IF(AND(Include_study?="Yes",Sufficient_data="Yes"),((Semi_partial_correlation-I$29)*SQRT(Calculations!CO:CO))/SQRT(1-Calculations!CO:CO/SUM(Calculations!CO:CO)),"")</f>
        <v/>
      </c>
      <c r="X42" s="35"/>
      <c r="Y42" s="35"/>
      <c r="Z42" s="35"/>
      <c r="AA42" s="35"/>
      <c r="AB42" s="35"/>
      <c r="AC42" s="35"/>
      <c r="AD42" s="35"/>
      <c r="AE42" s="155"/>
      <c r="AG42" s="121" t="str">
        <f t="shared" si="13"/>
        <v/>
      </c>
      <c r="AH42" s="34" t="str">
        <f t="shared" si="14"/>
        <v/>
      </c>
      <c r="AI42" s="47" t="str">
        <f t="shared" si="15"/>
        <v/>
      </c>
      <c r="AJ42" s="35"/>
      <c r="AK42" s="35"/>
      <c r="AL42" s="35"/>
      <c r="AM42" s="35"/>
      <c r="AN42" s="35"/>
      <c r="AO42" s="35"/>
      <c r="AP42" s="155"/>
      <c r="AR42" s="121" t="str">
        <f t="shared" si="16"/>
        <v/>
      </c>
      <c r="AS42" s="34" t="str">
        <f>IF(Calculations!FI42&lt;&gt;"",NORMSINV(Calculations!FI42),"")</f>
        <v/>
      </c>
      <c r="AT42" s="47" t="str">
        <f t="shared" si="17"/>
        <v/>
      </c>
      <c r="AU42" s="35"/>
      <c r="AV42" s="35"/>
      <c r="AW42" s="35"/>
      <c r="AX42" s="35"/>
      <c r="AY42" s="35"/>
      <c r="AZ42" s="35"/>
      <c r="BA42" s="155"/>
      <c r="BC42" s="35"/>
      <c r="BD42" s="35"/>
      <c r="BE42" s="155"/>
    </row>
    <row r="43" spans="4:57" x14ac:dyDescent="0.2">
      <c r="D43" s="110" t="str">
        <f t="shared" si="9"/>
        <v/>
      </c>
      <c r="E43" s="34" t="str">
        <f t="shared" si="10"/>
        <v/>
      </c>
      <c r="F43" s="34" t="str">
        <f t="shared" si="11"/>
        <v/>
      </c>
      <c r="M43" s="155"/>
      <c r="T43" s="155"/>
      <c r="V43" s="121" t="str">
        <f t="shared" si="12"/>
        <v/>
      </c>
      <c r="W43" s="47" t="str">
        <f>IF(AND(Include_study?="Yes",Sufficient_data="Yes"),((Semi_partial_correlation-I$29)*SQRT(Calculations!CO:CO))/SQRT(1-Calculations!CO:CO/SUM(Calculations!CO:CO)),"")</f>
        <v/>
      </c>
      <c r="X43" s="35"/>
      <c r="Y43" s="35"/>
      <c r="Z43" s="35"/>
      <c r="AA43" s="35"/>
      <c r="AB43" s="35"/>
      <c r="AC43" s="35"/>
      <c r="AD43" s="35"/>
      <c r="AE43" s="155"/>
      <c r="AG43" s="121" t="str">
        <f t="shared" si="13"/>
        <v/>
      </c>
      <c r="AH43" s="34" t="str">
        <f t="shared" si="14"/>
        <v/>
      </c>
      <c r="AI43" s="47" t="str">
        <f t="shared" si="15"/>
        <v/>
      </c>
      <c r="AJ43" s="35"/>
      <c r="AK43" s="35"/>
      <c r="AL43" s="35"/>
      <c r="AM43" s="35"/>
      <c r="AN43" s="35"/>
      <c r="AO43" s="35"/>
      <c r="AP43" s="155"/>
      <c r="AR43" s="121" t="str">
        <f t="shared" si="16"/>
        <v/>
      </c>
      <c r="AS43" s="34" t="str">
        <f>IF(Calculations!FI43&lt;&gt;"",NORMSINV(Calculations!FI43),"")</f>
        <v/>
      </c>
      <c r="AT43" s="47" t="str">
        <f t="shared" si="17"/>
        <v/>
      </c>
      <c r="AU43" s="35"/>
      <c r="AV43" s="35"/>
      <c r="AW43" s="35"/>
      <c r="AX43" s="35"/>
      <c r="AY43" s="35"/>
      <c r="AZ43" s="35"/>
      <c r="BA43" s="155"/>
      <c r="BC43" s="35"/>
      <c r="BD43" s="35"/>
      <c r="BE43" s="155"/>
    </row>
    <row r="44" spans="4:57" x14ac:dyDescent="0.2">
      <c r="D44" s="110" t="str">
        <f t="shared" si="9"/>
        <v/>
      </c>
      <c r="E44" s="34" t="str">
        <f t="shared" si="10"/>
        <v/>
      </c>
      <c r="F44" s="34" t="str">
        <f t="shared" si="11"/>
        <v/>
      </c>
      <c r="M44" s="155"/>
      <c r="T44" s="155"/>
      <c r="V44" s="121" t="str">
        <f t="shared" si="12"/>
        <v/>
      </c>
      <c r="W44" s="47" t="str">
        <f>IF(AND(Include_study?="Yes",Sufficient_data="Yes"),((Semi_partial_correlation-I$29)*SQRT(Calculations!CO:CO))/SQRT(1-Calculations!CO:CO/SUM(Calculations!CO:CO)),"")</f>
        <v/>
      </c>
      <c r="X44" s="35"/>
      <c r="Y44" s="35"/>
      <c r="Z44" s="35"/>
      <c r="AA44" s="35"/>
      <c r="AB44" s="35"/>
      <c r="AC44" s="35"/>
      <c r="AD44" s="35"/>
      <c r="AE44" s="155"/>
      <c r="AG44" s="121" t="str">
        <f t="shared" si="13"/>
        <v/>
      </c>
      <c r="AH44" s="34" t="str">
        <f t="shared" si="14"/>
        <v/>
      </c>
      <c r="AI44" s="47" t="str">
        <f t="shared" si="15"/>
        <v/>
      </c>
      <c r="AJ44" s="35"/>
      <c r="AK44" s="35"/>
      <c r="AL44" s="35"/>
      <c r="AM44" s="35"/>
      <c r="AN44" s="35"/>
      <c r="AO44" s="35"/>
      <c r="AP44" s="155"/>
      <c r="AR44" s="121" t="str">
        <f t="shared" si="16"/>
        <v/>
      </c>
      <c r="AS44" s="34" t="str">
        <f>IF(Calculations!FI44&lt;&gt;"",NORMSINV(Calculations!FI44),"")</f>
        <v/>
      </c>
      <c r="AT44" s="47" t="str">
        <f t="shared" si="17"/>
        <v/>
      </c>
      <c r="AU44" s="35"/>
      <c r="AV44" s="35"/>
      <c r="AW44" s="35"/>
      <c r="AX44" s="35"/>
      <c r="AY44" s="35"/>
      <c r="AZ44" s="35"/>
      <c r="BA44" s="155"/>
      <c r="BC44" s="35"/>
      <c r="BD44" s="35"/>
      <c r="BE44" s="155"/>
    </row>
    <row r="45" spans="4:57" x14ac:dyDescent="0.2">
      <c r="D45" s="110" t="str">
        <f t="shared" si="9"/>
        <v/>
      </c>
      <c r="E45" s="34" t="str">
        <f t="shared" si="10"/>
        <v/>
      </c>
      <c r="F45" s="34" t="str">
        <f t="shared" si="11"/>
        <v/>
      </c>
      <c r="M45" s="155"/>
      <c r="T45" s="155"/>
      <c r="V45" s="121" t="str">
        <f t="shared" si="12"/>
        <v/>
      </c>
      <c r="W45" s="47" t="str">
        <f>IF(AND(Include_study?="Yes",Sufficient_data="Yes"),((Semi_partial_correlation-I$29)*SQRT(Calculations!CO:CO))/SQRT(1-Calculations!CO:CO/SUM(Calculations!CO:CO)),"")</f>
        <v/>
      </c>
      <c r="X45" s="35"/>
      <c r="Y45" s="35"/>
      <c r="Z45" s="35"/>
      <c r="AA45" s="35"/>
      <c r="AB45" s="35"/>
      <c r="AC45" s="35"/>
      <c r="AD45" s="35"/>
      <c r="AE45" s="155"/>
      <c r="AG45" s="121" t="str">
        <f t="shared" si="13"/>
        <v/>
      </c>
      <c r="AH45" s="34" t="str">
        <f t="shared" si="14"/>
        <v/>
      </c>
      <c r="AI45" s="47" t="str">
        <f t="shared" si="15"/>
        <v/>
      </c>
      <c r="AJ45" s="35"/>
      <c r="AK45" s="35"/>
      <c r="AL45" s="35"/>
      <c r="AM45" s="35"/>
      <c r="AN45" s="35"/>
      <c r="AO45" s="35"/>
      <c r="AP45" s="155"/>
      <c r="AR45" s="121" t="str">
        <f t="shared" si="16"/>
        <v/>
      </c>
      <c r="AS45" s="34" t="str">
        <f>IF(Calculations!FI45&lt;&gt;"",NORMSINV(Calculations!FI45),"")</f>
        <v/>
      </c>
      <c r="AT45" s="47" t="str">
        <f t="shared" si="17"/>
        <v/>
      </c>
      <c r="AU45" s="35"/>
      <c r="AV45" s="35"/>
      <c r="AW45" s="35"/>
      <c r="AX45" s="35"/>
      <c r="AY45" s="35"/>
      <c r="AZ45" s="35"/>
      <c r="BA45" s="155"/>
      <c r="BC45" s="35"/>
      <c r="BD45" s="35"/>
      <c r="BE45" s="155"/>
    </row>
    <row r="46" spans="4:57" x14ac:dyDescent="0.2">
      <c r="D46" s="110" t="str">
        <f t="shared" si="9"/>
        <v/>
      </c>
      <c r="E46" s="34" t="str">
        <f t="shared" si="10"/>
        <v/>
      </c>
      <c r="F46" s="34" t="str">
        <f t="shared" si="11"/>
        <v/>
      </c>
      <c r="M46" s="155"/>
      <c r="T46" s="155"/>
      <c r="V46" s="121" t="str">
        <f t="shared" si="12"/>
        <v/>
      </c>
      <c r="W46" s="47" t="str">
        <f>IF(AND(Include_study?="Yes",Sufficient_data="Yes"),((Semi_partial_correlation-I$29)*SQRT(Calculations!CO:CO))/SQRT(1-Calculations!CO:CO/SUM(Calculations!CO:CO)),"")</f>
        <v/>
      </c>
      <c r="X46" s="35"/>
      <c r="Y46" s="35"/>
      <c r="Z46" s="35"/>
      <c r="AA46" s="35"/>
      <c r="AB46" s="35"/>
      <c r="AC46" s="35"/>
      <c r="AD46" s="35"/>
      <c r="AE46" s="155"/>
      <c r="AG46" s="121" t="str">
        <f t="shared" si="13"/>
        <v/>
      </c>
      <c r="AH46" s="34" t="str">
        <f t="shared" si="14"/>
        <v/>
      </c>
      <c r="AI46" s="47" t="str">
        <f t="shared" si="15"/>
        <v/>
      </c>
      <c r="AJ46" s="35"/>
      <c r="AK46" s="35"/>
      <c r="AL46" s="35"/>
      <c r="AM46" s="35"/>
      <c r="AN46" s="35"/>
      <c r="AO46" s="35"/>
      <c r="AP46" s="155"/>
      <c r="AR46" s="121" t="str">
        <f t="shared" si="16"/>
        <v/>
      </c>
      <c r="AS46" s="34" t="str">
        <f>IF(Calculations!FI46&lt;&gt;"",NORMSINV(Calculations!FI46),"")</f>
        <v/>
      </c>
      <c r="AT46" s="47" t="str">
        <f t="shared" si="17"/>
        <v/>
      </c>
      <c r="AU46" s="35"/>
      <c r="AV46" s="35"/>
      <c r="AW46" s="35"/>
      <c r="AX46" s="35"/>
      <c r="AY46" s="35"/>
      <c r="AZ46" s="35"/>
      <c r="BA46" s="155"/>
      <c r="BC46" s="35"/>
      <c r="BD46" s="35"/>
      <c r="BE46" s="155"/>
    </row>
    <row r="47" spans="4:57" x14ac:dyDescent="0.2">
      <c r="D47" s="110" t="str">
        <f t="shared" si="9"/>
        <v/>
      </c>
      <c r="E47" s="34" t="str">
        <f t="shared" si="10"/>
        <v/>
      </c>
      <c r="F47" s="34" t="str">
        <f t="shared" si="11"/>
        <v/>
      </c>
      <c r="M47" s="155"/>
      <c r="T47" s="155"/>
      <c r="V47" s="121" t="str">
        <f t="shared" si="12"/>
        <v/>
      </c>
      <c r="W47" s="47" t="str">
        <f>IF(AND(Include_study?="Yes",Sufficient_data="Yes"),((Semi_partial_correlation-I$29)*SQRT(Calculations!CO:CO))/SQRT(1-Calculations!CO:CO/SUM(Calculations!CO:CO)),"")</f>
        <v/>
      </c>
      <c r="X47" s="35"/>
      <c r="Y47" s="35"/>
      <c r="Z47" s="35"/>
      <c r="AA47" s="35"/>
      <c r="AB47" s="35"/>
      <c r="AC47" s="35"/>
      <c r="AD47" s="35"/>
      <c r="AE47" s="155"/>
      <c r="AG47" s="121" t="str">
        <f t="shared" si="13"/>
        <v/>
      </c>
      <c r="AH47" s="34" t="str">
        <f t="shared" si="14"/>
        <v/>
      </c>
      <c r="AI47" s="47" t="str">
        <f t="shared" si="15"/>
        <v/>
      </c>
      <c r="AJ47" s="35"/>
      <c r="AK47" s="35"/>
      <c r="AL47" s="35"/>
      <c r="AM47" s="35"/>
      <c r="AN47" s="35"/>
      <c r="AO47" s="35"/>
      <c r="AP47" s="155"/>
      <c r="AR47" s="121" t="str">
        <f t="shared" si="16"/>
        <v/>
      </c>
      <c r="AS47" s="34" t="str">
        <f>IF(Calculations!FI47&lt;&gt;"",NORMSINV(Calculations!FI47),"")</f>
        <v/>
      </c>
      <c r="AT47" s="47" t="str">
        <f t="shared" si="17"/>
        <v/>
      </c>
      <c r="AU47" s="35"/>
      <c r="AV47" s="35"/>
      <c r="AW47" s="35"/>
      <c r="AX47" s="35"/>
      <c r="AY47" s="35"/>
      <c r="AZ47" s="35"/>
      <c r="BA47" s="155"/>
      <c r="BC47" s="35"/>
      <c r="BD47" s="35"/>
      <c r="BE47" s="155"/>
    </row>
    <row r="48" spans="4:57" x14ac:dyDescent="0.2">
      <c r="D48" s="110" t="str">
        <f t="shared" si="9"/>
        <v/>
      </c>
      <c r="E48" s="34" t="str">
        <f t="shared" si="10"/>
        <v/>
      </c>
      <c r="F48" s="34" t="str">
        <f t="shared" si="11"/>
        <v/>
      </c>
      <c r="M48" s="155"/>
      <c r="T48" s="155"/>
      <c r="V48" s="121" t="str">
        <f t="shared" si="12"/>
        <v/>
      </c>
      <c r="W48" s="47" t="str">
        <f>IF(AND(Include_study?="Yes",Sufficient_data="Yes"),((Semi_partial_correlation-I$29)*SQRT(Calculations!CO:CO))/SQRT(1-Calculations!CO:CO/SUM(Calculations!CO:CO)),"")</f>
        <v/>
      </c>
      <c r="X48" s="35"/>
      <c r="Y48" s="35"/>
      <c r="Z48" s="35"/>
      <c r="AA48" s="35"/>
      <c r="AB48" s="35"/>
      <c r="AC48" s="35"/>
      <c r="AD48" s="35"/>
      <c r="AE48" s="155"/>
      <c r="AG48" s="121" t="str">
        <f t="shared" si="13"/>
        <v/>
      </c>
      <c r="AH48" s="34" t="str">
        <f t="shared" si="14"/>
        <v/>
      </c>
      <c r="AI48" s="47" t="str">
        <f t="shared" si="15"/>
        <v/>
      </c>
      <c r="AJ48" s="35"/>
      <c r="AK48" s="35"/>
      <c r="AL48" s="35"/>
      <c r="AM48" s="35"/>
      <c r="AN48" s="35"/>
      <c r="AO48" s="35"/>
      <c r="AP48" s="155"/>
      <c r="AR48" s="121" t="str">
        <f t="shared" si="16"/>
        <v/>
      </c>
      <c r="AS48" s="34" t="str">
        <f>IF(Calculations!FI48&lt;&gt;"",NORMSINV(Calculations!FI48),"")</f>
        <v/>
      </c>
      <c r="AT48" s="47" t="str">
        <f t="shared" si="17"/>
        <v/>
      </c>
      <c r="AU48" s="35"/>
      <c r="AV48" s="35"/>
      <c r="AW48" s="35"/>
      <c r="AX48" s="35"/>
      <c r="AY48" s="35"/>
      <c r="AZ48" s="35"/>
      <c r="BA48" s="155"/>
      <c r="BC48" s="35"/>
      <c r="BD48" s="35"/>
      <c r="BE48" s="155"/>
    </row>
    <row r="49" spans="4:57" x14ac:dyDescent="0.2">
      <c r="D49" s="110" t="str">
        <f t="shared" si="9"/>
        <v/>
      </c>
      <c r="E49" s="34" t="str">
        <f t="shared" si="10"/>
        <v/>
      </c>
      <c r="F49" s="34" t="str">
        <f t="shared" si="11"/>
        <v/>
      </c>
      <c r="M49" s="155"/>
      <c r="T49" s="155"/>
      <c r="V49" s="121" t="str">
        <f t="shared" si="12"/>
        <v/>
      </c>
      <c r="W49" s="47" t="str">
        <f>IF(AND(Include_study?="Yes",Sufficient_data="Yes"),((Semi_partial_correlation-I$29)*SQRT(Calculations!CO:CO))/SQRT(1-Calculations!CO:CO/SUM(Calculations!CO:CO)),"")</f>
        <v/>
      </c>
      <c r="X49" s="35"/>
      <c r="Y49" s="35"/>
      <c r="Z49" s="35"/>
      <c r="AA49" s="35"/>
      <c r="AB49" s="35"/>
      <c r="AC49" s="35"/>
      <c r="AD49" s="35"/>
      <c r="AE49" s="155"/>
      <c r="AG49" s="121" t="str">
        <f t="shared" si="13"/>
        <v/>
      </c>
      <c r="AH49" s="34" t="str">
        <f t="shared" si="14"/>
        <v/>
      </c>
      <c r="AI49" s="47" t="str">
        <f t="shared" si="15"/>
        <v/>
      </c>
      <c r="AJ49" s="35"/>
      <c r="AK49" s="35"/>
      <c r="AL49" s="35"/>
      <c r="AM49" s="35"/>
      <c r="AN49" s="35"/>
      <c r="AO49" s="35"/>
      <c r="AP49" s="155"/>
      <c r="AR49" s="121" t="str">
        <f t="shared" si="16"/>
        <v/>
      </c>
      <c r="AS49" s="34" t="str">
        <f>IF(Calculations!FI49&lt;&gt;"",NORMSINV(Calculations!FI49),"")</f>
        <v/>
      </c>
      <c r="AT49" s="47" t="str">
        <f t="shared" si="17"/>
        <v/>
      </c>
      <c r="AU49" s="35"/>
      <c r="AV49" s="35"/>
      <c r="AW49" s="35"/>
      <c r="AX49" s="35"/>
      <c r="AY49" s="35"/>
      <c r="AZ49" s="35"/>
      <c r="BA49" s="155"/>
      <c r="BC49" s="35"/>
      <c r="BD49" s="35"/>
      <c r="BE49" s="155"/>
    </row>
    <row r="50" spans="4:57" x14ac:dyDescent="0.2">
      <c r="D50" s="110" t="str">
        <f t="shared" si="9"/>
        <v/>
      </c>
      <c r="E50" s="34" t="str">
        <f t="shared" si="10"/>
        <v/>
      </c>
      <c r="F50" s="34" t="str">
        <f t="shared" si="11"/>
        <v/>
      </c>
      <c r="M50" s="155"/>
      <c r="T50" s="155"/>
      <c r="V50" s="121" t="str">
        <f t="shared" si="12"/>
        <v/>
      </c>
      <c r="W50" s="47" t="str">
        <f>IF(AND(Include_study?="Yes",Sufficient_data="Yes"),((Semi_partial_correlation-I$29)*SQRT(Calculations!CO:CO))/SQRT(1-Calculations!CO:CO/SUM(Calculations!CO:CO)),"")</f>
        <v/>
      </c>
      <c r="X50" s="35"/>
      <c r="Y50" s="35"/>
      <c r="Z50" s="35"/>
      <c r="AA50" s="35"/>
      <c r="AB50" s="35"/>
      <c r="AC50" s="35"/>
      <c r="AD50" s="35"/>
      <c r="AE50" s="155"/>
      <c r="AG50" s="121" t="str">
        <f t="shared" si="13"/>
        <v/>
      </c>
      <c r="AH50" s="34" t="str">
        <f t="shared" si="14"/>
        <v/>
      </c>
      <c r="AI50" s="47" t="str">
        <f t="shared" si="15"/>
        <v/>
      </c>
      <c r="AJ50" s="35"/>
      <c r="AK50" s="35"/>
      <c r="AL50" s="35"/>
      <c r="AM50" s="35"/>
      <c r="AN50" s="35"/>
      <c r="AO50" s="35"/>
      <c r="AP50" s="155"/>
      <c r="AR50" s="121" t="str">
        <f t="shared" si="16"/>
        <v/>
      </c>
      <c r="AS50" s="34" t="str">
        <f>IF(Calculations!FI50&lt;&gt;"",NORMSINV(Calculations!FI50),"")</f>
        <v/>
      </c>
      <c r="AT50" s="47" t="str">
        <f t="shared" si="17"/>
        <v/>
      </c>
      <c r="AU50" s="35"/>
      <c r="AV50" s="35"/>
      <c r="AW50" s="35"/>
      <c r="AX50" s="35"/>
      <c r="AY50" s="35"/>
      <c r="AZ50" s="35"/>
      <c r="BA50" s="155"/>
      <c r="BC50" s="35"/>
      <c r="BD50" s="35"/>
      <c r="BE50" s="155"/>
    </row>
    <row r="51" spans="4:57" x14ac:dyDescent="0.2">
      <c r="D51" s="110" t="str">
        <f t="shared" si="9"/>
        <v/>
      </c>
      <c r="E51" s="34" t="str">
        <f t="shared" si="10"/>
        <v/>
      </c>
      <c r="F51" s="34" t="str">
        <f t="shared" si="11"/>
        <v/>
      </c>
      <c r="M51" s="155"/>
      <c r="T51" s="155"/>
      <c r="V51" s="121" t="str">
        <f t="shared" si="12"/>
        <v/>
      </c>
      <c r="W51" s="47" t="str">
        <f>IF(AND(Include_study?="Yes",Sufficient_data="Yes"),((Semi_partial_correlation-I$29)*SQRT(Calculations!CO:CO))/SQRT(1-Calculations!CO:CO/SUM(Calculations!CO:CO)),"")</f>
        <v/>
      </c>
      <c r="X51" s="35"/>
      <c r="Y51" s="35"/>
      <c r="Z51" s="35"/>
      <c r="AA51" s="35"/>
      <c r="AB51" s="35"/>
      <c r="AC51" s="35"/>
      <c r="AD51" s="35"/>
      <c r="AE51" s="155"/>
      <c r="AG51" s="121" t="str">
        <f t="shared" si="13"/>
        <v/>
      </c>
      <c r="AH51" s="34" t="str">
        <f t="shared" si="14"/>
        <v/>
      </c>
      <c r="AI51" s="47" t="str">
        <f t="shared" si="15"/>
        <v/>
      </c>
      <c r="AJ51" s="35"/>
      <c r="AK51" s="35"/>
      <c r="AL51" s="35"/>
      <c r="AM51" s="35"/>
      <c r="AN51" s="35"/>
      <c r="AO51" s="35"/>
      <c r="AP51" s="155"/>
      <c r="AR51" s="121" t="str">
        <f t="shared" si="16"/>
        <v/>
      </c>
      <c r="AS51" s="34" t="str">
        <f>IF(Calculations!FI51&lt;&gt;"",NORMSINV(Calculations!FI51),"")</f>
        <v/>
      </c>
      <c r="AT51" s="47" t="str">
        <f t="shared" si="17"/>
        <v/>
      </c>
      <c r="AU51" s="35"/>
      <c r="AV51" s="35"/>
      <c r="AW51" s="35"/>
      <c r="AX51" s="35"/>
      <c r="AY51" s="35"/>
      <c r="AZ51" s="35"/>
      <c r="BA51" s="155"/>
      <c r="BC51" s="35"/>
      <c r="BD51" s="35"/>
      <c r="BE51" s="155"/>
    </row>
    <row r="52" spans="4:57" x14ac:dyDescent="0.2">
      <c r="D52" s="110" t="str">
        <f t="shared" si="9"/>
        <v/>
      </c>
      <c r="E52" s="34" t="str">
        <f t="shared" si="10"/>
        <v/>
      </c>
      <c r="F52" s="34" t="str">
        <f t="shared" si="11"/>
        <v/>
      </c>
      <c r="M52" s="155"/>
      <c r="T52" s="155"/>
      <c r="V52" s="121" t="str">
        <f t="shared" si="12"/>
        <v/>
      </c>
      <c r="W52" s="47" t="str">
        <f>IF(AND(Include_study?="Yes",Sufficient_data="Yes"),((Semi_partial_correlation-I$29)*SQRT(Calculations!CO:CO))/SQRT(1-Calculations!CO:CO/SUM(Calculations!CO:CO)),"")</f>
        <v/>
      </c>
      <c r="AE52" s="155"/>
      <c r="AG52" s="121" t="str">
        <f t="shared" si="13"/>
        <v/>
      </c>
      <c r="AH52" s="34" t="str">
        <f t="shared" si="14"/>
        <v/>
      </c>
      <c r="AI52" s="47" t="str">
        <f t="shared" si="15"/>
        <v/>
      </c>
      <c r="AP52" s="155"/>
      <c r="AR52" s="121" t="str">
        <f t="shared" si="16"/>
        <v/>
      </c>
      <c r="AS52" s="34" t="str">
        <f>IF(Calculations!FI52&lt;&gt;"",NORMSINV(Calculations!FI52),"")</f>
        <v/>
      </c>
      <c r="AT52" s="47" t="str">
        <f t="shared" si="17"/>
        <v/>
      </c>
      <c r="BA52" s="155"/>
      <c r="BE52" s="155"/>
    </row>
    <row r="53" spans="4:57" x14ac:dyDescent="0.2">
      <c r="D53" s="110" t="str">
        <f t="shared" si="9"/>
        <v/>
      </c>
      <c r="E53" s="34" t="str">
        <f t="shared" si="10"/>
        <v/>
      </c>
      <c r="F53" s="34" t="str">
        <f t="shared" si="11"/>
        <v/>
      </c>
      <c r="M53" s="155"/>
      <c r="T53" s="155"/>
      <c r="V53" s="121" t="str">
        <f t="shared" si="12"/>
        <v/>
      </c>
      <c r="W53" s="47" t="str">
        <f>IF(AND(Include_study?="Yes",Sufficient_data="Yes"),((Semi_partial_correlation-I$29)*SQRT(Calculations!CO:CO))/SQRT(1-Calculations!CO:CO/SUM(Calculations!CO:CO)),"")</f>
        <v/>
      </c>
      <c r="AE53" s="155"/>
      <c r="AG53" s="121" t="str">
        <f t="shared" si="13"/>
        <v/>
      </c>
      <c r="AH53" s="34" t="str">
        <f t="shared" si="14"/>
        <v/>
      </c>
      <c r="AI53" s="47" t="str">
        <f t="shared" si="15"/>
        <v/>
      </c>
      <c r="AP53" s="155"/>
      <c r="AR53" s="121" t="str">
        <f t="shared" si="16"/>
        <v/>
      </c>
      <c r="AS53" s="34" t="str">
        <f>IF(Calculations!FI53&lt;&gt;"",NORMSINV(Calculations!FI53),"")</f>
        <v/>
      </c>
      <c r="AT53" s="47" t="str">
        <f t="shared" si="17"/>
        <v/>
      </c>
      <c r="BA53" s="155"/>
      <c r="BE53" s="155"/>
    </row>
    <row r="54" spans="4:57" x14ac:dyDescent="0.2">
      <c r="D54" s="110" t="str">
        <f t="shared" si="9"/>
        <v/>
      </c>
      <c r="E54" s="34" t="str">
        <f t="shared" si="10"/>
        <v/>
      </c>
      <c r="F54" s="34" t="str">
        <f t="shared" si="11"/>
        <v/>
      </c>
      <c r="M54" s="155"/>
      <c r="T54" s="155"/>
      <c r="V54" s="121" t="str">
        <f t="shared" si="12"/>
        <v/>
      </c>
      <c r="W54" s="47" t="str">
        <f>IF(AND(Include_study?="Yes",Sufficient_data="Yes"),((Semi_partial_correlation-I$29)*SQRT(Calculations!CO:CO))/SQRT(1-Calculations!CO:CO/SUM(Calculations!CO:CO)),"")</f>
        <v/>
      </c>
      <c r="AE54" s="155"/>
      <c r="AG54" s="121" t="str">
        <f t="shared" si="13"/>
        <v/>
      </c>
      <c r="AH54" s="34" t="str">
        <f t="shared" si="14"/>
        <v/>
      </c>
      <c r="AI54" s="47" t="str">
        <f t="shared" si="15"/>
        <v/>
      </c>
      <c r="AP54" s="155"/>
      <c r="AR54" s="121" t="str">
        <f t="shared" si="16"/>
        <v/>
      </c>
      <c r="AS54" s="34" t="str">
        <f>IF(Calculations!FI54&lt;&gt;"",NORMSINV(Calculations!FI54),"")</f>
        <v/>
      </c>
      <c r="AT54" s="47" t="str">
        <f t="shared" si="17"/>
        <v/>
      </c>
      <c r="BA54" s="155"/>
      <c r="BE54" s="155"/>
    </row>
    <row r="55" spans="4:57" x14ac:dyDescent="0.2">
      <c r="D55" s="110" t="str">
        <f t="shared" si="9"/>
        <v/>
      </c>
      <c r="E55" s="34" t="str">
        <f t="shared" si="10"/>
        <v/>
      </c>
      <c r="F55" s="34" t="str">
        <f t="shared" si="11"/>
        <v/>
      </c>
      <c r="M55" s="155"/>
      <c r="T55" s="155"/>
      <c r="V55" s="121" t="str">
        <f t="shared" si="12"/>
        <v/>
      </c>
      <c r="W55" s="47" t="str">
        <f>IF(AND(Include_study?="Yes",Sufficient_data="Yes"),((Semi_partial_correlation-I$29)*SQRT(Calculations!CO:CO))/SQRT(1-Calculations!CO:CO/SUM(Calculations!CO:CO)),"")</f>
        <v/>
      </c>
      <c r="AE55" s="155"/>
      <c r="AG55" s="121" t="str">
        <f t="shared" si="13"/>
        <v/>
      </c>
      <c r="AH55" s="34" t="str">
        <f t="shared" si="14"/>
        <v/>
      </c>
      <c r="AI55" s="47" t="str">
        <f t="shared" si="15"/>
        <v/>
      </c>
      <c r="AP55" s="155"/>
      <c r="AR55" s="121" t="str">
        <f t="shared" si="16"/>
        <v/>
      </c>
      <c r="AS55" s="34" t="str">
        <f>IF(Calculations!FI55&lt;&gt;"",NORMSINV(Calculations!FI55),"")</f>
        <v/>
      </c>
      <c r="AT55" s="47" t="str">
        <f t="shared" si="17"/>
        <v/>
      </c>
      <c r="BA55" s="155"/>
      <c r="BE55" s="155"/>
    </row>
    <row r="56" spans="4:57" x14ac:dyDescent="0.2">
      <c r="D56" s="110" t="str">
        <f t="shared" si="9"/>
        <v/>
      </c>
      <c r="E56" s="34" t="str">
        <f t="shared" si="10"/>
        <v/>
      </c>
      <c r="F56" s="34" t="str">
        <f t="shared" si="11"/>
        <v/>
      </c>
      <c r="M56" s="155"/>
      <c r="T56" s="155"/>
      <c r="V56" s="121" t="str">
        <f t="shared" si="12"/>
        <v/>
      </c>
      <c r="W56" s="47" t="str">
        <f>IF(AND(Include_study?="Yes",Sufficient_data="Yes"),((Semi_partial_correlation-I$29)*SQRT(Calculations!CO:CO))/SQRT(1-Calculations!CO:CO/SUM(Calculations!CO:CO)),"")</f>
        <v/>
      </c>
      <c r="AE56" s="155"/>
      <c r="AG56" s="121" t="str">
        <f t="shared" si="13"/>
        <v/>
      </c>
      <c r="AH56" s="34" t="str">
        <f t="shared" si="14"/>
        <v/>
      </c>
      <c r="AI56" s="47" t="str">
        <f t="shared" si="15"/>
        <v/>
      </c>
      <c r="AP56" s="155"/>
      <c r="AR56" s="121" t="str">
        <f t="shared" si="16"/>
        <v/>
      </c>
      <c r="AS56" s="34" t="str">
        <f>IF(Calculations!FI56&lt;&gt;"",NORMSINV(Calculations!FI56),"")</f>
        <v/>
      </c>
      <c r="AT56" s="47" t="str">
        <f t="shared" si="17"/>
        <v/>
      </c>
      <c r="BA56" s="155"/>
      <c r="BE56" s="155"/>
    </row>
    <row r="57" spans="4:57" x14ac:dyDescent="0.2">
      <c r="D57" s="110" t="str">
        <f t="shared" si="9"/>
        <v/>
      </c>
      <c r="E57" s="34" t="str">
        <f t="shared" si="10"/>
        <v/>
      </c>
      <c r="F57" s="34" t="str">
        <f t="shared" si="11"/>
        <v/>
      </c>
      <c r="M57" s="155"/>
      <c r="T57" s="155"/>
      <c r="V57" s="121" t="str">
        <f t="shared" si="12"/>
        <v/>
      </c>
      <c r="W57" s="47" t="str">
        <f>IF(AND(Include_study?="Yes",Sufficient_data="Yes"),((Semi_partial_correlation-I$29)*SQRT(Calculations!CO:CO))/SQRT(1-Calculations!CO:CO/SUM(Calculations!CO:CO)),"")</f>
        <v/>
      </c>
      <c r="AE57" s="155"/>
      <c r="AG57" s="121" t="str">
        <f t="shared" si="13"/>
        <v/>
      </c>
      <c r="AH57" s="34" t="str">
        <f t="shared" si="14"/>
        <v/>
      </c>
      <c r="AI57" s="47" t="str">
        <f t="shared" si="15"/>
        <v/>
      </c>
      <c r="AP57" s="155"/>
      <c r="AR57" s="121" t="str">
        <f t="shared" si="16"/>
        <v/>
      </c>
      <c r="AS57" s="34" t="str">
        <f>IF(Calculations!FI57&lt;&gt;"",NORMSINV(Calculations!FI57),"")</f>
        <v/>
      </c>
      <c r="AT57" s="47" t="str">
        <f t="shared" si="17"/>
        <v/>
      </c>
      <c r="BA57" s="155"/>
      <c r="BE57" s="155"/>
    </row>
    <row r="58" spans="4:57" x14ac:dyDescent="0.2">
      <c r="D58" s="110" t="str">
        <f t="shared" si="9"/>
        <v/>
      </c>
      <c r="E58" s="34" t="str">
        <f t="shared" si="10"/>
        <v/>
      </c>
      <c r="F58" s="34" t="str">
        <f t="shared" si="11"/>
        <v/>
      </c>
      <c r="M58" s="155"/>
      <c r="T58" s="155"/>
      <c r="V58" s="121" t="str">
        <f t="shared" si="12"/>
        <v/>
      </c>
      <c r="W58" s="47" t="str">
        <f>IF(AND(Include_study?="Yes",Sufficient_data="Yes"),((Semi_partial_correlation-I$29)*SQRT(Calculations!CO:CO))/SQRT(1-Calculations!CO:CO/SUM(Calculations!CO:CO)),"")</f>
        <v/>
      </c>
      <c r="AE58" s="155"/>
      <c r="AG58" s="121" t="str">
        <f t="shared" si="13"/>
        <v/>
      </c>
      <c r="AH58" s="34" t="str">
        <f t="shared" si="14"/>
        <v/>
      </c>
      <c r="AI58" s="47" t="str">
        <f t="shared" si="15"/>
        <v/>
      </c>
      <c r="AP58" s="155"/>
      <c r="AR58" s="121" t="str">
        <f t="shared" si="16"/>
        <v/>
      </c>
      <c r="AS58" s="34" t="str">
        <f>IF(Calculations!FI58&lt;&gt;"",NORMSINV(Calculations!FI58),"")</f>
        <v/>
      </c>
      <c r="AT58" s="47" t="str">
        <f t="shared" si="17"/>
        <v/>
      </c>
      <c r="BA58" s="155"/>
      <c r="BE58" s="155"/>
    </row>
    <row r="59" spans="4:57" x14ac:dyDescent="0.2">
      <c r="D59" s="110" t="str">
        <f t="shared" si="9"/>
        <v/>
      </c>
      <c r="E59" s="34" t="str">
        <f t="shared" si="10"/>
        <v/>
      </c>
      <c r="F59" s="34" t="str">
        <f t="shared" si="11"/>
        <v/>
      </c>
      <c r="M59" s="155"/>
      <c r="T59" s="155"/>
      <c r="V59" s="121" t="str">
        <f t="shared" si="12"/>
        <v/>
      </c>
      <c r="W59" s="47" t="str">
        <f>IF(AND(Include_study?="Yes",Sufficient_data="Yes"),((Semi_partial_correlation-I$29)*SQRT(Calculations!CO:CO))/SQRT(1-Calculations!CO:CO/SUM(Calculations!CO:CO)),"")</f>
        <v/>
      </c>
      <c r="AE59" s="155"/>
      <c r="AG59" s="121" t="str">
        <f t="shared" si="13"/>
        <v/>
      </c>
      <c r="AH59" s="34" t="str">
        <f t="shared" si="14"/>
        <v/>
      </c>
      <c r="AI59" s="47" t="str">
        <f t="shared" si="15"/>
        <v/>
      </c>
      <c r="AP59" s="155"/>
      <c r="AR59" s="121" t="str">
        <f t="shared" si="16"/>
        <v/>
      </c>
      <c r="AS59" s="34" t="str">
        <f>IF(Calculations!FI59&lt;&gt;"",NORMSINV(Calculations!FI59),"")</f>
        <v/>
      </c>
      <c r="AT59" s="47" t="str">
        <f t="shared" si="17"/>
        <v/>
      </c>
      <c r="BA59" s="155"/>
      <c r="BE59" s="155"/>
    </row>
    <row r="60" spans="4:57" x14ac:dyDescent="0.2">
      <c r="D60" s="110" t="str">
        <f t="shared" si="9"/>
        <v/>
      </c>
      <c r="E60" s="34" t="str">
        <f t="shared" si="10"/>
        <v/>
      </c>
      <c r="F60" s="34" t="str">
        <f t="shared" si="11"/>
        <v/>
      </c>
      <c r="M60" s="155"/>
      <c r="T60" s="155"/>
      <c r="V60" s="121" t="str">
        <f t="shared" si="12"/>
        <v/>
      </c>
      <c r="W60" s="47" t="str">
        <f>IF(AND(Include_study?="Yes",Sufficient_data="Yes"),((Semi_partial_correlation-I$29)*SQRT(Calculations!CO:CO))/SQRT(1-Calculations!CO:CO/SUM(Calculations!CO:CO)),"")</f>
        <v/>
      </c>
      <c r="AE60" s="155"/>
      <c r="AG60" s="121" t="str">
        <f t="shared" si="13"/>
        <v/>
      </c>
      <c r="AH60" s="34" t="str">
        <f t="shared" si="14"/>
        <v/>
      </c>
      <c r="AI60" s="47" t="str">
        <f t="shared" si="15"/>
        <v/>
      </c>
      <c r="AP60" s="155"/>
      <c r="AR60" s="121" t="str">
        <f t="shared" si="16"/>
        <v/>
      </c>
      <c r="AS60" s="34" t="str">
        <f>IF(Calculations!FI60&lt;&gt;"",NORMSINV(Calculations!FI60),"")</f>
        <v/>
      </c>
      <c r="AT60" s="47" t="str">
        <f t="shared" si="17"/>
        <v/>
      </c>
      <c r="BA60" s="155"/>
      <c r="BE60" s="155"/>
    </row>
    <row r="61" spans="4:57" x14ac:dyDescent="0.2">
      <c r="D61" s="110" t="str">
        <f t="shared" si="9"/>
        <v/>
      </c>
      <c r="E61" s="34" t="str">
        <f t="shared" si="10"/>
        <v/>
      </c>
      <c r="F61" s="34" t="str">
        <f t="shared" si="11"/>
        <v/>
      </c>
      <c r="M61" s="155"/>
      <c r="T61" s="155"/>
      <c r="V61" s="121" t="str">
        <f t="shared" si="12"/>
        <v/>
      </c>
      <c r="W61" s="47" t="str">
        <f>IF(AND(Include_study?="Yes",Sufficient_data="Yes"),((Semi_partial_correlation-I$29)*SQRT(Calculations!CO:CO))/SQRT(1-Calculations!CO:CO/SUM(Calculations!CO:CO)),"")</f>
        <v/>
      </c>
      <c r="AE61" s="155"/>
      <c r="AG61" s="121" t="str">
        <f t="shared" si="13"/>
        <v/>
      </c>
      <c r="AH61" s="34" t="str">
        <f t="shared" si="14"/>
        <v/>
      </c>
      <c r="AI61" s="47" t="str">
        <f t="shared" si="15"/>
        <v/>
      </c>
      <c r="AP61" s="155"/>
      <c r="AR61" s="121" t="str">
        <f t="shared" si="16"/>
        <v/>
      </c>
      <c r="AS61" s="34" t="str">
        <f>IF(Calculations!FI61&lt;&gt;"",NORMSINV(Calculations!FI61),"")</f>
        <v/>
      </c>
      <c r="AT61" s="47" t="str">
        <f t="shared" si="17"/>
        <v/>
      </c>
      <c r="BA61" s="155"/>
      <c r="BE61" s="155"/>
    </row>
    <row r="62" spans="4:57" x14ac:dyDescent="0.2">
      <c r="D62" s="110" t="str">
        <f t="shared" si="9"/>
        <v/>
      </c>
      <c r="E62" s="34" t="str">
        <f t="shared" si="10"/>
        <v/>
      </c>
      <c r="F62" s="34" t="str">
        <f t="shared" si="11"/>
        <v/>
      </c>
      <c r="M62" s="155"/>
      <c r="T62" s="155"/>
      <c r="V62" s="121" t="str">
        <f t="shared" si="12"/>
        <v/>
      </c>
      <c r="W62" s="47" t="str">
        <f>IF(AND(Include_study?="Yes",Sufficient_data="Yes"),((Semi_partial_correlation-I$29)*SQRT(Calculations!CO:CO))/SQRT(1-Calculations!CO:CO/SUM(Calculations!CO:CO)),"")</f>
        <v/>
      </c>
      <c r="AE62" s="155"/>
      <c r="AG62" s="121" t="str">
        <f t="shared" si="13"/>
        <v/>
      </c>
      <c r="AH62" s="34" t="str">
        <f t="shared" si="14"/>
        <v/>
      </c>
      <c r="AI62" s="47" t="str">
        <f t="shared" si="15"/>
        <v/>
      </c>
      <c r="AP62" s="155"/>
      <c r="AR62" s="121" t="str">
        <f t="shared" si="16"/>
        <v/>
      </c>
      <c r="AS62" s="34" t="str">
        <f>IF(Calculations!FI62&lt;&gt;"",NORMSINV(Calculations!FI62),"")</f>
        <v/>
      </c>
      <c r="AT62" s="47" t="str">
        <f t="shared" si="17"/>
        <v/>
      </c>
      <c r="BA62" s="155"/>
      <c r="BE62" s="155"/>
    </row>
    <row r="63" spans="4:57" x14ac:dyDescent="0.2">
      <c r="D63" s="110" t="str">
        <f t="shared" si="9"/>
        <v/>
      </c>
      <c r="E63" s="34" t="str">
        <f t="shared" si="10"/>
        <v/>
      </c>
      <c r="F63" s="34" t="str">
        <f t="shared" si="11"/>
        <v/>
      </c>
      <c r="M63" s="155"/>
      <c r="T63" s="155"/>
      <c r="V63" s="121" t="str">
        <f t="shared" si="12"/>
        <v/>
      </c>
      <c r="W63" s="47" t="str">
        <f>IF(AND(Include_study?="Yes",Sufficient_data="Yes"),((Semi_partial_correlation-I$29)*SQRT(Calculations!CO:CO))/SQRT(1-Calculations!CO:CO/SUM(Calculations!CO:CO)),"")</f>
        <v/>
      </c>
      <c r="AE63" s="155"/>
      <c r="AG63" s="121" t="str">
        <f t="shared" si="13"/>
        <v/>
      </c>
      <c r="AH63" s="34" t="str">
        <f t="shared" si="14"/>
        <v/>
      </c>
      <c r="AI63" s="47" t="str">
        <f t="shared" si="15"/>
        <v/>
      </c>
      <c r="AP63" s="155"/>
      <c r="AR63" s="121" t="str">
        <f t="shared" si="16"/>
        <v/>
      </c>
      <c r="AS63" s="34" t="str">
        <f>IF(Calculations!FI63&lt;&gt;"",NORMSINV(Calculations!FI63),"")</f>
        <v/>
      </c>
      <c r="AT63" s="47" t="str">
        <f t="shared" si="17"/>
        <v/>
      </c>
      <c r="BA63" s="155"/>
      <c r="BE63" s="155"/>
    </row>
    <row r="64" spans="4:57" x14ac:dyDescent="0.2">
      <c r="D64" s="110" t="str">
        <f t="shared" si="9"/>
        <v/>
      </c>
      <c r="E64" s="34" t="str">
        <f t="shared" si="10"/>
        <v/>
      </c>
      <c r="F64" s="34" t="str">
        <f t="shared" si="11"/>
        <v/>
      </c>
      <c r="M64" s="155"/>
      <c r="T64" s="155"/>
      <c r="V64" s="121" t="str">
        <f t="shared" si="12"/>
        <v/>
      </c>
      <c r="W64" s="47" t="str">
        <f>IF(AND(Include_study?="Yes",Sufficient_data="Yes"),((Semi_partial_correlation-I$29)*SQRT(Calculations!CO:CO))/SQRT(1-Calculations!CO:CO/SUM(Calculations!CO:CO)),"")</f>
        <v/>
      </c>
      <c r="AE64" s="155"/>
      <c r="AG64" s="121" t="str">
        <f t="shared" si="13"/>
        <v/>
      </c>
      <c r="AH64" s="34" t="str">
        <f t="shared" si="14"/>
        <v/>
      </c>
      <c r="AI64" s="47" t="str">
        <f t="shared" si="15"/>
        <v/>
      </c>
      <c r="AP64" s="155"/>
      <c r="AR64" s="121" t="str">
        <f t="shared" si="16"/>
        <v/>
      </c>
      <c r="AS64" s="34" t="str">
        <f>IF(Calculations!FI64&lt;&gt;"",NORMSINV(Calculations!FI64),"")</f>
        <v/>
      </c>
      <c r="AT64" s="47" t="str">
        <f t="shared" si="17"/>
        <v/>
      </c>
      <c r="BA64" s="155"/>
      <c r="BE64" s="155"/>
    </row>
    <row r="65" spans="4:57" x14ac:dyDescent="0.2">
      <c r="D65" s="110" t="str">
        <f t="shared" si="9"/>
        <v/>
      </c>
      <c r="E65" s="34" t="str">
        <f t="shared" si="10"/>
        <v/>
      </c>
      <c r="F65" s="34" t="str">
        <f t="shared" si="11"/>
        <v/>
      </c>
      <c r="M65" s="155"/>
      <c r="T65" s="155"/>
      <c r="V65" s="121" t="str">
        <f t="shared" si="12"/>
        <v/>
      </c>
      <c r="W65" s="47" t="str">
        <f>IF(AND(Include_study?="Yes",Sufficient_data="Yes"),((Semi_partial_correlation-I$29)*SQRT(Calculations!CO:CO))/SQRT(1-Calculations!CO:CO/SUM(Calculations!CO:CO)),"")</f>
        <v/>
      </c>
      <c r="AE65" s="155"/>
      <c r="AG65" s="121" t="str">
        <f t="shared" si="13"/>
        <v/>
      </c>
      <c r="AH65" s="34" t="str">
        <f t="shared" si="14"/>
        <v/>
      </c>
      <c r="AI65" s="47" t="str">
        <f t="shared" si="15"/>
        <v/>
      </c>
      <c r="AP65" s="155"/>
      <c r="AR65" s="121" t="str">
        <f t="shared" si="16"/>
        <v/>
      </c>
      <c r="AS65" s="34" t="str">
        <f>IF(Calculations!FI65&lt;&gt;"",NORMSINV(Calculations!FI65),"")</f>
        <v/>
      </c>
      <c r="AT65" s="47" t="str">
        <f t="shared" si="17"/>
        <v/>
      </c>
      <c r="BA65" s="155"/>
      <c r="BE65" s="155"/>
    </row>
    <row r="66" spans="4:57" x14ac:dyDescent="0.2">
      <c r="D66" s="110" t="str">
        <f t="shared" si="9"/>
        <v/>
      </c>
      <c r="E66" s="34" t="str">
        <f t="shared" ref="E66:E97" si="18">IF(AND(Include_study?="Yes",Sufficient_data="Yes"),Semi_partial_correlation,"")</f>
        <v/>
      </c>
      <c r="F66" s="34" t="str">
        <f t="shared" si="11"/>
        <v/>
      </c>
      <c r="M66" s="155"/>
      <c r="T66" s="155"/>
      <c r="V66" s="121" t="str">
        <f t="shared" si="12"/>
        <v/>
      </c>
      <c r="W66" s="47" t="str">
        <f>IF(AND(Include_study?="Yes",Sufficient_data="Yes"),((Semi_partial_correlation-I$29)*SQRT(Calculations!CO:CO))/SQRT(1-Calculations!CO:CO/SUM(Calculations!CO:CO)),"")</f>
        <v/>
      </c>
      <c r="AE66" s="155"/>
      <c r="AG66" s="121" t="str">
        <f t="shared" si="13"/>
        <v/>
      </c>
      <c r="AH66" s="34" t="str">
        <f t="shared" ref="AH66:AH97" si="19">IF(AND(Sufficient_data="Yes",Include_study?="Yes"),Inverse_standard_error,"")</f>
        <v/>
      </c>
      <c r="AI66" s="47" t="str">
        <f t="shared" ref="AI66:AI97" si="20">IF(AND(Sufficient_data="Yes",Include_study?="Yes"),Z_score,"")</f>
        <v/>
      </c>
      <c r="AP66" s="155"/>
      <c r="AR66" s="121" t="str">
        <f t="shared" si="16"/>
        <v/>
      </c>
      <c r="AS66" s="34" t="str">
        <f>IF(Calculations!FI66&lt;&gt;"",NORMSINV(Calculations!FI66),"")</f>
        <v/>
      </c>
      <c r="AT66" s="47" t="str">
        <f t="shared" ref="AT66:AT97" si="21">IF(AND(Include_study?="Yes",Sufficient_data="Yes"),IF(AW$33="Standardized residuals",Standardized_residual,Z_score),"")</f>
        <v/>
      </c>
      <c r="BA66" s="155"/>
      <c r="BE66" s="155"/>
    </row>
    <row r="67" spans="4:57" x14ac:dyDescent="0.2">
      <c r="D67" s="110" t="str">
        <f t="shared" si="9"/>
        <v/>
      </c>
      <c r="E67" s="34" t="str">
        <f t="shared" si="18"/>
        <v/>
      </c>
      <c r="F67" s="34" t="str">
        <f t="shared" si="11"/>
        <v/>
      </c>
      <c r="M67" s="155"/>
      <c r="T67" s="155"/>
      <c r="V67" s="121" t="str">
        <f t="shared" si="12"/>
        <v/>
      </c>
      <c r="W67" s="47" t="str">
        <f>IF(AND(Include_study?="Yes",Sufficient_data="Yes"),((Semi_partial_correlation-I$29)*SQRT(Calculations!CO:CO))/SQRT(1-Calculations!CO:CO/SUM(Calculations!CO:CO)),"")</f>
        <v/>
      </c>
      <c r="AE67" s="155"/>
      <c r="AG67" s="121" t="str">
        <f t="shared" si="13"/>
        <v/>
      </c>
      <c r="AH67" s="34" t="str">
        <f t="shared" si="19"/>
        <v/>
      </c>
      <c r="AI67" s="47" t="str">
        <f t="shared" si="20"/>
        <v/>
      </c>
      <c r="AP67" s="155"/>
      <c r="AR67" s="121" t="str">
        <f t="shared" si="16"/>
        <v/>
      </c>
      <c r="AS67" s="34" t="str">
        <f>IF(Calculations!FI67&lt;&gt;"",NORMSINV(Calculations!FI67),"")</f>
        <v/>
      </c>
      <c r="AT67" s="47" t="str">
        <f t="shared" si="21"/>
        <v/>
      </c>
      <c r="BA67" s="155"/>
      <c r="BE67" s="155"/>
    </row>
    <row r="68" spans="4:57" x14ac:dyDescent="0.2">
      <c r="D68" s="110" t="str">
        <f t="shared" si="9"/>
        <v/>
      </c>
      <c r="E68" s="34" t="str">
        <f t="shared" si="18"/>
        <v/>
      </c>
      <c r="F68" s="34" t="str">
        <f t="shared" si="11"/>
        <v/>
      </c>
      <c r="M68" s="155"/>
      <c r="T68" s="155"/>
      <c r="V68" s="121" t="str">
        <f t="shared" si="12"/>
        <v/>
      </c>
      <c r="W68" s="47" t="str">
        <f>IF(AND(Include_study?="Yes",Sufficient_data="Yes"),((Semi_partial_correlation-I$29)*SQRT(Calculations!CO:CO))/SQRT(1-Calculations!CO:CO/SUM(Calculations!CO:CO)),"")</f>
        <v/>
      </c>
      <c r="AE68" s="155"/>
      <c r="AG68" s="121" t="str">
        <f t="shared" si="13"/>
        <v/>
      </c>
      <c r="AH68" s="34" t="str">
        <f t="shared" si="19"/>
        <v/>
      </c>
      <c r="AI68" s="47" t="str">
        <f t="shared" si="20"/>
        <v/>
      </c>
      <c r="AP68" s="155"/>
      <c r="AR68" s="121" t="str">
        <f t="shared" si="16"/>
        <v/>
      </c>
      <c r="AS68" s="34" t="str">
        <f>IF(Calculations!FI68&lt;&gt;"",NORMSINV(Calculations!FI68),"")</f>
        <v/>
      </c>
      <c r="AT68" s="47" t="str">
        <f t="shared" si="21"/>
        <v/>
      </c>
      <c r="BA68" s="155"/>
      <c r="BE68" s="155"/>
    </row>
    <row r="69" spans="4:57" x14ac:dyDescent="0.2">
      <c r="D69" s="110" t="str">
        <f t="shared" si="9"/>
        <v/>
      </c>
      <c r="E69" s="34" t="str">
        <f t="shared" si="18"/>
        <v/>
      </c>
      <c r="F69" s="34" t="str">
        <f t="shared" si="11"/>
        <v/>
      </c>
      <c r="M69" s="155"/>
      <c r="T69" s="155"/>
      <c r="V69" s="121" t="str">
        <f t="shared" si="12"/>
        <v/>
      </c>
      <c r="W69" s="47" t="str">
        <f>IF(AND(Include_study?="Yes",Sufficient_data="Yes"),((Semi_partial_correlation-I$29)*SQRT(Calculations!CO:CO))/SQRT(1-Calculations!CO:CO/SUM(Calculations!CO:CO)),"")</f>
        <v/>
      </c>
      <c r="AE69" s="155"/>
      <c r="AG69" s="121" t="str">
        <f t="shared" si="13"/>
        <v/>
      </c>
      <c r="AH69" s="34" t="str">
        <f t="shared" si="19"/>
        <v/>
      </c>
      <c r="AI69" s="47" t="str">
        <f t="shared" si="20"/>
        <v/>
      </c>
      <c r="AP69" s="155"/>
      <c r="AR69" s="121" t="str">
        <f t="shared" si="16"/>
        <v/>
      </c>
      <c r="AS69" s="34" t="str">
        <f>IF(Calculations!FI69&lt;&gt;"",NORMSINV(Calculations!FI69),"")</f>
        <v/>
      </c>
      <c r="AT69" s="47" t="str">
        <f t="shared" si="21"/>
        <v/>
      </c>
      <c r="BA69" s="155"/>
      <c r="BE69" s="155"/>
    </row>
    <row r="70" spans="4:57" x14ac:dyDescent="0.2">
      <c r="D70" s="110" t="str">
        <f t="shared" si="9"/>
        <v/>
      </c>
      <c r="E70" s="34" t="str">
        <f t="shared" si="18"/>
        <v/>
      </c>
      <c r="F70" s="34" t="str">
        <f t="shared" si="11"/>
        <v/>
      </c>
      <c r="M70" s="155"/>
      <c r="T70" s="155"/>
      <c r="V70" s="121" t="str">
        <f t="shared" si="12"/>
        <v/>
      </c>
      <c r="W70" s="47" t="str">
        <f>IF(AND(Include_study?="Yes",Sufficient_data="Yes"),((Semi_partial_correlation-I$29)*SQRT(Calculations!CO:CO))/SQRT(1-Calculations!CO:CO/SUM(Calculations!CO:CO)),"")</f>
        <v/>
      </c>
      <c r="AE70" s="155"/>
      <c r="AG70" s="121" t="str">
        <f t="shared" si="13"/>
        <v/>
      </c>
      <c r="AH70" s="34" t="str">
        <f t="shared" si="19"/>
        <v/>
      </c>
      <c r="AI70" s="47" t="str">
        <f t="shared" si="20"/>
        <v/>
      </c>
      <c r="AP70" s="155"/>
      <c r="AR70" s="121" t="str">
        <f t="shared" si="16"/>
        <v/>
      </c>
      <c r="AS70" s="34" t="str">
        <f>IF(Calculations!FI70&lt;&gt;"",NORMSINV(Calculations!FI70),"")</f>
        <v/>
      </c>
      <c r="AT70" s="47" t="str">
        <f t="shared" si="21"/>
        <v/>
      </c>
      <c r="BA70" s="155"/>
      <c r="BE70" s="155"/>
    </row>
    <row r="71" spans="4:57" x14ac:dyDescent="0.2">
      <c r="D71" s="110" t="str">
        <f t="shared" si="9"/>
        <v/>
      </c>
      <c r="E71" s="34" t="str">
        <f t="shared" si="18"/>
        <v/>
      </c>
      <c r="F71" s="34" t="str">
        <f t="shared" si="11"/>
        <v/>
      </c>
      <c r="M71" s="155"/>
      <c r="T71" s="155"/>
      <c r="V71" s="121" t="str">
        <f t="shared" si="12"/>
        <v/>
      </c>
      <c r="W71" s="47" t="str">
        <f>IF(AND(Include_study?="Yes",Sufficient_data="Yes"),((Semi_partial_correlation-I$29)*SQRT(Calculations!CO:CO))/SQRT(1-Calculations!CO:CO/SUM(Calculations!CO:CO)),"")</f>
        <v/>
      </c>
      <c r="AE71" s="155"/>
      <c r="AG71" s="121" t="str">
        <f t="shared" si="13"/>
        <v/>
      </c>
      <c r="AH71" s="34" t="str">
        <f t="shared" si="19"/>
        <v/>
      </c>
      <c r="AI71" s="47" t="str">
        <f t="shared" si="20"/>
        <v/>
      </c>
      <c r="AP71" s="155"/>
      <c r="AR71" s="121" t="str">
        <f t="shared" si="16"/>
        <v/>
      </c>
      <c r="AS71" s="34" t="str">
        <f>IF(Calculations!FI71&lt;&gt;"",NORMSINV(Calculations!FI71),"")</f>
        <v/>
      </c>
      <c r="AT71" s="47" t="str">
        <f t="shared" si="21"/>
        <v/>
      </c>
      <c r="BA71" s="155"/>
      <c r="BE71" s="155"/>
    </row>
    <row r="72" spans="4:57" x14ac:dyDescent="0.2">
      <c r="D72" s="110" t="str">
        <f t="shared" si="9"/>
        <v/>
      </c>
      <c r="E72" s="34" t="str">
        <f t="shared" si="18"/>
        <v/>
      </c>
      <c r="F72" s="34" t="str">
        <f t="shared" si="11"/>
        <v/>
      </c>
      <c r="M72" s="155"/>
      <c r="T72" s="155"/>
      <c r="V72" s="121" t="str">
        <f t="shared" si="12"/>
        <v/>
      </c>
      <c r="W72" s="47" t="str">
        <f>IF(AND(Include_study?="Yes",Sufficient_data="Yes"),((Semi_partial_correlation-I$29)*SQRT(Calculations!CO:CO))/SQRT(1-Calculations!CO:CO/SUM(Calculations!CO:CO)),"")</f>
        <v/>
      </c>
      <c r="AE72" s="155"/>
      <c r="AG72" s="121" t="str">
        <f t="shared" si="13"/>
        <v/>
      </c>
      <c r="AH72" s="34" t="str">
        <f t="shared" si="19"/>
        <v/>
      </c>
      <c r="AI72" s="47" t="str">
        <f t="shared" si="20"/>
        <v/>
      </c>
      <c r="AP72" s="155"/>
      <c r="AR72" s="121" t="str">
        <f t="shared" si="16"/>
        <v/>
      </c>
      <c r="AS72" s="34" t="str">
        <f>IF(Calculations!FI72&lt;&gt;"",NORMSINV(Calculations!FI72),"")</f>
        <v/>
      </c>
      <c r="AT72" s="47" t="str">
        <f t="shared" si="21"/>
        <v/>
      </c>
      <c r="BA72" s="155"/>
      <c r="BE72" s="155"/>
    </row>
    <row r="73" spans="4:57" x14ac:dyDescent="0.2">
      <c r="D73" s="110" t="str">
        <f t="shared" si="9"/>
        <v/>
      </c>
      <c r="E73" s="34" t="str">
        <f t="shared" si="18"/>
        <v/>
      </c>
      <c r="F73" s="34" t="str">
        <f t="shared" si="11"/>
        <v/>
      </c>
      <c r="M73" s="155"/>
      <c r="T73" s="155"/>
      <c r="V73" s="121" t="str">
        <f t="shared" si="12"/>
        <v/>
      </c>
      <c r="W73" s="47" t="str">
        <f>IF(AND(Include_study?="Yes",Sufficient_data="Yes"),((Semi_partial_correlation-I$29)*SQRT(Calculations!CO:CO))/SQRT(1-Calculations!CO:CO/SUM(Calculations!CO:CO)),"")</f>
        <v/>
      </c>
      <c r="AE73" s="155"/>
      <c r="AG73" s="121" t="str">
        <f t="shared" si="13"/>
        <v/>
      </c>
      <c r="AH73" s="34" t="str">
        <f t="shared" si="19"/>
        <v/>
      </c>
      <c r="AI73" s="47" t="str">
        <f t="shared" si="20"/>
        <v/>
      </c>
      <c r="AP73" s="155"/>
      <c r="AR73" s="121" t="str">
        <f t="shared" si="16"/>
        <v/>
      </c>
      <c r="AS73" s="34" t="str">
        <f>IF(Calculations!FI73&lt;&gt;"",NORMSINV(Calculations!FI73),"")</f>
        <v/>
      </c>
      <c r="AT73" s="47" t="str">
        <f t="shared" si="21"/>
        <v/>
      </c>
      <c r="BA73" s="155"/>
      <c r="BE73" s="155"/>
    </row>
    <row r="74" spans="4:57" x14ac:dyDescent="0.2">
      <c r="D74" s="110" t="str">
        <f t="shared" si="9"/>
        <v/>
      </c>
      <c r="E74" s="34" t="str">
        <f t="shared" si="18"/>
        <v/>
      </c>
      <c r="F74" s="34" t="str">
        <f t="shared" si="11"/>
        <v/>
      </c>
      <c r="M74" s="155"/>
      <c r="T74" s="155"/>
      <c r="V74" s="121" t="str">
        <f t="shared" si="12"/>
        <v/>
      </c>
      <c r="W74" s="47" t="str">
        <f>IF(AND(Include_study?="Yes",Sufficient_data="Yes"),((Semi_partial_correlation-I$29)*SQRT(Calculations!CO:CO))/SQRT(1-Calculations!CO:CO/SUM(Calculations!CO:CO)),"")</f>
        <v/>
      </c>
      <c r="AE74" s="155"/>
      <c r="AG74" s="121" t="str">
        <f t="shared" si="13"/>
        <v/>
      </c>
      <c r="AH74" s="34" t="str">
        <f t="shared" si="19"/>
        <v/>
      </c>
      <c r="AI74" s="47" t="str">
        <f t="shared" si="20"/>
        <v/>
      </c>
      <c r="AP74" s="155"/>
      <c r="AR74" s="121" t="str">
        <f t="shared" si="16"/>
        <v/>
      </c>
      <c r="AS74" s="34" t="str">
        <f>IF(Calculations!FI74&lt;&gt;"",NORMSINV(Calculations!FI74),"")</f>
        <v/>
      </c>
      <c r="AT74" s="47" t="str">
        <f t="shared" si="21"/>
        <v/>
      </c>
      <c r="BA74" s="155"/>
      <c r="BE74" s="155"/>
    </row>
    <row r="75" spans="4:57" x14ac:dyDescent="0.2">
      <c r="D75" s="110" t="str">
        <f t="shared" si="9"/>
        <v/>
      </c>
      <c r="E75" s="34" t="str">
        <f t="shared" si="18"/>
        <v/>
      </c>
      <c r="F75" s="34" t="str">
        <f t="shared" si="11"/>
        <v/>
      </c>
      <c r="M75" s="155"/>
      <c r="T75" s="155"/>
      <c r="V75" s="121" t="str">
        <f t="shared" si="12"/>
        <v/>
      </c>
      <c r="W75" s="47" t="str">
        <f>IF(AND(Include_study?="Yes",Sufficient_data="Yes"),((Semi_partial_correlation-I$29)*SQRT(Calculations!CO:CO))/SQRT(1-Calculations!CO:CO/SUM(Calculations!CO:CO)),"")</f>
        <v/>
      </c>
      <c r="AE75" s="155"/>
      <c r="AG75" s="121" t="str">
        <f t="shared" si="13"/>
        <v/>
      </c>
      <c r="AH75" s="34" t="str">
        <f t="shared" si="19"/>
        <v/>
      </c>
      <c r="AI75" s="47" t="str">
        <f t="shared" si="20"/>
        <v/>
      </c>
      <c r="AP75" s="155"/>
      <c r="AR75" s="121" t="str">
        <f t="shared" si="16"/>
        <v/>
      </c>
      <c r="AS75" s="34" t="str">
        <f>IF(Calculations!FI75&lt;&gt;"",NORMSINV(Calculations!FI75),"")</f>
        <v/>
      </c>
      <c r="AT75" s="47" t="str">
        <f t="shared" si="21"/>
        <v/>
      </c>
      <c r="BA75" s="155"/>
      <c r="BE75" s="155"/>
    </row>
    <row r="76" spans="4:57" x14ac:dyDescent="0.2">
      <c r="D76" s="110" t="str">
        <f t="shared" si="9"/>
        <v/>
      </c>
      <c r="E76" s="34" t="str">
        <f t="shared" si="18"/>
        <v/>
      </c>
      <c r="F76" s="34" t="str">
        <f t="shared" si="11"/>
        <v/>
      </c>
      <c r="M76" s="155"/>
      <c r="T76" s="155"/>
      <c r="V76" s="121" t="str">
        <f t="shared" si="12"/>
        <v/>
      </c>
      <c r="W76" s="47" t="str">
        <f>IF(AND(Include_study?="Yes",Sufficient_data="Yes"),((Semi_partial_correlation-I$29)*SQRT(Calculations!CO:CO))/SQRT(1-Calculations!CO:CO/SUM(Calculations!CO:CO)),"")</f>
        <v/>
      </c>
      <c r="AE76" s="155"/>
      <c r="AG76" s="121" t="str">
        <f t="shared" si="13"/>
        <v/>
      </c>
      <c r="AH76" s="34" t="str">
        <f t="shared" si="19"/>
        <v/>
      </c>
      <c r="AI76" s="47" t="str">
        <f t="shared" si="20"/>
        <v/>
      </c>
      <c r="AP76" s="155"/>
      <c r="AR76" s="121" t="str">
        <f t="shared" si="16"/>
        <v/>
      </c>
      <c r="AS76" s="34" t="str">
        <f>IF(Calculations!FI76&lt;&gt;"",NORMSINV(Calculations!FI76),"")</f>
        <v/>
      </c>
      <c r="AT76" s="47" t="str">
        <f t="shared" si="21"/>
        <v/>
      </c>
      <c r="BA76" s="155"/>
      <c r="BE76" s="155"/>
    </row>
    <row r="77" spans="4:57" x14ac:dyDescent="0.2">
      <c r="D77" s="110" t="str">
        <f t="shared" si="9"/>
        <v/>
      </c>
      <c r="E77" s="34" t="str">
        <f t="shared" si="18"/>
        <v/>
      </c>
      <c r="F77" s="34" t="str">
        <f t="shared" si="11"/>
        <v/>
      </c>
      <c r="M77" s="155"/>
      <c r="T77" s="155"/>
      <c r="V77" s="121" t="str">
        <f t="shared" si="12"/>
        <v/>
      </c>
      <c r="W77" s="47" t="str">
        <f>IF(AND(Include_study?="Yes",Sufficient_data="Yes"),((Semi_partial_correlation-I$29)*SQRT(Calculations!CO:CO))/SQRT(1-Calculations!CO:CO/SUM(Calculations!CO:CO)),"")</f>
        <v/>
      </c>
      <c r="AE77" s="155"/>
      <c r="AG77" s="121" t="str">
        <f t="shared" si="13"/>
        <v/>
      </c>
      <c r="AH77" s="34" t="str">
        <f t="shared" si="19"/>
        <v/>
      </c>
      <c r="AI77" s="47" t="str">
        <f t="shared" si="20"/>
        <v/>
      </c>
      <c r="AP77" s="155"/>
      <c r="AR77" s="121" t="str">
        <f t="shared" si="16"/>
        <v/>
      </c>
      <c r="AS77" s="34" t="str">
        <f>IF(Calculations!FI77&lt;&gt;"",NORMSINV(Calculations!FI77),"")</f>
        <v/>
      </c>
      <c r="AT77" s="47" t="str">
        <f t="shared" si="21"/>
        <v/>
      </c>
      <c r="BA77" s="155"/>
      <c r="BE77" s="155"/>
    </row>
    <row r="78" spans="4:57" x14ac:dyDescent="0.2">
      <c r="D78" s="110" t="str">
        <f t="shared" si="9"/>
        <v/>
      </c>
      <c r="E78" s="34" t="str">
        <f t="shared" si="18"/>
        <v/>
      </c>
      <c r="F78" s="34" t="str">
        <f t="shared" si="11"/>
        <v/>
      </c>
      <c r="M78" s="155"/>
      <c r="T78" s="155"/>
      <c r="V78" s="121" t="str">
        <f t="shared" si="12"/>
        <v/>
      </c>
      <c r="W78" s="47" t="str">
        <f>IF(AND(Include_study?="Yes",Sufficient_data="Yes"),((Semi_partial_correlation-I$29)*SQRT(Calculations!CO:CO))/SQRT(1-Calculations!CO:CO/SUM(Calculations!CO:CO)),"")</f>
        <v/>
      </c>
      <c r="AE78" s="155"/>
      <c r="AG78" s="121" t="str">
        <f t="shared" si="13"/>
        <v/>
      </c>
      <c r="AH78" s="34" t="str">
        <f t="shared" si="19"/>
        <v/>
      </c>
      <c r="AI78" s="47" t="str">
        <f t="shared" si="20"/>
        <v/>
      </c>
      <c r="AP78" s="155"/>
      <c r="AR78" s="121" t="str">
        <f t="shared" si="16"/>
        <v/>
      </c>
      <c r="AS78" s="34" t="str">
        <f>IF(Calculations!FI78&lt;&gt;"",NORMSINV(Calculations!FI78),"")</f>
        <v/>
      </c>
      <c r="AT78" s="47" t="str">
        <f t="shared" si="21"/>
        <v/>
      </c>
      <c r="BA78" s="155"/>
      <c r="BE78" s="155"/>
    </row>
    <row r="79" spans="4:57" x14ac:dyDescent="0.2">
      <c r="D79" s="110" t="str">
        <f t="shared" si="9"/>
        <v/>
      </c>
      <c r="E79" s="34" t="str">
        <f t="shared" si="18"/>
        <v/>
      </c>
      <c r="F79" s="34" t="str">
        <f t="shared" si="11"/>
        <v/>
      </c>
      <c r="M79" s="155"/>
      <c r="T79" s="155"/>
      <c r="V79" s="121" t="str">
        <f t="shared" si="12"/>
        <v/>
      </c>
      <c r="W79" s="47" t="str">
        <f>IF(AND(Include_study?="Yes",Sufficient_data="Yes"),((Semi_partial_correlation-I$29)*SQRT(Calculations!CO:CO))/SQRT(1-Calculations!CO:CO/SUM(Calculations!CO:CO)),"")</f>
        <v/>
      </c>
      <c r="AE79" s="155"/>
      <c r="AG79" s="121" t="str">
        <f t="shared" si="13"/>
        <v/>
      </c>
      <c r="AH79" s="34" t="str">
        <f t="shared" si="19"/>
        <v/>
      </c>
      <c r="AI79" s="47" t="str">
        <f t="shared" si="20"/>
        <v/>
      </c>
      <c r="AP79" s="155"/>
      <c r="AR79" s="121" t="str">
        <f t="shared" si="16"/>
        <v/>
      </c>
      <c r="AS79" s="34" t="str">
        <f>IF(Calculations!FI79&lt;&gt;"",NORMSINV(Calculations!FI79),"")</f>
        <v/>
      </c>
      <c r="AT79" s="47" t="str">
        <f t="shared" si="21"/>
        <v/>
      </c>
      <c r="BA79" s="155"/>
      <c r="BE79" s="155"/>
    </row>
    <row r="80" spans="4:57" x14ac:dyDescent="0.2">
      <c r="D80" s="110" t="str">
        <f t="shared" si="9"/>
        <v/>
      </c>
      <c r="E80" s="34" t="str">
        <f t="shared" si="18"/>
        <v/>
      </c>
      <c r="F80" s="34" t="str">
        <f t="shared" si="11"/>
        <v/>
      </c>
      <c r="M80" s="155"/>
      <c r="T80" s="155"/>
      <c r="V80" s="121" t="str">
        <f t="shared" si="12"/>
        <v/>
      </c>
      <c r="W80" s="47" t="str">
        <f>IF(AND(Include_study?="Yes",Sufficient_data="Yes"),((Semi_partial_correlation-I$29)*SQRT(Calculations!CO:CO))/SQRT(1-Calculations!CO:CO/SUM(Calculations!CO:CO)),"")</f>
        <v/>
      </c>
      <c r="AE80" s="155"/>
      <c r="AG80" s="121" t="str">
        <f t="shared" si="13"/>
        <v/>
      </c>
      <c r="AH80" s="34" t="str">
        <f t="shared" si="19"/>
        <v/>
      </c>
      <c r="AI80" s="47" t="str">
        <f t="shared" si="20"/>
        <v/>
      </c>
      <c r="AP80" s="155"/>
      <c r="AR80" s="121" t="str">
        <f t="shared" si="16"/>
        <v/>
      </c>
      <c r="AS80" s="34" t="str">
        <f>IF(Calculations!FI80&lt;&gt;"",NORMSINV(Calculations!FI80),"")</f>
        <v/>
      </c>
      <c r="AT80" s="47" t="str">
        <f t="shared" si="21"/>
        <v/>
      </c>
      <c r="BA80" s="155"/>
      <c r="BE80" s="155"/>
    </row>
    <row r="81" spans="4:57" x14ac:dyDescent="0.2">
      <c r="D81" s="110" t="str">
        <f t="shared" si="9"/>
        <v/>
      </c>
      <c r="E81" s="34" t="str">
        <f t="shared" si="18"/>
        <v/>
      </c>
      <c r="F81" s="34" t="str">
        <f t="shared" si="11"/>
        <v/>
      </c>
      <c r="M81" s="155"/>
      <c r="T81" s="155"/>
      <c r="V81" s="121" t="str">
        <f t="shared" si="12"/>
        <v/>
      </c>
      <c r="W81" s="47" t="str">
        <f>IF(AND(Include_study?="Yes",Sufficient_data="Yes"),((Semi_partial_correlation-I$29)*SQRT(Calculations!CO:CO))/SQRT(1-Calculations!CO:CO/SUM(Calculations!CO:CO)),"")</f>
        <v/>
      </c>
      <c r="AE81" s="155"/>
      <c r="AG81" s="121" t="str">
        <f t="shared" si="13"/>
        <v/>
      </c>
      <c r="AH81" s="34" t="str">
        <f t="shared" si="19"/>
        <v/>
      </c>
      <c r="AI81" s="47" t="str">
        <f t="shared" si="20"/>
        <v/>
      </c>
      <c r="AP81" s="155"/>
      <c r="AR81" s="121" t="str">
        <f t="shared" si="16"/>
        <v/>
      </c>
      <c r="AS81" s="34" t="str">
        <f>IF(Calculations!FI81&lt;&gt;"",NORMSINV(Calculations!FI81),"")</f>
        <v/>
      </c>
      <c r="AT81" s="47" t="str">
        <f t="shared" si="21"/>
        <v/>
      </c>
      <c r="BA81" s="155"/>
      <c r="BE81" s="155"/>
    </row>
    <row r="82" spans="4:57" x14ac:dyDescent="0.2">
      <c r="D82" s="110" t="str">
        <f t="shared" si="9"/>
        <v/>
      </c>
      <c r="E82" s="34" t="str">
        <f t="shared" si="18"/>
        <v/>
      </c>
      <c r="F82" s="34" t="str">
        <f t="shared" si="11"/>
        <v/>
      </c>
      <c r="M82" s="155"/>
      <c r="T82" s="155"/>
      <c r="V82" s="121" t="str">
        <f t="shared" si="12"/>
        <v/>
      </c>
      <c r="W82" s="47" t="str">
        <f>IF(AND(Include_study?="Yes",Sufficient_data="Yes"),((Semi_partial_correlation-I$29)*SQRT(Calculations!CO:CO))/SQRT(1-Calculations!CO:CO/SUM(Calculations!CO:CO)),"")</f>
        <v/>
      </c>
      <c r="AE82" s="155"/>
      <c r="AG82" s="121" t="str">
        <f t="shared" si="13"/>
        <v/>
      </c>
      <c r="AH82" s="34" t="str">
        <f t="shared" si="19"/>
        <v/>
      </c>
      <c r="AI82" s="47" t="str">
        <f t="shared" si="20"/>
        <v/>
      </c>
      <c r="AP82" s="155"/>
      <c r="AR82" s="121" t="str">
        <f t="shared" si="16"/>
        <v/>
      </c>
      <c r="AS82" s="34" t="str">
        <f>IF(Calculations!FI82&lt;&gt;"",NORMSINV(Calculations!FI82),"")</f>
        <v/>
      </c>
      <c r="AT82" s="47" t="str">
        <f t="shared" si="21"/>
        <v/>
      </c>
      <c r="BA82" s="155"/>
      <c r="BE82" s="155"/>
    </row>
    <row r="83" spans="4:57" x14ac:dyDescent="0.2">
      <c r="D83" s="110" t="str">
        <f t="shared" si="9"/>
        <v/>
      </c>
      <c r="E83" s="34" t="str">
        <f t="shared" si="18"/>
        <v/>
      </c>
      <c r="F83" s="34" t="str">
        <f t="shared" si="11"/>
        <v/>
      </c>
      <c r="M83" s="155"/>
      <c r="T83" s="155"/>
      <c r="V83" s="121" t="str">
        <f t="shared" si="12"/>
        <v/>
      </c>
      <c r="W83" s="47" t="str">
        <f>IF(AND(Include_study?="Yes",Sufficient_data="Yes"),((Semi_partial_correlation-I$29)*SQRT(Calculations!CO:CO))/SQRT(1-Calculations!CO:CO/SUM(Calculations!CO:CO)),"")</f>
        <v/>
      </c>
      <c r="AE83" s="155"/>
      <c r="AG83" s="121" t="str">
        <f t="shared" si="13"/>
        <v/>
      </c>
      <c r="AH83" s="34" t="str">
        <f t="shared" si="19"/>
        <v/>
      </c>
      <c r="AI83" s="47" t="str">
        <f t="shared" si="20"/>
        <v/>
      </c>
      <c r="AP83" s="155"/>
      <c r="AR83" s="121" t="str">
        <f t="shared" si="16"/>
        <v/>
      </c>
      <c r="AS83" s="34" t="str">
        <f>IF(Calculations!FI83&lt;&gt;"",NORMSINV(Calculations!FI83),"")</f>
        <v/>
      </c>
      <c r="AT83" s="47" t="str">
        <f t="shared" si="21"/>
        <v/>
      </c>
      <c r="BA83" s="155"/>
      <c r="BE83" s="155"/>
    </row>
    <row r="84" spans="4:57" x14ac:dyDescent="0.2">
      <c r="D84" s="110" t="str">
        <f t="shared" si="9"/>
        <v/>
      </c>
      <c r="E84" s="34" t="str">
        <f t="shared" si="18"/>
        <v/>
      </c>
      <c r="F84" s="34" t="str">
        <f t="shared" si="11"/>
        <v/>
      </c>
      <c r="M84" s="155"/>
      <c r="T84" s="155"/>
      <c r="V84" s="121" t="str">
        <f t="shared" si="12"/>
        <v/>
      </c>
      <c r="W84" s="47" t="str">
        <f>IF(AND(Include_study?="Yes",Sufficient_data="Yes"),((Semi_partial_correlation-I$29)*SQRT(Calculations!CO:CO))/SQRT(1-Calculations!CO:CO/SUM(Calculations!CO:CO)),"")</f>
        <v/>
      </c>
      <c r="AE84" s="155"/>
      <c r="AG84" s="121" t="str">
        <f t="shared" si="13"/>
        <v/>
      </c>
      <c r="AH84" s="34" t="str">
        <f t="shared" si="19"/>
        <v/>
      </c>
      <c r="AI84" s="47" t="str">
        <f t="shared" si="20"/>
        <v/>
      </c>
      <c r="AP84" s="155"/>
      <c r="AR84" s="121" t="str">
        <f t="shared" si="16"/>
        <v/>
      </c>
      <c r="AS84" s="34" t="str">
        <f>IF(Calculations!FI84&lt;&gt;"",NORMSINV(Calculations!FI84),"")</f>
        <v/>
      </c>
      <c r="AT84" s="47" t="str">
        <f t="shared" si="21"/>
        <v/>
      </c>
      <c r="BA84" s="155"/>
      <c r="BE84" s="155"/>
    </row>
    <row r="85" spans="4:57" x14ac:dyDescent="0.2">
      <c r="D85" s="110" t="str">
        <f t="shared" si="9"/>
        <v/>
      </c>
      <c r="E85" s="34" t="str">
        <f t="shared" si="18"/>
        <v/>
      </c>
      <c r="F85" s="34" t="str">
        <f t="shared" si="11"/>
        <v/>
      </c>
      <c r="M85" s="155"/>
      <c r="T85" s="155"/>
      <c r="V85" s="121" t="str">
        <f t="shared" si="12"/>
        <v/>
      </c>
      <c r="W85" s="47" t="str">
        <f>IF(AND(Include_study?="Yes",Sufficient_data="Yes"),((Semi_partial_correlation-I$29)*SQRT(Calculations!CO:CO))/SQRT(1-Calculations!CO:CO/SUM(Calculations!CO:CO)),"")</f>
        <v/>
      </c>
      <c r="AE85" s="155"/>
      <c r="AG85" s="121" t="str">
        <f t="shared" si="13"/>
        <v/>
      </c>
      <c r="AH85" s="34" t="str">
        <f t="shared" si="19"/>
        <v/>
      </c>
      <c r="AI85" s="47" t="str">
        <f t="shared" si="20"/>
        <v/>
      </c>
      <c r="AP85" s="155"/>
      <c r="AR85" s="121" t="str">
        <f t="shared" si="16"/>
        <v/>
      </c>
      <c r="AS85" s="34" t="str">
        <f>IF(Calculations!FI85&lt;&gt;"",NORMSINV(Calculations!FI85),"")</f>
        <v/>
      </c>
      <c r="AT85" s="47" t="str">
        <f t="shared" si="21"/>
        <v/>
      </c>
      <c r="BA85" s="155"/>
      <c r="BE85" s="155"/>
    </row>
    <row r="86" spans="4:57" x14ac:dyDescent="0.2">
      <c r="D86" s="110" t="str">
        <f t="shared" si="9"/>
        <v/>
      </c>
      <c r="E86" s="34" t="str">
        <f t="shared" si="18"/>
        <v/>
      </c>
      <c r="F86" s="34" t="str">
        <f t="shared" si="11"/>
        <v/>
      </c>
      <c r="M86" s="155"/>
      <c r="T86" s="155"/>
      <c r="V86" s="121" t="str">
        <f t="shared" si="12"/>
        <v/>
      </c>
      <c r="W86" s="47" t="str">
        <f>IF(AND(Include_study?="Yes",Sufficient_data="Yes"),((Semi_partial_correlation-I$29)*SQRT(Calculations!CO:CO))/SQRT(1-Calculations!CO:CO/SUM(Calculations!CO:CO)),"")</f>
        <v/>
      </c>
      <c r="AE86" s="155"/>
      <c r="AG86" s="121" t="str">
        <f t="shared" si="13"/>
        <v/>
      </c>
      <c r="AH86" s="34" t="str">
        <f t="shared" si="19"/>
        <v/>
      </c>
      <c r="AI86" s="47" t="str">
        <f t="shared" si="20"/>
        <v/>
      </c>
      <c r="AP86" s="155"/>
      <c r="AR86" s="121" t="str">
        <f t="shared" si="16"/>
        <v/>
      </c>
      <c r="AS86" s="34" t="str">
        <f>IF(Calculations!FI86&lt;&gt;"",NORMSINV(Calculations!FI86),"")</f>
        <v/>
      </c>
      <c r="AT86" s="47" t="str">
        <f t="shared" si="21"/>
        <v/>
      </c>
      <c r="BA86" s="155"/>
      <c r="BE86" s="155"/>
    </row>
    <row r="87" spans="4:57" x14ac:dyDescent="0.2">
      <c r="D87" s="110" t="str">
        <f t="shared" si="9"/>
        <v/>
      </c>
      <c r="E87" s="34" t="str">
        <f t="shared" si="18"/>
        <v/>
      </c>
      <c r="F87" s="34" t="str">
        <f t="shared" si="11"/>
        <v/>
      </c>
      <c r="M87" s="155"/>
      <c r="T87" s="155"/>
      <c r="V87" s="121" t="str">
        <f t="shared" si="12"/>
        <v/>
      </c>
      <c r="W87" s="47" t="str">
        <f>IF(AND(Include_study?="Yes",Sufficient_data="Yes"),((Semi_partial_correlation-I$29)*SQRT(Calculations!CO:CO))/SQRT(1-Calculations!CO:CO/SUM(Calculations!CO:CO)),"")</f>
        <v/>
      </c>
      <c r="AE87" s="155"/>
      <c r="AG87" s="121" t="str">
        <f t="shared" si="13"/>
        <v/>
      </c>
      <c r="AH87" s="34" t="str">
        <f t="shared" si="19"/>
        <v/>
      </c>
      <c r="AI87" s="47" t="str">
        <f t="shared" si="20"/>
        <v/>
      </c>
      <c r="AP87" s="155"/>
      <c r="AR87" s="121" t="str">
        <f t="shared" si="16"/>
        <v/>
      </c>
      <c r="AS87" s="34" t="str">
        <f>IF(Calculations!FI87&lt;&gt;"",NORMSINV(Calculations!FI87),"")</f>
        <v/>
      </c>
      <c r="AT87" s="47" t="str">
        <f t="shared" si="21"/>
        <v/>
      </c>
      <c r="BA87" s="155"/>
      <c r="BE87" s="155"/>
    </row>
    <row r="88" spans="4:57" x14ac:dyDescent="0.2">
      <c r="D88" s="110" t="str">
        <f t="shared" si="9"/>
        <v/>
      </c>
      <c r="E88" s="34" t="str">
        <f t="shared" si="18"/>
        <v/>
      </c>
      <c r="F88" s="34" t="str">
        <f t="shared" si="11"/>
        <v/>
      </c>
      <c r="M88" s="155"/>
      <c r="T88" s="155"/>
      <c r="V88" s="121" t="str">
        <f t="shared" si="12"/>
        <v/>
      </c>
      <c r="W88" s="47" t="str">
        <f>IF(AND(Include_study?="Yes",Sufficient_data="Yes"),((Semi_partial_correlation-I$29)*SQRT(Calculations!CO:CO))/SQRT(1-Calculations!CO:CO/SUM(Calculations!CO:CO)),"")</f>
        <v/>
      </c>
      <c r="AE88" s="155"/>
      <c r="AG88" s="121" t="str">
        <f t="shared" si="13"/>
        <v/>
      </c>
      <c r="AH88" s="34" t="str">
        <f t="shared" si="19"/>
        <v/>
      </c>
      <c r="AI88" s="47" t="str">
        <f t="shared" si="20"/>
        <v/>
      </c>
      <c r="AP88" s="155"/>
      <c r="AR88" s="121" t="str">
        <f t="shared" si="16"/>
        <v/>
      </c>
      <c r="AS88" s="34" t="str">
        <f>IF(Calculations!FI88&lt;&gt;"",NORMSINV(Calculations!FI88),"")</f>
        <v/>
      </c>
      <c r="AT88" s="47" t="str">
        <f t="shared" si="21"/>
        <v/>
      </c>
      <c r="BA88" s="155"/>
      <c r="BE88" s="155"/>
    </row>
    <row r="89" spans="4:57" x14ac:dyDescent="0.2">
      <c r="D89" s="110" t="str">
        <f t="shared" si="9"/>
        <v/>
      </c>
      <c r="E89" s="34" t="str">
        <f t="shared" si="18"/>
        <v/>
      </c>
      <c r="F89" s="34" t="str">
        <f t="shared" si="11"/>
        <v/>
      </c>
      <c r="M89" s="155"/>
      <c r="T89" s="155"/>
      <c r="V89" s="121" t="str">
        <f t="shared" si="12"/>
        <v/>
      </c>
      <c r="W89" s="47" t="str">
        <f>IF(AND(Include_study?="Yes",Sufficient_data="Yes"),((Semi_partial_correlation-I$29)*SQRT(Calculations!CO:CO))/SQRT(1-Calculations!CO:CO/SUM(Calculations!CO:CO)),"")</f>
        <v/>
      </c>
      <c r="AE89" s="155"/>
      <c r="AG89" s="121" t="str">
        <f t="shared" si="13"/>
        <v/>
      </c>
      <c r="AH89" s="34" t="str">
        <f t="shared" si="19"/>
        <v/>
      </c>
      <c r="AI89" s="47" t="str">
        <f t="shared" si="20"/>
        <v/>
      </c>
      <c r="AP89" s="155"/>
      <c r="AR89" s="121" t="str">
        <f t="shared" si="16"/>
        <v/>
      </c>
      <c r="AS89" s="34" t="str">
        <f>IF(Calculations!FI89&lt;&gt;"",NORMSINV(Calculations!FI89),"")</f>
        <v/>
      </c>
      <c r="AT89" s="47" t="str">
        <f t="shared" si="21"/>
        <v/>
      </c>
      <c r="BA89" s="155"/>
      <c r="BE89" s="155"/>
    </row>
    <row r="90" spans="4:57" x14ac:dyDescent="0.2">
      <c r="D90" s="110" t="str">
        <f t="shared" si="9"/>
        <v/>
      </c>
      <c r="E90" s="34" t="str">
        <f t="shared" si="18"/>
        <v/>
      </c>
      <c r="F90" s="34" t="str">
        <f t="shared" si="11"/>
        <v/>
      </c>
      <c r="M90" s="155"/>
      <c r="T90" s="155"/>
      <c r="V90" s="121" t="str">
        <f t="shared" si="12"/>
        <v/>
      </c>
      <c r="W90" s="47" t="str">
        <f>IF(AND(Include_study?="Yes",Sufficient_data="Yes"),((Semi_partial_correlation-I$29)*SQRT(Calculations!CO:CO))/SQRT(1-Calculations!CO:CO/SUM(Calculations!CO:CO)),"")</f>
        <v/>
      </c>
      <c r="AE90" s="155"/>
      <c r="AG90" s="121" t="str">
        <f t="shared" si="13"/>
        <v/>
      </c>
      <c r="AH90" s="34" t="str">
        <f t="shared" si="19"/>
        <v/>
      </c>
      <c r="AI90" s="47" t="str">
        <f t="shared" si="20"/>
        <v/>
      </c>
      <c r="AP90" s="155"/>
      <c r="AR90" s="121" t="str">
        <f t="shared" si="16"/>
        <v/>
      </c>
      <c r="AS90" s="34" t="str">
        <f>IF(Calculations!FI90&lt;&gt;"",NORMSINV(Calculations!FI90),"")</f>
        <v/>
      </c>
      <c r="AT90" s="47" t="str">
        <f t="shared" si="21"/>
        <v/>
      </c>
      <c r="BA90" s="155"/>
      <c r="BE90" s="155"/>
    </row>
    <row r="91" spans="4:57" x14ac:dyDescent="0.2">
      <c r="D91" s="110" t="str">
        <f t="shared" si="9"/>
        <v/>
      </c>
      <c r="E91" s="34" t="str">
        <f t="shared" si="18"/>
        <v/>
      </c>
      <c r="F91" s="34" t="str">
        <f t="shared" si="11"/>
        <v/>
      </c>
      <c r="M91" s="155"/>
      <c r="T91" s="155"/>
      <c r="V91" s="121" t="str">
        <f t="shared" si="12"/>
        <v/>
      </c>
      <c r="W91" s="47" t="str">
        <f>IF(AND(Include_study?="Yes",Sufficient_data="Yes"),((Semi_partial_correlation-I$29)*SQRT(Calculations!CO:CO))/SQRT(1-Calculations!CO:CO/SUM(Calculations!CO:CO)),"")</f>
        <v/>
      </c>
      <c r="AE91" s="155"/>
      <c r="AG91" s="121" t="str">
        <f t="shared" si="13"/>
        <v/>
      </c>
      <c r="AH91" s="34" t="str">
        <f t="shared" si="19"/>
        <v/>
      </c>
      <c r="AI91" s="47" t="str">
        <f t="shared" si="20"/>
        <v/>
      </c>
      <c r="AP91" s="155"/>
      <c r="AR91" s="121" t="str">
        <f t="shared" si="16"/>
        <v/>
      </c>
      <c r="AS91" s="34" t="str">
        <f>IF(Calculations!FI91&lt;&gt;"",NORMSINV(Calculations!FI91),"")</f>
        <v/>
      </c>
      <c r="AT91" s="47" t="str">
        <f t="shared" si="21"/>
        <v/>
      </c>
      <c r="BA91" s="155"/>
      <c r="BE91" s="155"/>
    </row>
    <row r="92" spans="4:57" x14ac:dyDescent="0.2">
      <c r="D92" s="110" t="str">
        <f t="shared" si="9"/>
        <v/>
      </c>
      <c r="E92" s="34" t="str">
        <f t="shared" si="18"/>
        <v/>
      </c>
      <c r="F92" s="34" t="str">
        <f t="shared" si="11"/>
        <v/>
      </c>
      <c r="M92" s="155"/>
      <c r="T92" s="155"/>
      <c r="V92" s="121" t="str">
        <f t="shared" si="12"/>
        <v/>
      </c>
      <c r="W92" s="47" t="str">
        <f>IF(AND(Include_study?="Yes",Sufficient_data="Yes"),((Semi_partial_correlation-I$29)*SQRT(Calculations!CO:CO))/SQRT(1-Calculations!CO:CO/SUM(Calculations!CO:CO)),"")</f>
        <v/>
      </c>
      <c r="AE92" s="155"/>
      <c r="AG92" s="121" t="str">
        <f t="shared" si="13"/>
        <v/>
      </c>
      <c r="AH92" s="34" t="str">
        <f t="shared" si="19"/>
        <v/>
      </c>
      <c r="AI92" s="47" t="str">
        <f t="shared" si="20"/>
        <v/>
      </c>
      <c r="AP92" s="155"/>
      <c r="AR92" s="121" t="str">
        <f t="shared" si="16"/>
        <v/>
      </c>
      <c r="AS92" s="34" t="str">
        <f>IF(Calculations!FI92&lt;&gt;"",NORMSINV(Calculations!FI92),"")</f>
        <v/>
      </c>
      <c r="AT92" s="47" t="str">
        <f t="shared" si="21"/>
        <v/>
      </c>
      <c r="BA92" s="155"/>
      <c r="BE92" s="155"/>
    </row>
    <row r="93" spans="4:57" x14ac:dyDescent="0.2">
      <c r="D93" s="110" t="str">
        <f t="shared" si="9"/>
        <v/>
      </c>
      <c r="E93" s="34" t="str">
        <f t="shared" si="18"/>
        <v/>
      </c>
      <c r="F93" s="34" t="str">
        <f t="shared" si="11"/>
        <v/>
      </c>
      <c r="M93" s="155"/>
      <c r="T93" s="155"/>
      <c r="V93" s="121" t="str">
        <f t="shared" si="12"/>
        <v/>
      </c>
      <c r="W93" s="47" t="str">
        <f>IF(AND(Include_study?="Yes",Sufficient_data="Yes"),((Semi_partial_correlation-I$29)*SQRT(Calculations!CO:CO))/SQRT(1-Calculations!CO:CO/SUM(Calculations!CO:CO)),"")</f>
        <v/>
      </c>
      <c r="AE93" s="155"/>
      <c r="AG93" s="121" t="str">
        <f t="shared" si="13"/>
        <v/>
      </c>
      <c r="AH93" s="34" t="str">
        <f t="shared" si="19"/>
        <v/>
      </c>
      <c r="AI93" s="47" t="str">
        <f t="shared" si="20"/>
        <v/>
      </c>
      <c r="AP93" s="155"/>
      <c r="AR93" s="121" t="str">
        <f t="shared" si="16"/>
        <v/>
      </c>
      <c r="AS93" s="34" t="str">
        <f>IF(Calculations!FI93&lt;&gt;"",NORMSINV(Calculations!FI93),"")</f>
        <v/>
      </c>
      <c r="AT93" s="47" t="str">
        <f t="shared" si="21"/>
        <v/>
      </c>
      <c r="BA93" s="155"/>
      <c r="BE93" s="155"/>
    </row>
    <row r="94" spans="4:57" x14ac:dyDescent="0.2">
      <c r="D94" s="110" t="str">
        <f t="shared" si="9"/>
        <v/>
      </c>
      <c r="E94" s="34" t="str">
        <f t="shared" si="18"/>
        <v/>
      </c>
      <c r="F94" s="34" t="str">
        <f t="shared" si="11"/>
        <v/>
      </c>
      <c r="M94" s="155"/>
      <c r="T94" s="155"/>
      <c r="V94" s="121" t="str">
        <f t="shared" si="12"/>
        <v/>
      </c>
      <c r="W94" s="47" t="str">
        <f>IF(AND(Include_study?="Yes",Sufficient_data="Yes"),((Semi_partial_correlation-I$29)*SQRT(Calculations!CO:CO))/SQRT(1-Calculations!CO:CO/SUM(Calculations!CO:CO)),"")</f>
        <v/>
      </c>
      <c r="AE94" s="155"/>
      <c r="AG94" s="121" t="str">
        <f t="shared" si="13"/>
        <v/>
      </c>
      <c r="AH94" s="34" t="str">
        <f t="shared" si="19"/>
        <v/>
      </c>
      <c r="AI94" s="47" t="str">
        <f t="shared" si="20"/>
        <v/>
      </c>
      <c r="AP94" s="155"/>
      <c r="AR94" s="121" t="str">
        <f t="shared" si="16"/>
        <v/>
      </c>
      <c r="AS94" s="34" t="str">
        <f>IF(Calculations!FI94&lt;&gt;"",NORMSINV(Calculations!FI94),"")</f>
        <v/>
      </c>
      <c r="AT94" s="47" t="str">
        <f t="shared" si="21"/>
        <v/>
      </c>
      <c r="BA94" s="155"/>
      <c r="BE94" s="155"/>
    </row>
    <row r="95" spans="4:57" x14ac:dyDescent="0.2">
      <c r="D95" s="110" t="str">
        <f t="shared" si="9"/>
        <v/>
      </c>
      <c r="E95" s="34" t="str">
        <f t="shared" si="18"/>
        <v/>
      </c>
      <c r="F95" s="34" t="str">
        <f t="shared" si="11"/>
        <v/>
      </c>
      <c r="M95" s="155"/>
      <c r="T95" s="155"/>
      <c r="V95" s="121" t="str">
        <f t="shared" si="12"/>
        <v/>
      </c>
      <c r="W95" s="47" t="str">
        <f>IF(AND(Include_study?="Yes",Sufficient_data="Yes"),((Semi_partial_correlation-I$29)*SQRT(Calculations!CO:CO))/SQRT(1-Calculations!CO:CO/SUM(Calculations!CO:CO)),"")</f>
        <v/>
      </c>
      <c r="AE95" s="155"/>
      <c r="AG95" s="121" t="str">
        <f t="shared" si="13"/>
        <v/>
      </c>
      <c r="AH95" s="34" t="str">
        <f t="shared" si="19"/>
        <v/>
      </c>
      <c r="AI95" s="47" t="str">
        <f t="shared" si="20"/>
        <v/>
      </c>
      <c r="AP95" s="155"/>
      <c r="AR95" s="121" t="str">
        <f t="shared" si="16"/>
        <v/>
      </c>
      <c r="AS95" s="34" t="str">
        <f>IF(Calculations!FI95&lt;&gt;"",NORMSINV(Calculations!FI95),"")</f>
        <v/>
      </c>
      <c r="AT95" s="47" t="str">
        <f t="shared" si="21"/>
        <v/>
      </c>
      <c r="BA95" s="155"/>
      <c r="BE95" s="155"/>
    </row>
    <row r="96" spans="4:57" x14ac:dyDescent="0.2">
      <c r="D96" s="110" t="str">
        <f t="shared" si="9"/>
        <v/>
      </c>
      <c r="E96" s="34" t="str">
        <f t="shared" si="18"/>
        <v/>
      </c>
      <c r="F96" s="34" t="str">
        <f t="shared" si="11"/>
        <v/>
      </c>
      <c r="M96" s="155"/>
      <c r="T96" s="155"/>
      <c r="V96" s="121" t="str">
        <f t="shared" si="12"/>
        <v/>
      </c>
      <c r="W96" s="47" t="str">
        <f>IF(AND(Include_study?="Yes",Sufficient_data="Yes"),((Semi_partial_correlation-I$29)*SQRT(Calculations!CO:CO))/SQRT(1-Calculations!CO:CO/SUM(Calculations!CO:CO)),"")</f>
        <v/>
      </c>
      <c r="AE96" s="155"/>
      <c r="AG96" s="121" t="str">
        <f t="shared" si="13"/>
        <v/>
      </c>
      <c r="AH96" s="34" t="str">
        <f t="shared" si="19"/>
        <v/>
      </c>
      <c r="AI96" s="47" t="str">
        <f t="shared" si="20"/>
        <v/>
      </c>
      <c r="AP96" s="155"/>
      <c r="AR96" s="121" t="str">
        <f t="shared" si="16"/>
        <v/>
      </c>
      <c r="AS96" s="34" t="str">
        <f>IF(Calculations!FI96&lt;&gt;"",NORMSINV(Calculations!FI96),"")</f>
        <v/>
      </c>
      <c r="AT96" s="47" t="str">
        <f t="shared" si="21"/>
        <v/>
      </c>
      <c r="BA96" s="155"/>
      <c r="BE96" s="155"/>
    </row>
    <row r="97" spans="4:57" x14ac:dyDescent="0.2">
      <c r="D97" s="110" t="str">
        <f t="shared" si="9"/>
        <v/>
      </c>
      <c r="E97" s="34" t="str">
        <f t="shared" si="18"/>
        <v/>
      </c>
      <c r="F97" s="34" t="str">
        <f t="shared" si="11"/>
        <v/>
      </c>
      <c r="M97" s="155"/>
      <c r="T97" s="155"/>
      <c r="V97" s="121" t="str">
        <f t="shared" si="12"/>
        <v/>
      </c>
      <c r="W97" s="47" t="str">
        <f>IF(AND(Include_study?="Yes",Sufficient_data="Yes"),((Semi_partial_correlation-I$29)*SQRT(Calculations!CO:CO))/SQRT(1-Calculations!CO:CO/SUM(Calculations!CO:CO)),"")</f>
        <v/>
      </c>
      <c r="AE97" s="155"/>
      <c r="AG97" s="121" t="str">
        <f t="shared" si="13"/>
        <v/>
      </c>
      <c r="AH97" s="34" t="str">
        <f t="shared" si="19"/>
        <v/>
      </c>
      <c r="AI97" s="47" t="str">
        <f t="shared" si="20"/>
        <v/>
      </c>
      <c r="AP97" s="155"/>
      <c r="AR97" s="121" t="str">
        <f t="shared" si="16"/>
        <v/>
      </c>
      <c r="AS97" s="34" t="str">
        <f>IF(Calculations!FI97&lt;&gt;"",NORMSINV(Calculations!FI97),"")</f>
        <v/>
      </c>
      <c r="AT97" s="47" t="str">
        <f t="shared" si="21"/>
        <v/>
      </c>
      <c r="BA97" s="155"/>
      <c r="BE97" s="155"/>
    </row>
    <row r="98" spans="4:57" x14ac:dyDescent="0.2">
      <c r="D98" s="110" t="str">
        <f t="shared" ref="D98:D161" si="22">IF(AND(Sufficient_data="Yes",Include_study?="Yes"),Study_name,"")</f>
        <v/>
      </c>
      <c r="E98" s="34" t="str">
        <f t="shared" ref="E98:E129" si="23">IF(AND(Include_study?="Yes",Sufficient_data="Yes"),Semi_partial_correlation,"")</f>
        <v/>
      </c>
      <c r="F98" s="34" t="str">
        <f t="shared" ref="F98:F161" si="24">IF(AND(Include_study?="Yes",Sufficient_data="Yes"),Standard_error,"")</f>
        <v/>
      </c>
      <c r="M98" s="155"/>
      <c r="T98" s="155"/>
      <c r="V98" s="121" t="str">
        <f t="shared" ref="V98:V161" si="25">IF(AND(Sufficient_data="Yes",Include_study?="Yes"),Study_name,"")</f>
        <v/>
      </c>
      <c r="W98" s="47" t="str">
        <f>IF(AND(Include_study?="Yes",Sufficient_data="Yes"),((Semi_partial_correlation-I$29)*SQRT(Calculations!CO:CO))/SQRT(1-Calculations!CO:CO/SUM(Calculations!CO:CO)),"")</f>
        <v/>
      </c>
      <c r="AE98" s="155"/>
      <c r="AG98" s="121" t="str">
        <f t="shared" ref="AG98:AG161" si="26">IF(AND(Sufficient_data="Yes",Include_study?="Yes"),Study_name,"")</f>
        <v/>
      </c>
      <c r="AH98" s="34" t="str">
        <f t="shared" ref="AH98:AH129" si="27">IF(AND(Sufficient_data="Yes",Include_study?="Yes"),Inverse_standard_error,"")</f>
        <v/>
      </c>
      <c r="AI98" s="47" t="str">
        <f t="shared" ref="AI98:AI129" si="28">IF(AND(Sufficient_data="Yes",Include_study?="Yes"),Z_score,"")</f>
        <v/>
      </c>
      <c r="AP98" s="155"/>
      <c r="AR98" s="121" t="str">
        <f t="shared" ref="AR98:AR161" si="29">IF(AND(Sufficient_data="Yes",Include_study?="Yes"),Study_name,"")</f>
        <v/>
      </c>
      <c r="AS98" s="34" t="str">
        <f>IF(Calculations!FI98&lt;&gt;"",NORMSINV(Calculations!FI98),"")</f>
        <v/>
      </c>
      <c r="AT98" s="47" t="str">
        <f t="shared" ref="AT98:AT129" si="30">IF(AND(Include_study?="Yes",Sufficient_data="Yes"),IF(AW$33="Standardized residuals",Standardized_residual,Z_score),"")</f>
        <v/>
      </c>
      <c r="BA98" s="155"/>
      <c r="BE98" s="155"/>
    </row>
    <row r="99" spans="4:57" x14ac:dyDescent="0.2">
      <c r="D99" s="110" t="str">
        <f t="shared" si="22"/>
        <v/>
      </c>
      <c r="E99" s="34" t="str">
        <f t="shared" si="23"/>
        <v/>
      </c>
      <c r="F99" s="34" t="str">
        <f t="shared" si="24"/>
        <v/>
      </c>
      <c r="M99" s="155"/>
      <c r="T99" s="155"/>
      <c r="V99" s="121" t="str">
        <f t="shared" si="25"/>
        <v/>
      </c>
      <c r="W99" s="47" t="str">
        <f>IF(AND(Include_study?="Yes",Sufficient_data="Yes"),((Semi_partial_correlation-I$29)*SQRT(Calculations!CO:CO))/SQRT(1-Calculations!CO:CO/SUM(Calculations!CO:CO)),"")</f>
        <v/>
      </c>
      <c r="AE99" s="155"/>
      <c r="AG99" s="121" t="str">
        <f t="shared" si="26"/>
        <v/>
      </c>
      <c r="AH99" s="34" t="str">
        <f t="shared" si="27"/>
        <v/>
      </c>
      <c r="AI99" s="47" t="str">
        <f t="shared" si="28"/>
        <v/>
      </c>
      <c r="AP99" s="155"/>
      <c r="AR99" s="121" t="str">
        <f t="shared" si="29"/>
        <v/>
      </c>
      <c r="AS99" s="34" t="str">
        <f>IF(Calculations!FI99&lt;&gt;"",NORMSINV(Calculations!FI99),"")</f>
        <v/>
      </c>
      <c r="AT99" s="47" t="str">
        <f t="shared" si="30"/>
        <v/>
      </c>
      <c r="BA99" s="155"/>
      <c r="BE99" s="155"/>
    </row>
    <row r="100" spans="4:57" x14ac:dyDescent="0.2">
      <c r="D100" s="110" t="str">
        <f t="shared" si="22"/>
        <v/>
      </c>
      <c r="E100" s="34" t="str">
        <f t="shared" si="23"/>
        <v/>
      </c>
      <c r="F100" s="34" t="str">
        <f t="shared" si="24"/>
        <v/>
      </c>
      <c r="M100" s="155"/>
      <c r="T100" s="155"/>
      <c r="V100" s="121" t="str">
        <f t="shared" si="25"/>
        <v/>
      </c>
      <c r="W100" s="47" t="str">
        <f>IF(AND(Include_study?="Yes",Sufficient_data="Yes"),((Semi_partial_correlation-I$29)*SQRT(Calculations!CO:CO))/SQRT(1-Calculations!CO:CO/SUM(Calculations!CO:CO)),"")</f>
        <v/>
      </c>
      <c r="AE100" s="155"/>
      <c r="AG100" s="121" t="str">
        <f t="shared" si="26"/>
        <v/>
      </c>
      <c r="AH100" s="34" t="str">
        <f t="shared" si="27"/>
        <v/>
      </c>
      <c r="AI100" s="47" t="str">
        <f t="shared" si="28"/>
        <v/>
      </c>
      <c r="AP100" s="155"/>
      <c r="AR100" s="121" t="str">
        <f t="shared" si="29"/>
        <v/>
      </c>
      <c r="AS100" s="34" t="str">
        <f>IF(Calculations!FI100&lt;&gt;"",NORMSINV(Calculations!FI100),"")</f>
        <v/>
      </c>
      <c r="AT100" s="47" t="str">
        <f t="shared" si="30"/>
        <v/>
      </c>
      <c r="BA100" s="155"/>
      <c r="BE100" s="155"/>
    </row>
    <row r="101" spans="4:57" x14ac:dyDescent="0.2">
      <c r="D101" s="110" t="str">
        <f t="shared" si="22"/>
        <v/>
      </c>
      <c r="E101" s="34" t="str">
        <f t="shared" si="23"/>
        <v/>
      </c>
      <c r="F101" s="34" t="str">
        <f t="shared" si="24"/>
        <v/>
      </c>
      <c r="M101" s="155"/>
      <c r="T101" s="155"/>
      <c r="V101" s="121" t="str">
        <f t="shared" si="25"/>
        <v/>
      </c>
      <c r="W101" s="47" t="str">
        <f>IF(AND(Include_study?="Yes",Sufficient_data="Yes"),((Semi_partial_correlation-I$29)*SQRT(Calculations!CO:CO))/SQRT(1-Calculations!CO:CO/SUM(Calculations!CO:CO)),"")</f>
        <v/>
      </c>
      <c r="AE101" s="155"/>
      <c r="AG101" s="121" t="str">
        <f t="shared" si="26"/>
        <v/>
      </c>
      <c r="AH101" s="34" t="str">
        <f t="shared" si="27"/>
        <v/>
      </c>
      <c r="AI101" s="47" t="str">
        <f t="shared" si="28"/>
        <v/>
      </c>
      <c r="AP101" s="155"/>
      <c r="AR101" s="121" t="str">
        <f t="shared" si="29"/>
        <v/>
      </c>
      <c r="AS101" s="34" t="str">
        <f>IF(Calculations!FI101&lt;&gt;"",NORMSINV(Calculations!FI101),"")</f>
        <v/>
      </c>
      <c r="AT101" s="47" t="str">
        <f t="shared" si="30"/>
        <v/>
      </c>
      <c r="BA101" s="155"/>
      <c r="BE101" s="155"/>
    </row>
    <row r="102" spans="4:57" x14ac:dyDescent="0.2">
      <c r="D102" s="110" t="str">
        <f t="shared" si="22"/>
        <v/>
      </c>
      <c r="E102" s="34" t="str">
        <f t="shared" si="23"/>
        <v/>
      </c>
      <c r="F102" s="34" t="str">
        <f t="shared" si="24"/>
        <v/>
      </c>
      <c r="M102" s="155"/>
      <c r="T102" s="155"/>
      <c r="V102" s="121" t="str">
        <f t="shared" si="25"/>
        <v/>
      </c>
      <c r="W102" s="47" t="str">
        <f>IF(AND(Include_study?="Yes",Sufficient_data="Yes"),((Semi_partial_correlation-I$29)*SQRT(Calculations!CO:CO))/SQRT(1-Calculations!CO:CO/SUM(Calculations!CO:CO)),"")</f>
        <v/>
      </c>
      <c r="AE102" s="155"/>
      <c r="AG102" s="121" t="str">
        <f t="shared" si="26"/>
        <v/>
      </c>
      <c r="AH102" s="34" t="str">
        <f t="shared" si="27"/>
        <v/>
      </c>
      <c r="AI102" s="47" t="str">
        <f t="shared" si="28"/>
        <v/>
      </c>
      <c r="AP102" s="155"/>
      <c r="AR102" s="121" t="str">
        <f t="shared" si="29"/>
        <v/>
      </c>
      <c r="AS102" s="34" t="str">
        <f>IF(Calculations!FI102&lt;&gt;"",NORMSINV(Calculations!FI102),"")</f>
        <v/>
      </c>
      <c r="AT102" s="47" t="str">
        <f t="shared" si="30"/>
        <v/>
      </c>
      <c r="BA102" s="155"/>
      <c r="BE102" s="155"/>
    </row>
    <row r="103" spans="4:57" x14ac:dyDescent="0.2">
      <c r="D103" s="110" t="str">
        <f t="shared" si="22"/>
        <v/>
      </c>
      <c r="E103" s="34" t="str">
        <f t="shared" si="23"/>
        <v/>
      </c>
      <c r="F103" s="34" t="str">
        <f t="shared" si="24"/>
        <v/>
      </c>
      <c r="M103" s="155"/>
      <c r="T103" s="155"/>
      <c r="V103" s="121" t="str">
        <f t="shared" si="25"/>
        <v/>
      </c>
      <c r="W103" s="47" t="str">
        <f>IF(AND(Include_study?="Yes",Sufficient_data="Yes"),((Semi_partial_correlation-I$29)*SQRT(Calculations!CO:CO))/SQRT(1-Calculations!CO:CO/SUM(Calculations!CO:CO)),"")</f>
        <v/>
      </c>
      <c r="AE103" s="155"/>
      <c r="AG103" s="121" t="str">
        <f t="shared" si="26"/>
        <v/>
      </c>
      <c r="AH103" s="34" t="str">
        <f t="shared" si="27"/>
        <v/>
      </c>
      <c r="AI103" s="47" t="str">
        <f t="shared" si="28"/>
        <v/>
      </c>
      <c r="AP103" s="155"/>
      <c r="AR103" s="121" t="str">
        <f t="shared" si="29"/>
        <v/>
      </c>
      <c r="AS103" s="34" t="str">
        <f>IF(Calculations!FI103&lt;&gt;"",NORMSINV(Calculations!FI103),"")</f>
        <v/>
      </c>
      <c r="AT103" s="47" t="str">
        <f t="shared" si="30"/>
        <v/>
      </c>
      <c r="BA103" s="155"/>
      <c r="BE103" s="155"/>
    </row>
    <row r="104" spans="4:57" x14ac:dyDescent="0.2">
      <c r="D104" s="110" t="str">
        <f t="shared" si="22"/>
        <v/>
      </c>
      <c r="E104" s="34" t="str">
        <f t="shared" si="23"/>
        <v/>
      </c>
      <c r="F104" s="34" t="str">
        <f t="shared" si="24"/>
        <v/>
      </c>
      <c r="M104" s="155"/>
      <c r="T104" s="155"/>
      <c r="V104" s="121" t="str">
        <f t="shared" si="25"/>
        <v/>
      </c>
      <c r="W104" s="47" t="str">
        <f>IF(AND(Include_study?="Yes",Sufficient_data="Yes"),((Semi_partial_correlation-I$29)*SQRT(Calculations!CO:CO))/SQRT(1-Calculations!CO:CO/SUM(Calculations!CO:CO)),"")</f>
        <v/>
      </c>
      <c r="AE104" s="155"/>
      <c r="AG104" s="121" t="str">
        <f t="shared" si="26"/>
        <v/>
      </c>
      <c r="AH104" s="34" t="str">
        <f t="shared" si="27"/>
        <v/>
      </c>
      <c r="AI104" s="47" t="str">
        <f t="shared" si="28"/>
        <v/>
      </c>
      <c r="AP104" s="155"/>
      <c r="AR104" s="121" t="str">
        <f t="shared" si="29"/>
        <v/>
      </c>
      <c r="AS104" s="34" t="str">
        <f>IF(Calculations!FI104&lt;&gt;"",NORMSINV(Calculations!FI104),"")</f>
        <v/>
      </c>
      <c r="AT104" s="47" t="str">
        <f t="shared" si="30"/>
        <v/>
      </c>
      <c r="BA104" s="155"/>
      <c r="BE104" s="155"/>
    </row>
    <row r="105" spans="4:57" x14ac:dyDescent="0.2">
      <c r="D105" s="110" t="str">
        <f t="shared" si="22"/>
        <v/>
      </c>
      <c r="E105" s="34" t="str">
        <f t="shared" si="23"/>
        <v/>
      </c>
      <c r="F105" s="34" t="str">
        <f t="shared" si="24"/>
        <v/>
      </c>
      <c r="M105" s="155"/>
      <c r="T105" s="155"/>
      <c r="V105" s="121" t="str">
        <f t="shared" si="25"/>
        <v/>
      </c>
      <c r="W105" s="47" t="str">
        <f>IF(AND(Include_study?="Yes",Sufficient_data="Yes"),((Semi_partial_correlation-I$29)*SQRT(Calculations!CO:CO))/SQRT(1-Calculations!CO:CO/SUM(Calculations!CO:CO)),"")</f>
        <v/>
      </c>
      <c r="AE105" s="155"/>
      <c r="AG105" s="121" t="str">
        <f t="shared" si="26"/>
        <v/>
      </c>
      <c r="AH105" s="34" t="str">
        <f t="shared" si="27"/>
        <v/>
      </c>
      <c r="AI105" s="47" t="str">
        <f t="shared" si="28"/>
        <v/>
      </c>
      <c r="AP105" s="155"/>
      <c r="AR105" s="121" t="str">
        <f t="shared" si="29"/>
        <v/>
      </c>
      <c r="AS105" s="34" t="str">
        <f>IF(Calculations!FI105&lt;&gt;"",NORMSINV(Calculations!FI105),"")</f>
        <v/>
      </c>
      <c r="AT105" s="47" t="str">
        <f t="shared" si="30"/>
        <v/>
      </c>
      <c r="BA105" s="155"/>
      <c r="BE105" s="155"/>
    </row>
    <row r="106" spans="4:57" x14ac:dyDescent="0.2">
      <c r="D106" s="110" t="str">
        <f t="shared" si="22"/>
        <v/>
      </c>
      <c r="E106" s="34" t="str">
        <f t="shared" si="23"/>
        <v/>
      </c>
      <c r="F106" s="34" t="str">
        <f t="shared" si="24"/>
        <v/>
      </c>
      <c r="M106" s="155"/>
      <c r="T106" s="155"/>
      <c r="V106" s="121" t="str">
        <f t="shared" si="25"/>
        <v/>
      </c>
      <c r="W106" s="47" t="str">
        <f>IF(AND(Include_study?="Yes",Sufficient_data="Yes"),((Semi_partial_correlation-I$29)*SQRT(Calculations!CO:CO))/SQRT(1-Calculations!CO:CO/SUM(Calculations!CO:CO)),"")</f>
        <v/>
      </c>
      <c r="AE106" s="155"/>
      <c r="AG106" s="121" t="str">
        <f t="shared" si="26"/>
        <v/>
      </c>
      <c r="AH106" s="34" t="str">
        <f t="shared" si="27"/>
        <v/>
      </c>
      <c r="AI106" s="47" t="str">
        <f t="shared" si="28"/>
        <v/>
      </c>
      <c r="AP106" s="155"/>
      <c r="AR106" s="121" t="str">
        <f t="shared" si="29"/>
        <v/>
      </c>
      <c r="AS106" s="34" t="str">
        <f>IF(Calculations!FI106&lt;&gt;"",NORMSINV(Calculations!FI106),"")</f>
        <v/>
      </c>
      <c r="AT106" s="47" t="str">
        <f t="shared" si="30"/>
        <v/>
      </c>
      <c r="BA106" s="155"/>
      <c r="BE106" s="155"/>
    </row>
    <row r="107" spans="4:57" x14ac:dyDescent="0.2">
      <c r="D107" s="110" t="str">
        <f t="shared" si="22"/>
        <v/>
      </c>
      <c r="E107" s="34" t="str">
        <f t="shared" si="23"/>
        <v/>
      </c>
      <c r="F107" s="34" t="str">
        <f t="shared" si="24"/>
        <v/>
      </c>
      <c r="M107" s="155"/>
      <c r="T107" s="155"/>
      <c r="V107" s="121" t="str">
        <f t="shared" si="25"/>
        <v/>
      </c>
      <c r="W107" s="47" t="str">
        <f>IF(AND(Include_study?="Yes",Sufficient_data="Yes"),((Semi_partial_correlation-I$29)*SQRT(Calculations!CO:CO))/SQRT(1-Calculations!CO:CO/SUM(Calculations!CO:CO)),"")</f>
        <v/>
      </c>
      <c r="AE107" s="155"/>
      <c r="AG107" s="121" t="str">
        <f t="shared" si="26"/>
        <v/>
      </c>
      <c r="AH107" s="34" t="str">
        <f t="shared" si="27"/>
        <v/>
      </c>
      <c r="AI107" s="47" t="str">
        <f t="shared" si="28"/>
        <v/>
      </c>
      <c r="AP107" s="155"/>
      <c r="AR107" s="121" t="str">
        <f t="shared" si="29"/>
        <v/>
      </c>
      <c r="AS107" s="34" t="str">
        <f>IF(Calculations!FI107&lt;&gt;"",NORMSINV(Calculations!FI107),"")</f>
        <v/>
      </c>
      <c r="AT107" s="47" t="str">
        <f t="shared" si="30"/>
        <v/>
      </c>
      <c r="BA107" s="155"/>
      <c r="BE107" s="155"/>
    </row>
    <row r="108" spans="4:57" x14ac:dyDescent="0.2">
      <c r="D108" s="110" t="str">
        <f t="shared" si="22"/>
        <v/>
      </c>
      <c r="E108" s="34" t="str">
        <f t="shared" si="23"/>
        <v/>
      </c>
      <c r="F108" s="34" t="str">
        <f t="shared" si="24"/>
        <v/>
      </c>
      <c r="M108" s="155"/>
      <c r="T108" s="155"/>
      <c r="V108" s="121" t="str">
        <f t="shared" si="25"/>
        <v/>
      </c>
      <c r="W108" s="47" t="str">
        <f>IF(AND(Include_study?="Yes",Sufficient_data="Yes"),((Semi_partial_correlation-I$29)*SQRT(Calculations!CO:CO))/SQRT(1-Calculations!CO:CO/SUM(Calculations!CO:CO)),"")</f>
        <v/>
      </c>
      <c r="AE108" s="155"/>
      <c r="AG108" s="121" t="str">
        <f t="shared" si="26"/>
        <v/>
      </c>
      <c r="AH108" s="34" t="str">
        <f t="shared" si="27"/>
        <v/>
      </c>
      <c r="AI108" s="47" t="str">
        <f t="shared" si="28"/>
        <v/>
      </c>
      <c r="AP108" s="155"/>
      <c r="AR108" s="121" t="str">
        <f t="shared" si="29"/>
        <v/>
      </c>
      <c r="AS108" s="34" t="str">
        <f>IF(Calculations!FI108&lt;&gt;"",NORMSINV(Calculations!FI108),"")</f>
        <v/>
      </c>
      <c r="AT108" s="47" t="str">
        <f t="shared" si="30"/>
        <v/>
      </c>
      <c r="BA108" s="155"/>
      <c r="BE108" s="155"/>
    </row>
    <row r="109" spans="4:57" x14ac:dyDescent="0.2">
      <c r="D109" s="110" t="str">
        <f t="shared" si="22"/>
        <v/>
      </c>
      <c r="E109" s="34" t="str">
        <f t="shared" si="23"/>
        <v/>
      </c>
      <c r="F109" s="34" t="str">
        <f t="shared" si="24"/>
        <v/>
      </c>
      <c r="M109" s="155"/>
      <c r="T109" s="155"/>
      <c r="V109" s="121" t="str">
        <f t="shared" si="25"/>
        <v/>
      </c>
      <c r="W109" s="47" t="str">
        <f>IF(AND(Include_study?="Yes",Sufficient_data="Yes"),((Semi_partial_correlation-I$29)*SQRT(Calculations!CO:CO))/SQRT(1-Calculations!CO:CO/SUM(Calculations!CO:CO)),"")</f>
        <v/>
      </c>
      <c r="AE109" s="155"/>
      <c r="AG109" s="121" t="str">
        <f t="shared" si="26"/>
        <v/>
      </c>
      <c r="AH109" s="34" t="str">
        <f t="shared" si="27"/>
        <v/>
      </c>
      <c r="AI109" s="47" t="str">
        <f t="shared" si="28"/>
        <v/>
      </c>
      <c r="AP109" s="155"/>
      <c r="AR109" s="121" t="str">
        <f t="shared" si="29"/>
        <v/>
      </c>
      <c r="AS109" s="34" t="str">
        <f>IF(Calculations!FI109&lt;&gt;"",NORMSINV(Calculations!FI109),"")</f>
        <v/>
      </c>
      <c r="AT109" s="47" t="str">
        <f t="shared" si="30"/>
        <v/>
      </c>
      <c r="BA109" s="155"/>
      <c r="BE109" s="155"/>
    </row>
    <row r="110" spans="4:57" x14ac:dyDescent="0.2">
      <c r="D110" s="110" t="str">
        <f t="shared" si="22"/>
        <v/>
      </c>
      <c r="E110" s="34" t="str">
        <f t="shared" si="23"/>
        <v/>
      </c>
      <c r="F110" s="34" t="str">
        <f t="shared" si="24"/>
        <v/>
      </c>
      <c r="M110" s="155"/>
      <c r="T110" s="155"/>
      <c r="V110" s="121" t="str">
        <f t="shared" si="25"/>
        <v/>
      </c>
      <c r="W110" s="47" t="str">
        <f>IF(AND(Include_study?="Yes",Sufficient_data="Yes"),((Semi_partial_correlation-I$29)*SQRT(Calculations!CO:CO))/SQRT(1-Calculations!CO:CO/SUM(Calculations!CO:CO)),"")</f>
        <v/>
      </c>
      <c r="AE110" s="155"/>
      <c r="AG110" s="121" t="str">
        <f t="shared" si="26"/>
        <v/>
      </c>
      <c r="AH110" s="34" t="str">
        <f t="shared" si="27"/>
        <v/>
      </c>
      <c r="AI110" s="47" t="str">
        <f t="shared" si="28"/>
        <v/>
      </c>
      <c r="AP110" s="155"/>
      <c r="AR110" s="121" t="str">
        <f t="shared" si="29"/>
        <v/>
      </c>
      <c r="AS110" s="34" t="str">
        <f>IF(Calculations!FI110&lt;&gt;"",NORMSINV(Calculations!FI110),"")</f>
        <v/>
      </c>
      <c r="AT110" s="47" t="str">
        <f t="shared" si="30"/>
        <v/>
      </c>
      <c r="BA110" s="155"/>
      <c r="BE110" s="155"/>
    </row>
    <row r="111" spans="4:57" x14ac:dyDescent="0.2">
      <c r="D111" s="110" t="str">
        <f t="shared" si="22"/>
        <v/>
      </c>
      <c r="E111" s="34" t="str">
        <f t="shared" si="23"/>
        <v/>
      </c>
      <c r="F111" s="34" t="str">
        <f t="shared" si="24"/>
        <v/>
      </c>
      <c r="M111" s="155"/>
      <c r="T111" s="155"/>
      <c r="V111" s="121" t="str">
        <f t="shared" si="25"/>
        <v/>
      </c>
      <c r="W111" s="47" t="str">
        <f>IF(AND(Include_study?="Yes",Sufficient_data="Yes"),((Semi_partial_correlation-I$29)*SQRT(Calculations!CO:CO))/SQRT(1-Calculations!CO:CO/SUM(Calculations!CO:CO)),"")</f>
        <v/>
      </c>
      <c r="AE111" s="155"/>
      <c r="AG111" s="121" t="str">
        <f t="shared" si="26"/>
        <v/>
      </c>
      <c r="AH111" s="34" t="str">
        <f t="shared" si="27"/>
        <v/>
      </c>
      <c r="AI111" s="47" t="str">
        <f t="shared" si="28"/>
        <v/>
      </c>
      <c r="AP111" s="155"/>
      <c r="AR111" s="121" t="str">
        <f t="shared" si="29"/>
        <v/>
      </c>
      <c r="AS111" s="34" t="str">
        <f>IF(Calculations!FI111&lt;&gt;"",NORMSINV(Calculations!FI111),"")</f>
        <v/>
      </c>
      <c r="AT111" s="47" t="str">
        <f t="shared" si="30"/>
        <v/>
      </c>
      <c r="BA111" s="155"/>
      <c r="BE111" s="155"/>
    </row>
    <row r="112" spans="4:57" x14ac:dyDescent="0.2">
      <c r="D112" s="110" t="str">
        <f t="shared" si="22"/>
        <v/>
      </c>
      <c r="E112" s="34" t="str">
        <f t="shared" si="23"/>
        <v/>
      </c>
      <c r="F112" s="34" t="str">
        <f t="shared" si="24"/>
        <v/>
      </c>
      <c r="M112" s="155"/>
      <c r="T112" s="155"/>
      <c r="V112" s="121" t="str">
        <f t="shared" si="25"/>
        <v/>
      </c>
      <c r="W112" s="47" t="str">
        <f>IF(AND(Include_study?="Yes",Sufficient_data="Yes"),((Semi_partial_correlation-I$29)*SQRT(Calculations!CO:CO))/SQRT(1-Calculations!CO:CO/SUM(Calculations!CO:CO)),"")</f>
        <v/>
      </c>
      <c r="AE112" s="155"/>
      <c r="AG112" s="121" t="str">
        <f t="shared" si="26"/>
        <v/>
      </c>
      <c r="AH112" s="34" t="str">
        <f t="shared" si="27"/>
        <v/>
      </c>
      <c r="AI112" s="47" t="str">
        <f t="shared" si="28"/>
        <v/>
      </c>
      <c r="AP112" s="155"/>
      <c r="AR112" s="121" t="str">
        <f t="shared" si="29"/>
        <v/>
      </c>
      <c r="AS112" s="34" t="str">
        <f>IF(Calculations!FI112&lt;&gt;"",NORMSINV(Calculations!FI112),"")</f>
        <v/>
      </c>
      <c r="AT112" s="47" t="str">
        <f t="shared" si="30"/>
        <v/>
      </c>
      <c r="BA112" s="155"/>
      <c r="BE112" s="155"/>
    </row>
    <row r="113" spans="4:57" x14ac:dyDescent="0.2">
      <c r="D113" s="110" t="str">
        <f t="shared" si="22"/>
        <v/>
      </c>
      <c r="E113" s="34" t="str">
        <f t="shared" si="23"/>
        <v/>
      </c>
      <c r="F113" s="34" t="str">
        <f t="shared" si="24"/>
        <v/>
      </c>
      <c r="M113" s="155"/>
      <c r="T113" s="155"/>
      <c r="V113" s="121" t="str">
        <f t="shared" si="25"/>
        <v/>
      </c>
      <c r="W113" s="47" t="str">
        <f>IF(AND(Include_study?="Yes",Sufficient_data="Yes"),((Semi_partial_correlation-I$29)*SQRT(Calculations!CO:CO))/SQRT(1-Calculations!CO:CO/SUM(Calculations!CO:CO)),"")</f>
        <v/>
      </c>
      <c r="AE113" s="155"/>
      <c r="AG113" s="121" t="str">
        <f t="shared" si="26"/>
        <v/>
      </c>
      <c r="AH113" s="34" t="str">
        <f t="shared" si="27"/>
        <v/>
      </c>
      <c r="AI113" s="47" t="str">
        <f t="shared" si="28"/>
        <v/>
      </c>
      <c r="AP113" s="155"/>
      <c r="AR113" s="121" t="str">
        <f t="shared" si="29"/>
        <v/>
      </c>
      <c r="AS113" s="34" t="str">
        <f>IF(Calculations!FI113&lt;&gt;"",NORMSINV(Calculations!FI113),"")</f>
        <v/>
      </c>
      <c r="AT113" s="47" t="str">
        <f t="shared" si="30"/>
        <v/>
      </c>
      <c r="BA113" s="155"/>
      <c r="BE113" s="155"/>
    </row>
    <row r="114" spans="4:57" x14ac:dyDescent="0.2">
      <c r="D114" s="110" t="str">
        <f t="shared" si="22"/>
        <v/>
      </c>
      <c r="E114" s="34" t="str">
        <f t="shared" si="23"/>
        <v/>
      </c>
      <c r="F114" s="34" t="str">
        <f t="shared" si="24"/>
        <v/>
      </c>
      <c r="M114" s="155"/>
      <c r="T114" s="155"/>
      <c r="V114" s="121" t="str">
        <f t="shared" si="25"/>
        <v/>
      </c>
      <c r="W114" s="47" t="str">
        <f>IF(AND(Include_study?="Yes",Sufficient_data="Yes"),((Semi_partial_correlation-I$29)*SQRT(Calculations!CO:CO))/SQRT(1-Calculations!CO:CO/SUM(Calculations!CO:CO)),"")</f>
        <v/>
      </c>
      <c r="AE114" s="155"/>
      <c r="AG114" s="121" t="str">
        <f t="shared" si="26"/>
        <v/>
      </c>
      <c r="AH114" s="34" t="str">
        <f t="shared" si="27"/>
        <v/>
      </c>
      <c r="AI114" s="47" t="str">
        <f t="shared" si="28"/>
        <v/>
      </c>
      <c r="AP114" s="155"/>
      <c r="AR114" s="121" t="str">
        <f t="shared" si="29"/>
        <v/>
      </c>
      <c r="AS114" s="34" t="str">
        <f>IF(Calculations!FI114&lt;&gt;"",NORMSINV(Calculations!FI114),"")</f>
        <v/>
      </c>
      <c r="AT114" s="47" t="str">
        <f t="shared" si="30"/>
        <v/>
      </c>
      <c r="BA114" s="155"/>
      <c r="BE114" s="155"/>
    </row>
    <row r="115" spans="4:57" x14ac:dyDescent="0.2">
      <c r="D115" s="110" t="str">
        <f t="shared" si="22"/>
        <v/>
      </c>
      <c r="E115" s="34" t="str">
        <f t="shared" si="23"/>
        <v/>
      </c>
      <c r="F115" s="34" t="str">
        <f t="shared" si="24"/>
        <v/>
      </c>
      <c r="M115" s="155"/>
      <c r="T115" s="155"/>
      <c r="V115" s="121" t="str">
        <f t="shared" si="25"/>
        <v/>
      </c>
      <c r="W115" s="47" t="str">
        <f>IF(AND(Include_study?="Yes",Sufficient_data="Yes"),((Semi_partial_correlation-I$29)*SQRT(Calculations!CO:CO))/SQRT(1-Calculations!CO:CO/SUM(Calculations!CO:CO)),"")</f>
        <v/>
      </c>
      <c r="AE115" s="155"/>
      <c r="AG115" s="121" t="str">
        <f t="shared" si="26"/>
        <v/>
      </c>
      <c r="AH115" s="34" t="str">
        <f t="shared" si="27"/>
        <v/>
      </c>
      <c r="AI115" s="47" t="str">
        <f t="shared" si="28"/>
        <v/>
      </c>
      <c r="AP115" s="155"/>
      <c r="AR115" s="121" t="str">
        <f t="shared" si="29"/>
        <v/>
      </c>
      <c r="AS115" s="34" t="str">
        <f>IF(Calculations!FI115&lt;&gt;"",NORMSINV(Calculations!FI115),"")</f>
        <v/>
      </c>
      <c r="AT115" s="47" t="str">
        <f t="shared" si="30"/>
        <v/>
      </c>
      <c r="BA115" s="155"/>
      <c r="BE115" s="155"/>
    </row>
    <row r="116" spans="4:57" x14ac:dyDescent="0.2">
      <c r="D116" s="110" t="str">
        <f t="shared" si="22"/>
        <v/>
      </c>
      <c r="E116" s="34" t="str">
        <f t="shared" si="23"/>
        <v/>
      </c>
      <c r="F116" s="34" t="str">
        <f t="shared" si="24"/>
        <v/>
      </c>
      <c r="M116" s="155"/>
      <c r="T116" s="155"/>
      <c r="V116" s="121" t="str">
        <f t="shared" si="25"/>
        <v/>
      </c>
      <c r="W116" s="47" t="str">
        <f>IF(AND(Include_study?="Yes",Sufficient_data="Yes"),((Semi_partial_correlation-I$29)*SQRT(Calculations!CO:CO))/SQRT(1-Calculations!CO:CO/SUM(Calculations!CO:CO)),"")</f>
        <v/>
      </c>
      <c r="AE116" s="155"/>
      <c r="AG116" s="121" t="str">
        <f t="shared" si="26"/>
        <v/>
      </c>
      <c r="AH116" s="34" t="str">
        <f t="shared" si="27"/>
        <v/>
      </c>
      <c r="AI116" s="47" t="str">
        <f t="shared" si="28"/>
        <v/>
      </c>
      <c r="AP116" s="155"/>
      <c r="AR116" s="121" t="str">
        <f t="shared" si="29"/>
        <v/>
      </c>
      <c r="AS116" s="34" t="str">
        <f>IF(Calculations!FI116&lt;&gt;"",NORMSINV(Calculations!FI116),"")</f>
        <v/>
      </c>
      <c r="AT116" s="47" t="str">
        <f t="shared" si="30"/>
        <v/>
      </c>
      <c r="BA116" s="155"/>
      <c r="BE116" s="155"/>
    </row>
    <row r="117" spans="4:57" x14ac:dyDescent="0.2">
      <c r="D117" s="110" t="str">
        <f t="shared" si="22"/>
        <v/>
      </c>
      <c r="E117" s="34" t="str">
        <f t="shared" si="23"/>
        <v/>
      </c>
      <c r="F117" s="34" t="str">
        <f t="shared" si="24"/>
        <v/>
      </c>
      <c r="M117" s="155"/>
      <c r="T117" s="155"/>
      <c r="V117" s="121" t="str">
        <f t="shared" si="25"/>
        <v/>
      </c>
      <c r="W117" s="47" t="str">
        <f>IF(AND(Include_study?="Yes",Sufficient_data="Yes"),((Semi_partial_correlation-I$29)*SQRT(Calculations!CO:CO))/SQRT(1-Calculations!CO:CO/SUM(Calculations!CO:CO)),"")</f>
        <v/>
      </c>
      <c r="AE117" s="155"/>
      <c r="AG117" s="121" t="str">
        <f t="shared" si="26"/>
        <v/>
      </c>
      <c r="AH117" s="34" t="str">
        <f t="shared" si="27"/>
        <v/>
      </c>
      <c r="AI117" s="47" t="str">
        <f t="shared" si="28"/>
        <v/>
      </c>
      <c r="AP117" s="155"/>
      <c r="AR117" s="121" t="str">
        <f t="shared" si="29"/>
        <v/>
      </c>
      <c r="AS117" s="34" t="str">
        <f>IF(Calculations!FI117&lt;&gt;"",NORMSINV(Calculations!FI117),"")</f>
        <v/>
      </c>
      <c r="AT117" s="47" t="str">
        <f t="shared" si="30"/>
        <v/>
      </c>
      <c r="BA117" s="155"/>
      <c r="BE117" s="155"/>
    </row>
    <row r="118" spans="4:57" x14ac:dyDescent="0.2">
      <c r="D118" s="110" t="str">
        <f t="shared" si="22"/>
        <v/>
      </c>
      <c r="E118" s="34" t="str">
        <f t="shared" si="23"/>
        <v/>
      </c>
      <c r="F118" s="34" t="str">
        <f t="shared" si="24"/>
        <v/>
      </c>
      <c r="M118" s="155"/>
      <c r="T118" s="155"/>
      <c r="V118" s="121" t="str">
        <f t="shared" si="25"/>
        <v/>
      </c>
      <c r="W118" s="47" t="str">
        <f>IF(AND(Include_study?="Yes",Sufficient_data="Yes"),((Semi_partial_correlation-I$29)*SQRT(Calculations!CO:CO))/SQRT(1-Calculations!CO:CO/SUM(Calculations!CO:CO)),"")</f>
        <v/>
      </c>
      <c r="AE118" s="155"/>
      <c r="AG118" s="121" t="str">
        <f t="shared" si="26"/>
        <v/>
      </c>
      <c r="AH118" s="34" t="str">
        <f t="shared" si="27"/>
        <v/>
      </c>
      <c r="AI118" s="47" t="str">
        <f t="shared" si="28"/>
        <v/>
      </c>
      <c r="AP118" s="155"/>
      <c r="AR118" s="121" t="str">
        <f t="shared" si="29"/>
        <v/>
      </c>
      <c r="AS118" s="34" t="str">
        <f>IF(Calculations!FI118&lt;&gt;"",NORMSINV(Calculations!FI118),"")</f>
        <v/>
      </c>
      <c r="AT118" s="47" t="str">
        <f t="shared" si="30"/>
        <v/>
      </c>
      <c r="BA118" s="155"/>
      <c r="BE118" s="155"/>
    </row>
    <row r="119" spans="4:57" x14ac:dyDescent="0.2">
      <c r="D119" s="110" t="str">
        <f t="shared" si="22"/>
        <v/>
      </c>
      <c r="E119" s="34" t="str">
        <f t="shared" si="23"/>
        <v/>
      </c>
      <c r="F119" s="34" t="str">
        <f t="shared" si="24"/>
        <v/>
      </c>
      <c r="M119" s="155"/>
      <c r="T119" s="155"/>
      <c r="V119" s="121" t="str">
        <f t="shared" si="25"/>
        <v/>
      </c>
      <c r="W119" s="47" t="str">
        <f>IF(AND(Include_study?="Yes",Sufficient_data="Yes"),((Semi_partial_correlation-I$29)*SQRT(Calculations!CO:CO))/SQRT(1-Calculations!CO:CO/SUM(Calculations!CO:CO)),"")</f>
        <v/>
      </c>
      <c r="AE119" s="155"/>
      <c r="AG119" s="121" t="str">
        <f t="shared" si="26"/>
        <v/>
      </c>
      <c r="AH119" s="34" t="str">
        <f t="shared" si="27"/>
        <v/>
      </c>
      <c r="AI119" s="47" t="str">
        <f t="shared" si="28"/>
        <v/>
      </c>
      <c r="AP119" s="155"/>
      <c r="AR119" s="121" t="str">
        <f t="shared" si="29"/>
        <v/>
      </c>
      <c r="AS119" s="34" t="str">
        <f>IF(Calculations!FI119&lt;&gt;"",NORMSINV(Calculations!FI119),"")</f>
        <v/>
      </c>
      <c r="AT119" s="47" t="str">
        <f t="shared" si="30"/>
        <v/>
      </c>
      <c r="BA119" s="155"/>
      <c r="BE119" s="155"/>
    </row>
    <row r="120" spans="4:57" x14ac:dyDescent="0.2">
      <c r="D120" s="110" t="str">
        <f t="shared" si="22"/>
        <v/>
      </c>
      <c r="E120" s="34" t="str">
        <f t="shared" si="23"/>
        <v/>
      </c>
      <c r="F120" s="34" t="str">
        <f t="shared" si="24"/>
        <v/>
      </c>
      <c r="M120" s="155"/>
      <c r="T120" s="155"/>
      <c r="V120" s="121" t="str">
        <f t="shared" si="25"/>
        <v/>
      </c>
      <c r="W120" s="47" t="str">
        <f>IF(AND(Include_study?="Yes",Sufficient_data="Yes"),((Semi_partial_correlation-I$29)*SQRT(Calculations!CO:CO))/SQRT(1-Calculations!CO:CO/SUM(Calculations!CO:CO)),"")</f>
        <v/>
      </c>
      <c r="AE120" s="155"/>
      <c r="AG120" s="121" t="str">
        <f t="shared" si="26"/>
        <v/>
      </c>
      <c r="AH120" s="34" t="str">
        <f t="shared" si="27"/>
        <v/>
      </c>
      <c r="AI120" s="47" t="str">
        <f t="shared" si="28"/>
        <v/>
      </c>
      <c r="AP120" s="155"/>
      <c r="AR120" s="121" t="str">
        <f t="shared" si="29"/>
        <v/>
      </c>
      <c r="AS120" s="34" t="str">
        <f>IF(Calculations!FI120&lt;&gt;"",NORMSINV(Calculations!FI120),"")</f>
        <v/>
      </c>
      <c r="AT120" s="47" t="str">
        <f t="shared" si="30"/>
        <v/>
      </c>
      <c r="BA120" s="155"/>
      <c r="BE120" s="155"/>
    </row>
    <row r="121" spans="4:57" x14ac:dyDescent="0.2">
      <c r="D121" s="110" t="str">
        <f t="shared" si="22"/>
        <v/>
      </c>
      <c r="E121" s="34" t="str">
        <f t="shared" si="23"/>
        <v/>
      </c>
      <c r="F121" s="34" t="str">
        <f t="shared" si="24"/>
        <v/>
      </c>
      <c r="M121" s="155"/>
      <c r="T121" s="155"/>
      <c r="V121" s="121" t="str">
        <f t="shared" si="25"/>
        <v/>
      </c>
      <c r="W121" s="47" t="str">
        <f>IF(AND(Include_study?="Yes",Sufficient_data="Yes"),((Semi_partial_correlation-I$29)*SQRT(Calculations!CO:CO))/SQRT(1-Calculations!CO:CO/SUM(Calculations!CO:CO)),"")</f>
        <v/>
      </c>
      <c r="AE121" s="155"/>
      <c r="AG121" s="121" t="str">
        <f t="shared" si="26"/>
        <v/>
      </c>
      <c r="AH121" s="34" t="str">
        <f t="shared" si="27"/>
        <v/>
      </c>
      <c r="AI121" s="47" t="str">
        <f t="shared" si="28"/>
        <v/>
      </c>
      <c r="AP121" s="155"/>
      <c r="AR121" s="121" t="str">
        <f t="shared" si="29"/>
        <v/>
      </c>
      <c r="AS121" s="34" t="str">
        <f>IF(Calculations!FI121&lt;&gt;"",NORMSINV(Calculations!FI121),"")</f>
        <v/>
      </c>
      <c r="AT121" s="47" t="str">
        <f t="shared" si="30"/>
        <v/>
      </c>
      <c r="BA121" s="155"/>
      <c r="BE121" s="155"/>
    </row>
    <row r="122" spans="4:57" x14ac:dyDescent="0.2">
      <c r="D122" s="110" t="str">
        <f t="shared" si="22"/>
        <v/>
      </c>
      <c r="E122" s="34" t="str">
        <f t="shared" si="23"/>
        <v/>
      </c>
      <c r="F122" s="34" t="str">
        <f t="shared" si="24"/>
        <v/>
      </c>
      <c r="M122" s="155"/>
      <c r="T122" s="155"/>
      <c r="V122" s="121" t="str">
        <f t="shared" si="25"/>
        <v/>
      </c>
      <c r="W122" s="47" t="str">
        <f>IF(AND(Include_study?="Yes",Sufficient_data="Yes"),((Semi_partial_correlation-I$29)*SQRT(Calculations!CO:CO))/SQRT(1-Calculations!CO:CO/SUM(Calculations!CO:CO)),"")</f>
        <v/>
      </c>
      <c r="AE122" s="155"/>
      <c r="AG122" s="121" t="str">
        <f t="shared" si="26"/>
        <v/>
      </c>
      <c r="AH122" s="34" t="str">
        <f t="shared" si="27"/>
        <v/>
      </c>
      <c r="AI122" s="47" t="str">
        <f t="shared" si="28"/>
        <v/>
      </c>
      <c r="AP122" s="155"/>
      <c r="AR122" s="121" t="str">
        <f t="shared" si="29"/>
        <v/>
      </c>
      <c r="AS122" s="34" t="str">
        <f>IF(Calculations!FI122&lt;&gt;"",NORMSINV(Calculations!FI122),"")</f>
        <v/>
      </c>
      <c r="AT122" s="47" t="str">
        <f t="shared" si="30"/>
        <v/>
      </c>
      <c r="BA122" s="155"/>
      <c r="BE122" s="155"/>
    </row>
    <row r="123" spans="4:57" x14ac:dyDescent="0.2">
      <c r="D123" s="110" t="str">
        <f t="shared" si="22"/>
        <v/>
      </c>
      <c r="E123" s="34" t="str">
        <f t="shared" si="23"/>
        <v/>
      </c>
      <c r="F123" s="34" t="str">
        <f t="shared" si="24"/>
        <v/>
      </c>
      <c r="M123" s="155"/>
      <c r="T123" s="155"/>
      <c r="V123" s="121" t="str">
        <f t="shared" si="25"/>
        <v/>
      </c>
      <c r="W123" s="47" t="str">
        <f>IF(AND(Include_study?="Yes",Sufficient_data="Yes"),((Semi_partial_correlation-I$29)*SQRT(Calculations!CO:CO))/SQRT(1-Calculations!CO:CO/SUM(Calculations!CO:CO)),"")</f>
        <v/>
      </c>
      <c r="AE123" s="155"/>
      <c r="AG123" s="121" t="str">
        <f t="shared" si="26"/>
        <v/>
      </c>
      <c r="AH123" s="34" t="str">
        <f t="shared" si="27"/>
        <v/>
      </c>
      <c r="AI123" s="47" t="str">
        <f t="shared" si="28"/>
        <v/>
      </c>
      <c r="AP123" s="155"/>
      <c r="AR123" s="121" t="str">
        <f t="shared" si="29"/>
        <v/>
      </c>
      <c r="AS123" s="34" t="str">
        <f>IF(Calculations!FI123&lt;&gt;"",NORMSINV(Calculations!FI123),"")</f>
        <v/>
      </c>
      <c r="AT123" s="47" t="str">
        <f t="shared" si="30"/>
        <v/>
      </c>
      <c r="BA123" s="155"/>
      <c r="BE123" s="155"/>
    </row>
    <row r="124" spans="4:57" x14ac:dyDescent="0.2">
      <c r="D124" s="110" t="str">
        <f t="shared" si="22"/>
        <v/>
      </c>
      <c r="E124" s="34" t="str">
        <f t="shared" si="23"/>
        <v/>
      </c>
      <c r="F124" s="34" t="str">
        <f t="shared" si="24"/>
        <v/>
      </c>
      <c r="M124" s="155"/>
      <c r="T124" s="155"/>
      <c r="V124" s="121" t="str">
        <f t="shared" si="25"/>
        <v/>
      </c>
      <c r="W124" s="47" t="str">
        <f>IF(AND(Include_study?="Yes",Sufficient_data="Yes"),((Semi_partial_correlation-I$29)*SQRT(Calculations!CO:CO))/SQRT(1-Calculations!CO:CO/SUM(Calculations!CO:CO)),"")</f>
        <v/>
      </c>
      <c r="AE124" s="155"/>
      <c r="AG124" s="121" t="str">
        <f t="shared" si="26"/>
        <v/>
      </c>
      <c r="AH124" s="34" t="str">
        <f t="shared" si="27"/>
        <v/>
      </c>
      <c r="AI124" s="47" t="str">
        <f t="shared" si="28"/>
        <v/>
      </c>
      <c r="AP124" s="155"/>
      <c r="AR124" s="121" t="str">
        <f t="shared" si="29"/>
        <v/>
      </c>
      <c r="AS124" s="34" t="str">
        <f>IF(Calculations!FI124&lt;&gt;"",NORMSINV(Calculations!FI124),"")</f>
        <v/>
      </c>
      <c r="AT124" s="47" t="str">
        <f t="shared" si="30"/>
        <v/>
      </c>
      <c r="BA124" s="155"/>
      <c r="BE124" s="155"/>
    </row>
    <row r="125" spans="4:57" x14ac:dyDescent="0.2">
      <c r="D125" s="110" t="str">
        <f t="shared" si="22"/>
        <v/>
      </c>
      <c r="E125" s="34" t="str">
        <f t="shared" si="23"/>
        <v/>
      </c>
      <c r="F125" s="34" t="str">
        <f t="shared" si="24"/>
        <v/>
      </c>
      <c r="M125" s="155"/>
      <c r="T125" s="155"/>
      <c r="V125" s="121" t="str">
        <f t="shared" si="25"/>
        <v/>
      </c>
      <c r="W125" s="47" t="str">
        <f>IF(AND(Include_study?="Yes",Sufficient_data="Yes"),((Semi_partial_correlation-I$29)*SQRT(Calculations!CO:CO))/SQRT(1-Calculations!CO:CO/SUM(Calculations!CO:CO)),"")</f>
        <v/>
      </c>
      <c r="AE125" s="155"/>
      <c r="AG125" s="121" t="str">
        <f t="shared" si="26"/>
        <v/>
      </c>
      <c r="AH125" s="34" t="str">
        <f t="shared" si="27"/>
        <v/>
      </c>
      <c r="AI125" s="47" t="str">
        <f t="shared" si="28"/>
        <v/>
      </c>
      <c r="AP125" s="155"/>
      <c r="AR125" s="121" t="str">
        <f t="shared" si="29"/>
        <v/>
      </c>
      <c r="AS125" s="34" t="str">
        <f>IF(Calculations!FI125&lt;&gt;"",NORMSINV(Calculations!FI125),"")</f>
        <v/>
      </c>
      <c r="AT125" s="47" t="str">
        <f t="shared" si="30"/>
        <v/>
      </c>
      <c r="BA125" s="155"/>
      <c r="BE125" s="155"/>
    </row>
    <row r="126" spans="4:57" x14ac:dyDescent="0.2">
      <c r="D126" s="110" t="str">
        <f t="shared" si="22"/>
        <v/>
      </c>
      <c r="E126" s="34" t="str">
        <f t="shared" si="23"/>
        <v/>
      </c>
      <c r="F126" s="34" t="str">
        <f t="shared" si="24"/>
        <v/>
      </c>
      <c r="M126" s="155"/>
      <c r="T126" s="155"/>
      <c r="V126" s="121" t="str">
        <f t="shared" si="25"/>
        <v/>
      </c>
      <c r="W126" s="47" t="str">
        <f>IF(AND(Include_study?="Yes",Sufficient_data="Yes"),((Semi_partial_correlation-I$29)*SQRT(Calculations!CO:CO))/SQRT(1-Calculations!CO:CO/SUM(Calculations!CO:CO)),"")</f>
        <v/>
      </c>
      <c r="AE126" s="155"/>
      <c r="AG126" s="121" t="str">
        <f t="shared" si="26"/>
        <v/>
      </c>
      <c r="AH126" s="34" t="str">
        <f t="shared" si="27"/>
        <v/>
      </c>
      <c r="AI126" s="47" t="str">
        <f t="shared" si="28"/>
        <v/>
      </c>
      <c r="AP126" s="155"/>
      <c r="AR126" s="121" t="str">
        <f t="shared" si="29"/>
        <v/>
      </c>
      <c r="AS126" s="34" t="str">
        <f>IF(Calculations!FI126&lt;&gt;"",NORMSINV(Calculations!FI126),"")</f>
        <v/>
      </c>
      <c r="AT126" s="47" t="str">
        <f t="shared" si="30"/>
        <v/>
      </c>
      <c r="BA126" s="155"/>
      <c r="BE126" s="155"/>
    </row>
    <row r="127" spans="4:57" x14ac:dyDescent="0.2">
      <c r="D127" s="110" t="str">
        <f t="shared" si="22"/>
        <v/>
      </c>
      <c r="E127" s="34" t="str">
        <f t="shared" si="23"/>
        <v/>
      </c>
      <c r="F127" s="34" t="str">
        <f t="shared" si="24"/>
        <v/>
      </c>
      <c r="M127" s="155"/>
      <c r="T127" s="155"/>
      <c r="V127" s="121" t="str">
        <f t="shared" si="25"/>
        <v/>
      </c>
      <c r="W127" s="47" t="str">
        <f>IF(AND(Include_study?="Yes",Sufficient_data="Yes"),((Semi_partial_correlation-I$29)*SQRT(Calculations!CO:CO))/SQRT(1-Calculations!CO:CO/SUM(Calculations!CO:CO)),"")</f>
        <v/>
      </c>
      <c r="AE127" s="155"/>
      <c r="AG127" s="121" t="str">
        <f t="shared" si="26"/>
        <v/>
      </c>
      <c r="AH127" s="34" t="str">
        <f t="shared" si="27"/>
        <v/>
      </c>
      <c r="AI127" s="47" t="str">
        <f t="shared" si="28"/>
        <v/>
      </c>
      <c r="AP127" s="155"/>
      <c r="AR127" s="121" t="str">
        <f t="shared" si="29"/>
        <v/>
      </c>
      <c r="AS127" s="34" t="str">
        <f>IF(Calculations!FI127&lt;&gt;"",NORMSINV(Calculations!FI127),"")</f>
        <v/>
      </c>
      <c r="AT127" s="47" t="str">
        <f t="shared" si="30"/>
        <v/>
      </c>
      <c r="BA127" s="155"/>
      <c r="BE127" s="155"/>
    </row>
    <row r="128" spans="4:57" x14ac:dyDescent="0.2">
      <c r="D128" s="110" t="str">
        <f t="shared" si="22"/>
        <v/>
      </c>
      <c r="E128" s="34" t="str">
        <f t="shared" si="23"/>
        <v/>
      </c>
      <c r="F128" s="34" t="str">
        <f t="shared" si="24"/>
        <v/>
      </c>
      <c r="M128" s="155"/>
      <c r="T128" s="155"/>
      <c r="V128" s="121" t="str">
        <f t="shared" si="25"/>
        <v/>
      </c>
      <c r="W128" s="47" t="str">
        <f>IF(AND(Include_study?="Yes",Sufficient_data="Yes"),((Semi_partial_correlation-I$29)*SQRT(Calculations!CO:CO))/SQRT(1-Calculations!CO:CO/SUM(Calculations!CO:CO)),"")</f>
        <v/>
      </c>
      <c r="AE128" s="155"/>
      <c r="AG128" s="121" t="str">
        <f t="shared" si="26"/>
        <v/>
      </c>
      <c r="AH128" s="34" t="str">
        <f t="shared" si="27"/>
        <v/>
      </c>
      <c r="AI128" s="47" t="str">
        <f t="shared" si="28"/>
        <v/>
      </c>
      <c r="AP128" s="155"/>
      <c r="AR128" s="121" t="str">
        <f t="shared" si="29"/>
        <v/>
      </c>
      <c r="AS128" s="34" t="str">
        <f>IF(Calculations!FI128&lt;&gt;"",NORMSINV(Calculations!FI128),"")</f>
        <v/>
      </c>
      <c r="AT128" s="47" t="str">
        <f t="shared" si="30"/>
        <v/>
      </c>
      <c r="BA128" s="155"/>
      <c r="BE128" s="155"/>
    </row>
    <row r="129" spans="4:57" x14ac:dyDescent="0.2">
      <c r="D129" s="110" t="str">
        <f t="shared" si="22"/>
        <v/>
      </c>
      <c r="E129" s="34" t="str">
        <f t="shared" si="23"/>
        <v/>
      </c>
      <c r="F129" s="34" t="str">
        <f t="shared" si="24"/>
        <v/>
      </c>
      <c r="M129" s="155"/>
      <c r="T129" s="155"/>
      <c r="V129" s="121" t="str">
        <f t="shared" si="25"/>
        <v/>
      </c>
      <c r="W129" s="47" t="str">
        <f>IF(AND(Include_study?="Yes",Sufficient_data="Yes"),((Semi_partial_correlation-I$29)*SQRT(Calculations!CO:CO))/SQRT(1-Calculations!CO:CO/SUM(Calculations!CO:CO)),"")</f>
        <v/>
      </c>
      <c r="AE129" s="155"/>
      <c r="AG129" s="121" t="str">
        <f t="shared" si="26"/>
        <v/>
      </c>
      <c r="AH129" s="34" t="str">
        <f t="shared" si="27"/>
        <v/>
      </c>
      <c r="AI129" s="47" t="str">
        <f t="shared" si="28"/>
        <v/>
      </c>
      <c r="AP129" s="155"/>
      <c r="AR129" s="121" t="str">
        <f t="shared" si="29"/>
        <v/>
      </c>
      <c r="AS129" s="34" t="str">
        <f>IF(Calculations!FI129&lt;&gt;"",NORMSINV(Calculations!FI129),"")</f>
        <v/>
      </c>
      <c r="AT129" s="47" t="str">
        <f t="shared" si="30"/>
        <v/>
      </c>
      <c r="BA129" s="155"/>
      <c r="BE129" s="155"/>
    </row>
    <row r="130" spans="4:57" x14ac:dyDescent="0.2">
      <c r="D130" s="110" t="str">
        <f t="shared" si="22"/>
        <v/>
      </c>
      <c r="E130" s="34" t="str">
        <f t="shared" ref="E130:E161" si="31">IF(AND(Include_study?="Yes",Sufficient_data="Yes"),Semi_partial_correlation,"")</f>
        <v/>
      </c>
      <c r="F130" s="34" t="str">
        <f t="shared" si="24"/>
        <v/>
      </c>
      <c r="M130" s="155"/>
      <c r="T130" s="155"/>
      <c r="V130" s="121" t="str">
        <f t="shared" si="25"/>
        <v/>
      </c>
      <c r="W130" s="47" t="str">
        <f>IF(AND(Include_study?="Yes",Sufficient_data="Yes"),((Semi_partial_correlation-I$29)*SQRT(Calculations!CO:CO))/SQRT(1-Calculations!CO:CO/SUM(Calculations!CO:CO)),"")</f>
        <v/>
      </c>
      <c r="AE130" s="155"/>
      <c r="AG130" s="121" t="str">
        <f t="shared" si="26"/>
        <v/>
      </c>
      <c r="AH130" s="34" t="str">
        <f t="shared" ref="AH130:AH161" si="32">IF(AND(Sufficient_data="Yes",Include_study?="Yes"),Inverse_standard_error,"")</f>
        <v/>
      </c>
      <c r="AI130" s="47" t="str">
        <f t="shared" ref="AI130:AI161" si="33">IF(AND(Sufficient_data="Yes",Include_study?="Yes"),Z_score,"")</f>
        <v/>
      </c>
      <c r="AP130" s="155"/>
      <c r="AR130" s="121" t="str">
        <f t="shared" si="29"/>
        <v/>
      </c>
      <c r="AS130" s="34" t="str">
        <f>IF(Calculations!FI130&lt;&gt;"",NORMSINV(Calculations!FI130),"")</f>
        <v/>
      </c>
      <c r="AT130" s="47" t="str">
        <f t="shared" ref="AT130:AT161" si="34">IF(AND(Include_study?="Yes",Sufficient_data="Yes"),IF(AW$33="Standardized residuals",Standardized_residual,Z_score),"")</f>
        <v/>
      </c>
      <c r="BA130" s="155"/>
      <c r="BE130" s="155"/>
    </row>
    <row r="131" spans="4:57" x14ac:dyDescent="0.2">
      <c r="D131" s="110" t="str">
        <f t="shared" si="22"/>
        <v/>
      </c>
      <c r="E131" s="34" t="str">
        <f t="shared" si="31"/>
        <v/>
      </c>
      <c r="F131" s="34" t="str">
        <f t="shared" si="24"/>
        <v/>
      </c>
      <c r="M131" s="155"/>
      <c r="T131" s="155"/>
      <c r="V131" s="121" t="str">
        <f t="shared" si="25"/>
        <v/>
      </c>
      <c r="W131" s="47" t="str">
        <f>IF(AND(Include_study?="Yes",Sufficient_data="Yes"),((Semi_partial_correlation-I$29)*SQRT(Calculations!CO:CO))/SQRT(1-Calculations!CO:CO/SUM(Calculations!CO:CO)),"")</f>
        <v/>
      </c>
      <c r="AE131" s="155"/>
      <c r="AG131" s="121" t="str">
        <f t="shared" si="26"/>
        <v/>
      </c>
      <c r="AH131" s="34" t="str">
        <f t="shared" si="32"/>
        <v/>
      </c>
      <c r="AI131" s="47" t="str">
        <f t="shared" si="33"/>
        <v/>
      </c>
      <c r="AP131" s="155"/>
      <c r="AR131" s="121" t="str">
        <f t="shared" si="29"/>
        <v/>
      </c>
      <c r="AS131" s="34" t="str">
        <f>IF(Calculations!FI131&lt;&gt;"",NORMSINV(Calculations!FI131),"")</f>
        <v/>
      </c>
      <c r="AT131" s="47" t="str">
        <f t="shared" si="34"/>
        <v/>
      </c>
      <c r="BA131" s="155"/>
      <c r="BE131" s="155"/>
    </row>
    <row r="132" spans="4:57" x14ac:dyDescent="0.2">
      <c r="D132" s="110" t="str">
        <f t="shared" si="22"/>
        <v/>
      </c>
      <c r="E132" s="34" t="str">
        <f t="shared" si="31"/>
        <v/>
      </c>
      <c r="F132" s="34" t="str">
        <f t="shared" si="24"/>
        <v/>
      </c>
      <c r="M132" s="155"/>
      <c r="T132" s="155"/>
      <c r="V132" s="121" t="str">
        <f t="shared" si="25"/>
        <v/>
      </c>
      <c r="W132" s="47" t="str">
        <f>IF(AND(Include_study?="Yes",Sufficient_data="Yes"),((Semi_partial_correlation-I$29)*SQRT(Calculations!CO:CO))/SQRT(1-Calculations!CO:CO/SUM(Calculations!CO:CO)),"")</f>
        <v/>
      </c>
      <c r="AE132" s="155"/>
      <c r="AG132" s="121" t="str">
        <f t="shared" si="26"/>
        <v/>
      </c>
      <c r="AH132" s="34" t="str">
        <f t="shared" si="32"/>
        <v/>
      </c>
      <c r="AI132" s="47" t="str">
        <f t="shared" si="33"/>
        <v/>
      </c>
      <c r="AP132" s="155"/>
      <c r="AR132" s="121" t="str">
        <f t="shared" si="29"/>
        <v/>
      </c>
      <c r="AS132" s="34" t="str">
        <f>IF(Calculations!FI132&lt;&gt;"",NORMSINV(Calculations!FI132),"")</f>
        <v/>
      </c>
      <c r="AT132" s="47" t="str">
        <f t="shared" si="34"/>
        <v/>
      </c>
      <c r="BA132" s="155"/>
      <c r="BE132" s="155"/>
    </row>
    <row r="133" spans="4:57" x14ac:dyDescent="0.2">
      <c r="D133" s="110" t="str">
        <f t="shared" si="22"/>
        <v/>
      </c>
      <c r="E133" s="34" t="str">
        <f t="shared" si="31"/>
        <v/>
      </c>
      <c r="F133" s="34" t="str">
        <f t="shared" si="24"/>
        <v/>
      </c>
      <c r="M133" s="155"/>
      <c r="T133" s="155"/>
      <c r="V133" s="121" t="str">
        <f t="shared" si="25"/>
        <v/>
      </c>
      <c r="W133" s="47" t="str">
        <f>IF(AND(Include_study?="Yes",Sufficient_data="Yes"),((Semi_partial_correlation-I$29)*SQRT(Calculations!CO:CO))/SQRT(1-Calculations!CO:CO/SUM(Calculations!CO:CO)),"")</f>
        <v/>
      </c>
      <c r="AE133" s="155"/>
      <c r="AG133" s="121" t="str">
        <f t="shared" si="26"/>
        <v/>
      </c>
      <c r="AH133" s="34" t="str">
        <f t="shared" si="32"/>
        <v/>
      </c>
      <c r="AI133" s="47" t="str">
        <f t="shared" si="33"/>
        <v/>
      </c>
      <c r="AP133" s="155"/>
      <c r="AR133" s="121" t="str">
        <f t="shared" si="29"/>
        <v/>
      </c>
      <c r="AS133" s="34" t="str">
        <f>IF(Calculations!FI133&lt;&gt;"",NORMSINV(Calculations!FI133),"")</f>
        <v/>
      </c>
      <c r="AT133" s="47" t="str">
        <f t="shared" si="34"/>
        <v/>
      </c>
      <c r="BA133" s="155"/>
      <c r="BE133" s="155"/>
    </row>
    <row r="134" spans="4:57" x14ac:dyDescent="0.2">
      <c r="D134" s="110" t="str">
        <f t="shared" si="22"/>
        <v/>
      </c>
      <c r="E134" s="34" t="str">
        <f t="shared" si="31"/>
        <v/>
      </c>
      <c r="F134" s="34" t="str">
        <f t="shared" si="24"/>
        <v/>
      </c>
      <c r="M134" s="155"/>
      <c r="T134" s="155"/>
      <c r="V134" s="121" t="str">
        <f t="shared" si="25"/>
        <v/>
      </c>
      <c r="W134" s="47" t="str">
        <f>IF(AND(Include_study?="Yes",Sufficient_data="Yes"),((Semi_partial_correlation-I$29)*SQRT(Calculations!CO:CO))/SQRT(1-Calculations!CO:CO/SUM(Calculations!CO:CO)),"")</f>
        <v/>
      </c>
      <c r="AE134" s="155"/>
      <c r="AG134" s="121" t="str">
        <f t="shared" si="26"/>
        <v/>
      </c>
      <c r="AH134" s="34" t="str">
        <f t="shared" si="32"/>
        <v/>
      </c>
      <c r="AI134" s="47" t="str">
        <f t="shared" si="33"/>
        <v/>
      </c>
      <c r="AP134" s="155"/>
      <c r="AR134" s="121" t="str">
        <f t="shared" si="29"/>
        <v/>
      </c>
      <c r="AS134" s="34" t="str">
        <f>IF(Calculations!FI134&lt;&gt;"",NORMSINV(Calculations!FI134),"")</f>
        <v/>
      </c>
      <c r="AT134" s="47" t="str">
        <f t="shared" si="34"/>
        <v/>
      </c>
      <c r="BA134" s="155"/>
      <c r="BE134" s="155"/>
    </row>
    <row r="135" spans="4:57" x14ac:dyDescent="0.2">
      <c r="D135" s="110" t="str">
        <f t="shared" si="22"/>
        <v/>
      </c>
      <c r="E135" s="34" t="str">
        <f t="shared" si="31"/>
        <v/>
      </c>
      <c r="F135" s="34" t="str">
        <f t="shared" si="24"/>
        <v/>
      </c>
      <c r="M135" s="155"/>
      <c r="T135" s="155"/>
      <c r="V135" s="121" t="str">
        <f t="shared" si="25"/>
        <v/>
      </c>
      <c r="W135" s="47" t="str">
        <f>IF(AND(Include_study?="Yes",Sufficient_data="Yes"),((Semi_partial_correlation-I$29)*SQRT(Calculations!CO:CO))/SQRT(1-Calculations!CO:CO/SUM(Calculations!CO:CO)),"")</f>
        <v/>
      </c>
      <c r="AE135" s="155"/>
      <c r="AG135" s="121" t="str">
        <f t="shared" si="26"/>
        <v/>
      </c>
      <c r="AH135" s="34" t="str">
        <f t="shared" si="32"/>
        <v/>
      </c>
      <c r="AI135" s="47" t="str">
        <f t="shared" si="33"/>
        <v/>
      </c>
      <c r="AP135" s="155"/>
      <c r="AR135" s="121" t="str">
        <f t="shared" si="29"/>
        <v/>
      </c>
      <c r="AS135" s="34" t="str">
        <f>IF(Calculations!FI135&lt;&gt;"",NORMSINV(Calculations!FI135),"")</f>
        <v/>
      </c>
      <c r="AT135" s="47" t="str">
        <f t="shared" si="34"/>
        <v/>
      </c>
      <c r="BA135" s="155"/>
      <c r="BE135" s="155"/>
    </row>
    <row r="136" spans="4:57" x14ac:dyDescent="0.2">
      <c r="D136" s="110" t="str">
        <f t="shared" si="22"/>
        <v/>
      </c>
      <c r="E136" s="34" t="str">
        <f t="shared" si="31"/>
        <v/>
      </c>
      <c r="F136" s="34" t="str">
        <f t="shared" si="24"/>
        <v/>
      </c>
      <c r="M136" s="155"/>
      <c r="T136" s="155"/>
      <c r="V136" s="121" t="str">
        <f t="shared" si="25"/>
        <v/>
      </c>
      <c r="W136" s="47" t="str">
        <f>IF(AND(Include_study?="Yes",Sufficient_data="Yes"),((Semi_partial_correlation-I$29)*SQRT(Calculations!CO:CO))/SQRT(1-Calculations!CO:CO/SUM(Calculations!CO:CO)),"")</f>
        <v/>
      </c>
      <c r="AE136" s="155"/>
      <c r="AG136" s="121" t="str">
        <f t="shared" si="26"/>
        <v/>
      </c>
      <c r="AH136" s="34" t="str">
        <f t="shared" si="32"/>
        <v/>
      </c>
      <c r="AI136" s="47" t="str">
        <f t="shared" si="33"/>
        <v/>
      </c>
      <c r="AP136" s="155"/>
      <c r="AR136" s="121" t="str">
        <f t="shared" si="29"/>
        <v/>
      </c>
      <c r="AS136" s="34" t="str">
        <f>IF(Calculations!FI136&lt;&gt;"",NORMSINV(Calculations!FI136),"")</f>
        <v/>
      </c>
      <c r="AT136" s="47" t="str">
        <f t="shared" si="34"/>
        <v/>
      </c>
      <c r="BA136" s="155"/>
      <c r="BE136" s="155"/>
    </row>
    <row r="137" spans="4:57" x14ac:dyDescent="0.2">
      <c r="D137" s="110" t="str">
        <f t="shared" si="22"/>
        <v/>
      </c>
      <c r="E137" s="34" t="str">
        <f t="shared" si="31"/>
        <v/>
      </c>
      <c r="F137" s="34" t="str">
        <f t="shared" si="24"/>
        <v/>
      </c>
      <c r="M137" s="155"/>
      <c r="T137" s="155"/>
      <c r="V137" s="121" t="str">
        <f t="shared" si="25"/>
        <v/>
      </c>
      <c r="W137" s="47" t="str">
        <f>IF(AND(Include_study?="Yes",Sufficient_data="Yes"),((Semi_partial_correlation-I$29)*SQRT(Calculations!CO:CO))/SQRT(1-Calculations!CO:CO/SUM(Calculations!CO:CO)),"")</f>
        <v/>
      </c>
      <c r="AE137" s="155"/>
      <c r="AG137" s="121" t="str">
        <f t="shared" si="26"/>
        <v/>
      </c>
      <c r="AH137" s="34" t="str">
        <f t="shared" si="32"/>
        <v/>
      </c>
      <c r="AI137" s="47" t="str">
        <f t="shared" si="33"/>
        <v/>
      </c>
      <c r="AP137" s="155"/>
      <c r="AR137" s="121" t="str">
        <f t="shared" si="29"/>
        <v/>
      </c>
      <c r="AS137" s="34" t="str">
        <f>IF(Calculations!FI137&lt;&gt;"",NORMSINV(Calculations!FI137),"")</f>
        <v/>
      </c>
      <c r="AT137" s="47" t="str">
        <f t="shared" si="34"/>
        <v/>
      </c>
      <c r="BA137" s="155"/>
      <c r="BE137" s="155"/>
    </row>
    <row r="138" spans="4:57" x14ac:dyDescent="0.2">
      <c r="D138" s="110" t="str">
        <f t="shared" si="22"/>
        <v/>
      </c>
      <c r="E138" s="34" t="str">
        <f t="shared" si="31"/>
        <v/>
      </c>
      <c r="F138" s="34" t="str">
        <f t="shared" si="24"/>
        <v/>
      </c>
      <c r="M138" s="155"/>
      <c r="T138" s="155"/>
      <c r="V138" s="121" t="str">
        <f t="shared" si="25"/>
        <v/>
      </c>
      <c r="W138" s="47" t="str">
        <f>IF(AND(Include_study?="Yes",Sufficient_data="Yes"),((Semi_partial_correlation-I$29)*SQRT(Calculations!CO:CO))/SQRT(1-Calculations!CO:CO/SUM(Calculations!CO:CO)),"")</f>
        <v/>
      </c>
      <c r="AE138" s="155"/>
      <c r="AG138" s="121" t="str">
        <f t="shared" si="26"/>
        <v/>
      </c>
      <c r="AH138" s="34" t="str">
        <f t="shared" si="32"/>
        <v/>
      </c>
      <c r="AI138" s="47" t="str">
        <f t="shared" si="33"/>
        <v/>
      </c>
      <c r="AP138" s="155"/>
      <c r="AR138" s="121" t="str">
        <f t="shared" si="29"/>
        <v/>
      </c>
      <c r="AS138" s="34" t="str">
        <f>IF(Calculations!FI138&lt;&gt;"",NORMSINV(Calculations!FI138),"")</f>
        <v/>
      </c>
      <c r="AT138" s="47" t="str">
        <f t="shared" si="34"/>
        <v/>
      </c>
      <c r="BA138" s="155"/>
      <c r="BE138" s="155"/>
    </row>
    <row r="139" spans="4:57" x14ac:dyDescent="0.2">
      <c r="D139" s="110" t="str">
        <f t="shared" si="22"/>
        <v/>
      </c>
      <c r="E139" s="34" t="str">
        <f t="shared" si="31"/>
        <v/>
      </c>
      <c r="F139" s="34" t="str">
        <f t="shared" si="24"/>
        <v/>
      </c>
      <c r="M139" s="155"/>
      <c r="T139" s="155"/>
      <c r="V139" s="121" t="str">
        <f t="shared" si="25"/>
        <v/>
      </c>
      <c r="W139" s="47" t="str">
        <f>IF(AND(Include_study?="Yes",Sufficient_data="Yes"),((Semi_partial_correlation-I$29)*SQRT(Calculations!CO:CO))/SQRT(1-Calculations!CO:CO/SUM(Calculations!CO:CO)),"")</f>
        <v/>
      </c>
      <c r="AE139" s="155"/>
      <c r="AG139" s="121" t="str">
        <f t="shared" si="26"/>
        <v/>
      </c>
      <c r="AH139" s="34" t="str">
        <f t="shared" si="32"/>
        <v/>
      </c>
      <c r="AI139" s="47" t="str">
        <f t="shared" si="33"/>
        <v/>
      </c>
      <c r="AP139" s="155"/>
      <c r="AR139" s="121" t="str">
        <f t="shared" si="29"/>
        <v/>
      </c>
      <c r="AS139" s="34" t="str">
        <f>IF(Calculations!FI139&lt;&gt;"",NORMSINV(Calculations!FI139),"")</f>
        <v/>
      </c>
      <c r="AT139" s="47" t="str">
        <f t="shared" si="34"/>
        <v/>
      </c>
      <c r="BA139" s="155"/>
      <c r="BE139" s="155"/>
    </row>
    <row r="140" spans="4:57" x14ac:dyDescent="0.2">
      <c r="D140" s="110" t="str">
        <f t="shared" si="22"/>
        <v/>
      </c>
      <c r="E140" s="34" t="str">
        <f t="shared" si="31"/>
        <v/>
      </c>
      <c r="F140" s="34" t="str">
        <f t="shared" si="24"/>
        <v/>
      </c>
      <c r="M140" s="155"/>
      <c r="T140" s="155"/>
      <c r="V140" s="121" t="str">
        <f t="shared" si="25"/>
        <v/>
      </c>
      <c r="W140" s="47" t="str">
        <f>IF(AND(Include_study?="Yes",Sufficient_data="Yes"),((Semi_partial_correlation-I$29)*SQRT(Calculations!CO:CO))/SQRT(1-Calculations!CO:CO/SUM(Calculations!CO:CO)),"")</f>
        <v/>
      </c>
      <c r="AE140" s="155"/>
      <c r="AG140" s="121" t="str">
        <f t="shared" si="26"/>
        <v/>
      </c>
      <c r="AH140" s="34" t="str">
        <f t="shared" si="32"/>
        <v/>
      </c>
      <c r="AI140" s="47" t="str">
        <f t="shared" si="33"/>
        <v/>
      </c>
      <c r="AP140" s="155"/>
      <c r="AR140" s="121" t="str">
        <f t="shared" si="29"/>
        <v/>
      </c>
      <c r="AS140" s="34" t="str">
        <f>IF(Calculations!FI140&lt;&gt;"",NORMSINV(Calculations!FI140),"")</f>
        <v/>
      </c>
      <c r="AT140" s="47" t="str">
        <f t="shared" si="34"/>
        <v/>
      </c>
      <c r="BA140" s="155"/>
      <c r="BE140" s="155"/>
    </row>
    <row r="141" spans="4:57" x14ac:dyDescent="0.2">
      <c r="D141" s="110" t="str">
        <f t="shared" si="22"/>
        <v/>
      </c>
      <c r="E141" s="34" t="str">
        <f t="shared" si="31"/>
        <v/>
      </c>
      <c r="F141" s="34" t="str">
        <f t="shared" si="24"/>
        <v/>
      </c>
      <c r="M141" s="155"/>
      <c r="T141" s="155"/>
      <c r="V141" s="121" t="str">
        <f t="shared" si="25"/>
        <v/>
      </c>
      <c r="W141" s="47" t="str">
        <f>IF(AND(Include_study?="Yes",Sufficient_data="Yes"),((Semi_partial_correlation-I$29)*SQRT(Calculations!CO:CO))/SQRT(1-Calculations!CO:CO/SUM(Calculations!CO:CO)),"")</f>
        <v/>
      </c>
      <c r="AE141" s="155"/>
      <c r="AG141" s="121" t="str">
        <f t="shared" si="26"/>
        <v/>
      </c>
      <c r="AH141" s="34" t="str">
        <f t="shared" si="32"/>
        <v/>
      </c>
      <c r="AI141" s="47" t="str">
        <f t="shared" si="33"/>
        <v/>
      </c>
      <c r="AP141" s="155"/>
      <c r="AR141" s="121" t="str">
        <f t="shared" si="29"/>
        <v/>
      </c>
      <c r="AS141" s="34" t="str">
        <f>IF(Calculations!FI141&lt;&gt;"",NORMSINV(Calculations!FI141),"")</f>
        <v/>
      </c>
      <c r="AT141" s="47" t="str">
        <f t="shared" si="34"/>
        <v/>
      </c>
      <c r="BA141" s="155"/>
      <c r="BE141" s="155"/>
    </row>
    <row r="142" spans="4:57" x14ac:dyDescent="0.2">
      <c r="D142" s="110" t="str">
        <f t="shared" si="22"/>
        <v/>
      </c>
      <c r="E142" s="34" t="str">
        <f t="shared" si="31"/>
        <v/>
      </c>
      <c r="F142" s="34" t="str">
        <f t="shared" si="24"/>
        <v/>
      </c>
      <c r="M142" s="155"/>
      <c r="T142" s="155"/>
      <c r="V142" s="121" t="str">
        <f t="shared" si="25"/>
        <v/>
      </c>
      <c r="W142" s="47" t="str">
        <f>IF(AND(Include_study?="Yes",Sufficient_data="Yes"),((Semi_partial_correlation-I$29)*SQRT(Calculations!CO:CO))/SQRT(1-Calculations!CO:CO/SUM(Calculations!CO:CO)),"")</f>
        <v/>
      </c>
      <c r="AE142" s="155"/>
      <c r="AG142" s="121" t="str">
        <f t="shared" si="26"/>
        <v/>
      </c>
      <c r="AH142" s="34" t="str">
        <f t="shared" si="32"/>
        <v/>
      </c>
      <c r="AI142" s="47" t="str">
        <f t="shared" si="33"/>
        <v/>
      </c>
      <c r="AP142" s="155"/>
      <c r="AR142" s="121" t="str">
        <f t="shared" si="29"/>
        <v/>
      </c>
      <c r="AS142" s="34" t="str">
        <f>IF(Calculations!FI142&lt;&gt;"",NORMSINV(Calculations!FI142),"")</f>
        <v/>
      </c>
      <c r="AT142" s="47" t="str">
        <f t="shared" si="34"/>
        <v/>
      </c>
      <c r="BA142" s="155"/>
      <c r="BE142" s="155"/>
    </row>
    <row r="143" spans="4:57" x14ac:dyDescent="0.2">
      <c r="D143" s="110" t="str">
        <f t="shared" si="22"/>
        <v/>
      </c>
      <c r="E143" s="34" t="str">
        <f t="shared" si="31"/>
        <v/>
      </c>
      <c r="F143" s="34" t="str">
        <f t="shared" si="24"/>
        <v/>
      </c>
      <c r="M143" s="155"/>
      <c r="T143" s="155"/>
      <c r="V143" s="121" t="str">
        <f t="shared" si="25"/>
        <v/>
      </c>
      <c r="W143" s="47" t="str">
        <f>IF(AND(Include_study?="Yes",Sufficient_data="Yes"),((Semi_partial_correlation-I$29)*SQRT(Calculations!CO:CO))/SQRT(1-Calculations!CO:CO/SUM(Calculations!CO:CO)),"")</f>
        <v/>
      </c>
      <c r="AE143" s="155"/>
      <c r="AG143" s="121" t="str">
        <f t="shared" si="26"/>
        <v/>
      </c>
      <c r="AH143" s="34" t="str">
        <f t="shared" si="32"/>
        <v/>
      </c>
      <c r="AI143" s="47" t="str">
        <f t="shared" si="33"/>
        <v/>
      </c>
      <c r="AP143" s="155"/>
      <c r="AR143" s="121" t="str">
        <f t="shared" si="29"/>
        <v/>
      </c>
      <c r="AS143" s="34" t="str">
        <f>IF(Calculations!FI143&lt;&gt;"",NORMSINV(Calculations!FI143),"")</f>
        <v/>
      </c>
      <c r="AT143" s="47" t="str">
        <f t="shared" si="34"/>
        <v/>
      </c>
      <c r="BA143" s="155"/>
      <c r="BE143" s="155"/>
    </row>
    <row r="144" spans="4:57" x14ac:dyDescent="0.2">
      <c r="D144" s="110" t="str">
        <f t="shared" si="22"/>
        <v/>
      </c>
      <c r="E144" s="34" t="str">
        <f t="shared" si="31"/>
        <v/>
      </c>
      <c r="F144" s="34" t="str">
        <f t="shared" si="24"/>
        <v/>
      </c>
      <c r="M144" s="155"/>
      <c r="T144" s="155"/>
      <c r="V144" s="121" t="str">
        <f t="shared" si="25"/>
        <v/>
      </c>
      <c r="W144" s="47" t="str">
        <f>IF(AND(Include_study?="Yes",Sufficient_data="Yes"),((Semi_partial_correlation-I$29)*SQRT(Calculations!CO:CO))/SQRT(1-Calculations!CO:CO/SUM(Calculations!CO:CO)),"")</f>
        <v/>
      </c>
      <c r="AE144" s="155"/>
      <c r="AG144" s="121" t="str">
        <f t="shared" si="26"/>
        <v/>
      </c>
      <c r="AH144" s="34" t="str">
        <f t="shared" si="32"/>
        <v/>
      </c>
      <c r="AI144" s="47" t="str">
        <f t="shared" si="33"/>
        <v/>
      </c>
      <c r="AP144" s="155"/>
      <c r="AR144" s="121" t="str">
        <f t="shared" si="29"/>
        <v/>
      </c>
      <c r="AS144" s="34" t="str">
        <f>IF(Calculations!FI144&lt;&gt;"",NORMSINV(Calculations!FI144),"")</f>
        <v/>
      </c>
      <c r="AT144" s="47" t="str">
        <f t="shared" si="34"/>
        <v/>
      </c>
      <c r="BA144" s="155"/>
      <c r="BE144" s="155"/>
    </row>
    <row r="145" spans="4:57" x14ac:dyDescent="0.2">
      <c r="D145" s="110" t="str">
        <f t="shared" si="22"/>
        <v/>
      </c>
      <c r="E145" s="34" t="str">
        <f t="shared" si="31"/>
        <v/>
      </c>
      <c r="F145" s="34" t="str">
        <f t="shared" si="24"/>
        <v/>
      </c>
      <c r="M145" s="155"/>
      <c r="T145" s="155"/>
      <c r="V145" s="121" t="str">
        <f t="shared" si="25"/>
        <v/>
      </c>
      <c r="W145" s="47" t="str">
        <f>IF(AND(Include_study?="Yes",Sufficient_data="Yes"),((Semi_partial_correlation-I$29)*SQRT(Calculations!CO:CO))/SQRT(1-Calculations!CO:CO/SUM(Calculations!CO:CO)),"")</f>
        <v/>
      </c>
      <c r="AE145" s="155"/>
      <c r="AG145" s="121" t="str">
        <f t="shared" si="26"/>
        <v/>
      </c>
      <c r="AH145" s="34" t="str">
        <f t="shared" si="32"/>
        <v/>
      </c>
      <c r="AI145" s="47" t="str">
        <f t="shared" si="33"/>
        <v/>
      </c>
      <c r="AP145" s="155"/>
      <c r="AR145" s="121" t="str">
        <f t="shared" si="29"/>
        <v/>
      </c>
      <c r="AS145" s="34" t="str">
        <f>IF(Calculations!FI145&lt;&gt;"",NORMSINV(Calculations!FI145),"")</f>
        <v/>
      </c>
      <c r="AT145" s="47" t="str">
        <f t="shared" si="34"/>
        <v/>
      </c>
      <c r="BA145" s="155"/>
      <c r="BE145" s="155"/>
    </row>
    <row r="146" spans="4:57" x14ac:dyDescent="0.2">
      <c r="D146" s="110" t="str">
        <f t="shared" si="22"/>
        <v/>
      </c>
      <c r="E146" s="34" t="str">
        <f t="shared" si="31"/>
        <v/>
      </c>
      <c r="F146" s="34" t="str">
        <f t="shared" si="24"/>
        <v/>
      </c>
      <c r="M146" s="155"/>
      <c r="T146" s="155"/>
      <c r="V146" s="121" t="str">
        <f t="shared" si="25"/>
        <v/>
      </c>
      <c r="W146" s="47" t="str">
        <f>IF(AND(Include_study?="Yes",Sufficient_data="Yes"),((Semi_partial_correlation-I$29)*SQRT(Calculations!CO:CO))/SQRT(1-Calculations!CO:CO/SUM(Calculations!CO:CO)),"")</f>
        <v/>
      </c>
      <c r="AE146" s="155"/>
      <c r="AG146" s="121" t="str">
        <f t="shared" si="26"/>
        <v/>
      </c>
      <c r="AH146" s="34" t="str">
        <f t="shared" si="32"/>
        <v/>
      </c>
      <c r="AI146" s="47" t="str">
        <f t="shared" si="33"/>
        <v/>
      </c>
      <c r="AP146" s="155"/>
      <c r="AR146" s="121" t="str">
        <f t="shared" si="29"/>
        <v/>
      </c>
      <c r="AS146" s="34" t="str">
        <f>IF(Calculations!FI146&lt;&gt;"",NORMSINV(Calculations!FI146),"")</f>
        <v/>
      </c>
      <c r="AT146" s="47" t="str">
        <f t="shared" si="34"/>
        <v/>
      </c>
      <c r="BA146" s="155"/>
      <c r="BE146" s="155"/>
    </row>
    <row r="147" spans="4:57" x14ac:dyDescent="0.2">
      <c r="D147" s="110" t="str">
        <f t="shared" si="22"/>
        <v/>
      </c>
      <c r="E147" s="34" t="str">
        <f t="shared" si="31"/>
        <v/>
      </c>
      <c r="F147" s="34" t="str">
        <f t="shared" si="24"/>
        <v/>
      </c>
      <c r="M147" s="155"/>
      <c r="T147" s="155"/>
      <c r="V147" s="121" t="str">
        <f t="shared" si="25"/>
        <v/>
      </c>
      <c r="W147" s="47" t="str">
        <f>IF(AND(Include_study?="Yes",Sufficient_data="Yes"),((Semi_partial_correlation-I$29)*SQRT(Calculations!CO:CO))/SQRT(1-Calculations!CO:CO/SUM(Calculations!CO:CO)),"")</f>
        <v/>
      </c>
      <c r="AE147" s="155"/>
      <c r="AG147" s="121" t="str">
        <f t="shared" si="26"/>
        <v/>
      </c>
      <c r="AH147" s="34" t="str">
        <f t="shared" si="32"/>
        <v/>
      </c>
      <c r="AI147" s="47" t="str">
        <f t="shared" si="33"/>
        <v/>
      </c>
      <c r="AP147" s="155"/>
      <c r="AR147" s="121" t="str">
        <f t="shared" si="29"/>
        <v/>
      </c>
      <c r="AS147" s="34" t="str">
        <f>IF(Calculations!FI147&lt;&gt;"",NORMSINV(Calculations!FI147),"")</f>
        <v/>
      </c>
      <c r="AT147" s="47" t="str">
        <f t="shared" si="34"/>
        <v/>
      </c>
      <c r="BA147" s="155"/>
      <c r="BE147" s="155"/>
    </row>
    <row r="148" spans="4:57" x14ac:dyDescent="0.2">
      <c r="D148" s="110" t="str">
        <f t="shared" si="22"/>
        <v/>
      </c>
      <c r="E148" s="34" t="str">
        <f t="shared" si="31"/>
        <v/>
      </c>
      <c r="F148" s="34" t="str">
        <f t="shared" si="24"/>
        <v/>
      </c>
      <c r="M148" s="155"/>
      <c r="T148" s="155"/>
      <c r="V148" s="121" t="str">
        <f t="shared" si="25"/>
        <v/>
      </c>
      <c r="W148" s="47" t="str">
        <f>IF(AND(Include_study?="Yes",Sufficient_data="Yes"),((Semi_partial_correlation-I$29)*SQRT(Calculations!CO:CO))/SQRT(1-Calculations!CO:CO/SUM(Calculations!CO:CO)),"")</f>
        <v/>
      </c>
      <c r="AE148" s="155"/>
      <c r="AG148" s="121" t="str">
        <f t="shared" si="26"/>
        <v/>
      </c>
      <c r="AH148" s="34" t="str">
        <f t="shared" si="32"/>
        <v/>
      </c>
      <c r="AI148" s="47" t="str">
        <f t="shared" si="33"/>
        <v/>
      </c>
      <c r="AP148" s="155"/>
      <c r="AR148" s="121" t="str">
        <f t="shared" si="29"/>
        <v/>
      </c>
      <c r="AS148" s="34" t="str">
        <f>IF(Calculations!FI148&lt;&gt;"",NORMSINV(Calculations!FI148),"")</f>
        <v/>
      </c>
      <c r="AT148" s="47" t="str">
        <f t="shared" si="34"/>
        <v/>
      </c>
      <c r="BA148" s="155"/>
      <c r="BE148" s="155"/>
    </row>
    <row r="149" spans="4:57" x14ac:dyDescent="0.2">
      <c r="D149" s="110" t="str">
        <f t="shared" si="22"/>
        <v/>
      </c>
      <c r="E149" s="34" t="str">
        <f t="shared" si="31"/>
        <v/>
      </c>
      <c r="F149" s="34" t="str">
        <f t="shared" si="24"/>
        <v/>
      </c>
      <c r="M149" s="155"/>
      <c r="T149" s="155"/>
      <c r="V149" s="121" t="str">
        <f t="shared" si="25"/>
        <v/>
      </c>
      <c r="W149" s="47" t="str">
        <f>IF(AND(Include_study?="Yes",Sufficient_data="Yes"),((Semi_partial_correlation-I$29)*SQRT(Calculations!CO:CO))/SQRT(1-Calculations!CO:CO/SUM(Calculations!CO:CO)),"")</f>
        <v/>
      </c>
      <c r="AE149" s="155"/>
      <c r="AG149" s="121" t="str">
        <f t="shared" si="26"/>
        <v/>
      </c>
      <c r="AH149" s="34" t="str">
        <f t="shared" si="32"/>
        <v/>
      </c>
      <c r="AI149" s="47" t="str">
        <f t="shared" si="33"/>
        <v/>
      </c>
      <c r="AP149" s="155"/>
      <c r="AR149" s="121" t="str">
        <f t="shared" si="29"/>
        <v/>
      </c>
      <c r="AS149" s="34" t="str">
        <f>IF(Calculations!FI149&lt;&gt;"",NORMSINV(Calculations!FI149),"")</f>
        <v/>
      </c>
      <c r="AT149" s="47" t="str">
        <f t="shared" si="34"/>
        <v/>
      </c>
      <c r="BA149" s="155"/>
      <c r="BE149" s="155"/>
    </row>
    <row r="150" spans="4:57" x14ac:dyDescent="0.2">
      <c r="D150" s="110" t="str">
        <f t="shared" si="22"/>
        <v/>
      </c>
      <c r="E150" s="34" t="str">
        <f t="shared" si="31"/>
        <v/>
      </c>
      <c r="F150" s="34" t="str">
        <f t="shared" si="24"/>
        <v/>
      </c>
      <c r="M150" s="155"/>
      <c r="T150" s="155"/>
      <c r="V150" s="121" t="str">
        <f t="shared" si="25"/>
        <v/>
      </c>
      <c r="W150" s="47" t="str">
        <f>IF(AND(Include_study?="Yes",Sufficient_data="Yes"),((Semi_partial_correlation-I$29)*SQRT(Calculations!CO:CO))/SQRT(1-Calculations!CO:CO/SUM(Calculations!CO:CO)),"")</f>
        <v/>
      </c>
      <c r="AE150" s="155"/>
      <c r="AG150" s="121" t="str">
        <f t="shared" si="26"/>
        <v/>
      </c>
      <c r="AH150" s="34" t="str">
        <f t="shared" si="32"/>
        <v/>
      </c>
      <c r="AI150" s="47" t="str">
        <f t="shared" si="33"/>
        <v/>
      </c>
      <c r="AP150" s="155"/>
      <c r="AR150" s="121" t="str">
        <f t="shared" si="29"/>
        <v/>
      </c>
      <c r="AS150" s="34" t="str">
        <f>IF(Calculations!FI150&lt;&gt;"",NORMSINV(Calculations!FI150),"")</f>
        <v/>
      </c>
      <c r="AT150" s="47" t="str">
        <f t="shared" si="34"/>
        <v/>
      </c>
      <c r="BA150" s="155"/>
      <c r="BE150" s="155"/>
    </row>
    <row r="151" spans="4:57" x14ac:dyDescent="0.2">
      <c r="D151" s="110" t="str">
        <f t="shared" si="22"/>
        <v/>
      </c>
      <c r="E151" s="34" t="str">
        <f t="shared" si="31"/>
        <v/>
      </c>
      <c r="F151" s="34" t="str">
        <f t="shared" si="24"/>
        <v/>
      </c>
      <c r="M151" s="155"/>
      <c r="T151" s="155"/>
      <c r="V151" s="121" t="str">
        <f t="shared" si="25"/>
        <v/>
      </c>
      <c r="W151" s="47" t="str">
        <f>IF(AND(Include_study?="Yes",Sufficient_data="Yes"),((Semi_partial_correlation-I$29)*SQRT(Calculations!CO:CO))/SQRT(1-Calculations!CO:CO/SUM(Calculations!CO:CO)),"")</f>
        <v/>
      </c>
      <c r="AE151" s="155"/>
      <c r="AG151" s="121" t="str">
        <f t="shared" si="26"/>
        <v/>
      </c>
      <c r="AH151" s="34" t="str">
        <f t="shared" si="32"/>
        <v/>
      </c>
      <c r="AI151" s="47" t="str">
        <f t="shared" si="33"/>
        <v/>
      </c>
      <c r="AP151" s="155"/>
      <c r="AR151" s="121" t="str">
        <f t="shared" si="29"/>
        <v/>
      </c>
      <c r="AS151" s="34" t="str">
        <f>IF(Calculations!FI151&lt;&gt;"",NORMSINV(Calculations!FI151),"")</f>
        <v/>
      </c>
      <c r="AT151" s="47" t="str">
        <f t="shared" si="34"/>
        <v/>
      </c>
      <c r="BA151" s="155"/>
      <c r="BE151" s="155"/>
    </row>
    <row r="152" spans="4:57" x14ac:dyDescent="0.2">
      <c r="D152" s="110" t="str">
        <f t="shared" si="22"/>
        <v/>
      </c>
      <c r="E152" s="34" t="str">
        <f t="shared" si="31"/>
        <v/>
      </c>
      <c r="F152" s="34" t="str">
        <f t="shared" si="24"/>
        <v/>
      </c>
      <c r="M152" s="155"/>
      <c r="T152" s="155"/>
      <c r="V152" s="121" t="str">
        <f t="shared" si="25"/>
        <v/>
      </c>
      <c r="W152" s="47" t="str">
        <f>IF(AND(Include_study?="Yes",Sufficient_data="Yes"),((Semi_partial_correlation-I$29)*SQRT(Calculations!CO:CO))/SQRT(1-Calculations!CO:CO/SUM(Calculations!CO:CO)),"")</f>
        <v/>
      </c>
      <c r="AE152" s="155"/>
      <c r="AG152" s="121" t="str">
        <f t="shared" si="26"/>
        <v/>
      </c>
      <c r="AH152" s="34" t="str">
        <f t="shared" si="32"/>
        <v/>
      </c>
      <c r="AI152" s="47" t="str">
        <f t="shared" si="33"/>
        <v/>
      </c>
      <c r="AP152" s="155"/>
      <c r="AR152" s="121" t="str">
        <f t="shared" si="29"/>
        <v/>
      </c>
      <c r="AS152" s="34" t="str">
        <f>IF(Calculations!FI152&lt;&gt;"",NORMSINV(Calculations!FI152),"")</f>
        <v/>
      </c>
      <c r="AT152" s="47" t="str">
        <f t="shared" si="34"/>
        <v/>
      </c>
      <c r="BA152" s="155"/>
      <c r="BE152" s="155"/>
    </row>
    <row r="153" spans="4:57" x14ac:dyDescent="0.2">
      <c r="D153" s="110" t="str">
        <f t="shared" si="22"/>
        <v/>
      </c>
      <c r="E153" s="34" t="str">
        <f t="shared" si="31"/>
        <v/>
      </c>
      <c r="F153" s="34" t="str">
        <f t="shared" si="24"/>
        <v/>
      </c>
      <c r="M153" s="155"/>
      <c r="T153" s="155"/>
      <c r="V153" s="121" t="str">
        <f t="shared" si="25"/>
        <v/>
      </c>
      <c r="W153" s="47" t="str">
        <f>IF(AND(Include_study?="Yes",Sufficient_data="Yes"),((Semi_partial_correlation-I$29)*SQRT(Calculations!CO:CO))/SQRT(1-Calculations!CO:CO/SUM(Calculations!CO:CO)),"")</f>
        <v/>
      </c>
      <c r="AE153" s="155"/>
      <c r="AG153" s="121" t="str">
        <f t="shared" si="26"/>
        <v/>
      </c>
      <c r="AH153" s="34" t="str">
        <f t="shared" si="32"/>
        <v/>
      </c>
      <c r="AI153" s="47" t="str">
        <f t="shared" si="33"/>
        <v/>
      </c>
      <c r="AP153" s="155"/>
      <c r="AR153" s="121" t="str">
        <f t="shared" si="29"/>
        <v/>
      </c>
      <c r="AS153" s="34" t="str">
        <f>IF(Calculations!FI153&lt;&gt;"",NORMSINV(Calculations!FI153),"")</f>
        <v/>
      </c>
      <c r="AT153" s="47" t="str">
        <f t="shared" si="34"/>
        <v/>
      </c>
      <c r="BA153" s="155"/>
      <c r="BE153" s="155"/>
    </row>
    <row r="154" spans="4:57" x14ac:dyDescent="0.2">
      <c r="D154" s="110" t="str">
        <f t="shared" si="22"/>
        <v/>
      </c>
      <c r="E154" s="34" t="str">
        <f t="shared" si="31"/>
        <v/>
      </c>
      <c r="F154" s="34" t="str">
        <f t="shared" si="24"/>
        <v/>
      </c>
      <c r="M154" s="155"/>
      <c r="T154" s="155"/>
      <c r="V154" s="121" t="str">
        <f t="shared" si="25"/>
        <v/>
      </c>
      <c r="W154" s="47" t="str">
        <f>IF(AND(Include_study?="Yes",Sufficient_data="Yes"),((Semi_partial_correlation-I$29)*SQRT(Calculations!CO:CO))/SQRT(1-Calculations!CO:CO/SUM(Calculations!CO:CO)),"")</f>
        <v/>
      </c>
      <c r="AE154" s="155"/>
      <c r="AG154" s="121" t="str">
        <f t="shared" si="26"/>
        <v/>
      </c>
      <c r="AH154" s="34" t="str">
        <f t="shared" si="32"/>
        <v/>
      </c>
      <c r="AI154" s="47" t="str">
        <f t="shared" si="33"/>
        <v/>
      </c>
      <c r="AP154" s="155"/>
      <c r="AR154" s="121" t="str">
        <f t="shared" si="29"/>
        <v/>
      </c>
      <c r="AS154" s="34" t="str">
        <f>IF(Calculations!FI154&lt;&gt;"",NORMSINV(Calculations!FI154),"")</f>
        <v/>
      </c>
      <c r="AT154" s="47" t="str">
        <f t="shared" si="34"/>
        <v/>
      </c>
      <c r="BA154" s="155"/>
      <c r="BE154" s="155"/>
    </row>
    <row r="155" spans="4:57" x14ac:dyDescent="0.2">
      <c r="D155" s="110" t="str">
        <f t="shared" si="22"/>
        <v/>
      </c>
      <c r="E155" s="34" t="str">
        <f t="shared" si="31"/>
        <v/>
      </c>
      <c r="F155" s="34" t="str">
        <f t="shared" si="24"/>
        <v/>
      </c>
      <c r="M155" s="155"/>
      <c r="T155" s="155"/>
      <c r="V155" s="121" t="str">
        <f t="shared" si="25"/>
        <v/>
      </c>
      <c r="W155" s="47" t="str">
        <f>IF(AND(Include_study?="Yes",Sufficient_data="Yes"),((Semi_partial_correlation-I$29)*SQRT(Calculations!CO:CO))/SQRT(1-Calculations!CO:CO/SUM(Calculations!CO:CO)),"")</f>
        <v/>
      </c>
      <c r="AE155" s="155"/>
      <c r="AG155" s="121" t="str">
        <f t="shared" si="26"/>
        <v/>
      </c>
      <c r="AH155" s="34" t="str">
        <f t="shared" si="32"/>
        <v/>
      </c>
      <c r="AI155" s="47" t="str">
        <f t="shared" si="33"/>
        <v/>
      </c>
      <c r="AP155" s="155"/>
      <c r="AR155" s="121" t="str">
        <f t="shared" si="29"/>
        <v/>
      </c>
      <c r="AS155" s="34" t="str">
        <f>IF(Calculations!FI155&lt;&gt;"",NORMSINV(Calculations!FI155),"")</f>
        <v/>
      </c>
      <c r="AT155" s="47" t="str">
        <f t="shared" si="34"/>
        <v/>
      </c>
      <c r="BA155" s="155"/>
      <c r="BE155" s="155"/>
    </row>
    <row r="156" spans="4:57" x14ac:dyDescent="0.2">
      <c r="D156" s="110" t="str">
        <f t="shared" si="22"/>
        <v/>
      </c>
      <c r="E156" s="34" t="str">
        <f t="shared" si="31"/>
        <v/>
      </c>
      <c r="F156" s="34" t="str">
        <f t="shared" si="24"/>
        <v/>
      </c>
      <c r="M156" s="155"/>
      <c r="T156" s="155"/>
      <c r="V156" s="121" t="str">
        <f t="shared" si="25"/>
        <v/>
      </c>
      <c r="W156" s="47" t="str">
        <f>IF(AND(Include_study?="Yes",Sufficient_data="Yes"),((Semi_partial_correlation-I$29)*SQRT(Calculations!CO:CO))/SQRT(1-Calculations!CO:CO/SUM(Calculations!CO:CO)),"")</f>
        <v/>
      </c>
      <c r="AE156" s="155"/>
      <c r="AG156" s="121" t="str">
        <f t="shared" si="26"/>
        <v/>
      </c>
      <c r="AH156" s="34" t="str">
        <f t="shared" si="32"/>
        <v/>
      </c>
      <c r="AI156" s="47" t="str">
        <f t="shared" si="33"/>
        <v/>
      </c>
      <c r="AP156" s="155"/>
      <c r="AR156" s="121" t="str">
        <f t="shared" si="29"/>
        <v/>
      </c>
      <c r="AS156" s="34" t="str">
        <f>IF(Calculations!FI156&lt;&gt;"",NORMSINV(Calculations!FI156),"")</f>
        <v/>
      </c>
      <c r="AT156" s="47" t="str">
        <f t="shared" si="34"/>
        <v/>
      </c>
      <c r="BA156" s="155"/>
      <c r="BE156" s="155"/>
    </row>
    <row r="157" spans="4:57" x14ac:dyDescent="0.2">
      <c r="D157" s="110" t="str">
        <f t="shared" si="22"/>
        <v/>
      </c>
      <c r="E157" s="34" t="str">
        <f t="shared" si="31"/>
        <v/>
      </c>
      <c r="F157" s="34" t="str">
        <f t="shared" si="24"/>
        <v/>
      </c>
      <c r="M157" s="155"/>
      <c r="T157" s="155"/>
      <c r="V157" s="121" t="str">
        <f t="shared" si="25"/>
        <v/>
      </c>
      <c r="W157" s="47" t="str">
        <f>IF(AND(Include_study?="Yes",Sufficient_data="Yes"),((Semi_partial_correlation-I$29)*SQRT(Calculations!CO:CO))/SQRT(1-Calculations!CO:CO/SUM(Calculations!CO:CO)),"")</f>
        <v/>
      </c>
      <c r="AE157" s="155"/>
      <c r="AG157" s="121" t="str">
        <f t="shared" si="26"/>
        <v/>
      </c>
      <c r="AH157" s="34" t="str">
        <f t="shared" si="32"/>
        <v/>
      </c>
      <c r="AI157" s="47" t="str">
        <f t="shared" si="33"/>
        <v/>
      </c>
      <c r="AP157" s="155"/>
      <c r="AR157" s="121" t="str">
        <f t="shared" si="29"/>
        <v/>
      </c>
      <c r="AS157" s="34" t="str">
        <f>IF(Calculations!FI157&lt;&gt;"",NORMSINV(Calculations!FI157),"")</f>
        <v/>
      </c>
      <c r="AT157" s="47" t="str">
        <f t="shared" si="34"/>
        <v/>
      </c>
      <c r="BA157" s="155"/>
      <c r="BE157" s="155"/>
    </row>
    <row r="158" spans="4:57" x14ac:dyDescent="0.2">
      <c r="D158" s="110" t="str">
        <f t="shared" si="22"/>
        <v/>
      </c>
      <c r="E158" s="34" t="str">
        <f t="shared" si="31"/>
        <v/>
      </c>
      <c r="F158" s="34" t="str">
        <f t="shared" si="24"/>
        <v/>
      </c>
      <c r="M158" s="155"/>
      <c r="T158" s="155"/>
      <c r="V158" s="121" t="str">
        <f t="shared" si="25"/>
        <v/>
      </c>
      <c r="W158" s="47" t="str">
        <f>IF(AND(Include_study?="Yes",Sufficient_data="Yes"),((Semi_partial_correlation-I$29)*SQRT(Calculations!CO:CO))/SQRT(1-Calculations!CO:CO/SUM(Calculations!CO:CO)),"")</f>
        <v/>
      </c>
      <c r="AE158" s="155"/>
      <c r="AG158" s="121" t="str">
        <f t="shared" si="26"/>
        <v/>
      </c>
      <c r="AH158" s="34" t="str">
        <f t="shared" si="32"/>
        <v/>
      </c>
      <c r="AI158" s="47" t="str">
        <f t="shared" si="33"/>
        <v/>
      </c>
      <c r="AP158" s="155"/>
      <c r="AR158" s="121" t="str">
        <f t="shared" si="29"/>
        <v/>
      </c>
      <c r="AS158" s="34" t="str">
        <f>IF(Calculations!FI158&lt;&gt;"",NORMSINV(Calculations!FI158),"")</f>
        <v/>
      </c>
      <c r="AT158" s="47" t="str">
        <f t="shared" si="34"/>
        <v/>
      </c>
      <c r="BA158" s="155"/>
      <c r="BE158" s="155"/>
    </row>
    <row r="159" spans="4:57" x14ac:dyDescent="0.2">
      <c r="D159" s="110" t="str">
        <f t="shared" si="22"/>
        <v/>
      </c>
      <c r="E159" s="34" t="str">
        <f t="shared" si="31"/>
        <v/>
      </c>
      <c r="F159" s="34" t="str">
        <f t="shared" si="24"/>
        <v/>
      </c>
      <c r="M159" s="155"/>
      <c r="T159" s="155"/>
      <c r="V159" s="121" t="str">
        <f t="shared" si="25"/>
        <v/>
      </c>
      <c r="W159" s="47" t="str">
        <f>IF(AND(Include_study?="Yes",Sufficient_data="Yes"),((Semi_partial_correlation-I$29)*SQRT(Calculations!CO:CO))/SQRT(1-Calculations!CO:CO/SUM(Calculations!CO:CO)),"")</f>
        <v/>
      </c>
      <c r="AE159" s="155"/>
      <c r="AG159" s="121" t="str">
        <f t="shared" si="26"/>
        <v/>
      </c>
      <c r="AH159" s="34" t="str">
        <f t="shared" si="32"/>
        <v/>
      </c>
      <c r="AI159" s="47" t="str">
        <f t="shared" si="33"/>
        <v/>
      </c>
      <c r="AP159" s="155"/>
      <c r="AR159" s="121" t="str">
        <f t="shared" si="29"/>
        <v/>
      </c>
      <c r="AS159" s="34" t="str">
        <f>IF(Calculations!FI159&lt;&gt;"",NORMSINV(Calculations!FI159),"")</f>
        <v/>
      </c>
      <c r="AT159" s="47" t="str">
        <f t="shared" si="34"/>
        <v/>
      </c>
      <c r="BA159" s="155"/>
      <c r="BE159" s="155"/>
    </row>
    <row r="160" spans="4:57" x14ac:dyDescent="0.2">
      <c r="D160" s="110" t="str">
        <f t="shared" si="22"/>
        <v/>
      </c>
      <c r="E160" s="34" t="str">
        <f t="shared" si="31"/>
        <v/>
      </c>
      <c r="F160" s="34" t="str">
        <f t="shared" si="24"/>
        <v/>
      </c>
      <c r="M160" s="155"/>
      <c r="T160" s="155"/>
      <c r="V160" s="121" t="str">
        <f t="shared" si="25"/>
        <v/>
      </c>
      <c r="W160" s="47" t="str">
        <f>IF(AND(Include_study?="Yes",Sufficient_data="Yes"),((Semi_partial_correlation-I$29)*SQRT(Calculations!CO:CO))/SQRT(1-Calculations!CO:CO/SUM(Calculations!CO:CO)),"")</f>
        <v/>
      </c>
      <c r="AE160" s="155"/>
      <c r="AG160" s="121" t="str">
        <f t="shared" si="26"/>
        <v/>
      </c>
      <c r="AH160" s="34" t="str">
        <f t="shared" si="32"/>
        <v/>
      </c>
      <c r="AI160" s="47" t="str">
        <f t="shared" si="33"/>
        <v/>
      </c>
      <c r="AP160" s="155"/>
      <c r="AR160" s="121" t="str">
        <f t="shared" si="29"/>
        <v/>
      </c>
      <c r="AS160" s="34" t="str">
        <f>IF(Calculations!FI160&lt;&gt;"",NORMSINV(Calculations!FI160),"")</f>
        <v/>
      </c>
      <c r="AT160" s="47" t="str">
        <f t="shared" si="34"/>
        <v/>
      </c>
      <c r="BA160" s="155"/>
      <c r="BE160" s="155"/>
    </row>
    <row r="161" spans="4:57" x14ac:dyDescent="0.2">
      <c r="D161" s="110" t="str">
        <f t="shared" si="22"/>
        <v/>
      </c>
      <c r="E161" s="34" t="str">
        <f t="shared" si="31"/>
        <v/>
      </c>
      <c r="F161" s="34" t="str">
        <f t="shared" si="24"/>
        <v/>
      </c>
      <c r="M161" s="155"/>
      <c r="T161" s="155"/>
      <c r="V161" s="121" t="str">
        <f t="shared" si="25"/>
        <v/>
      </c>
      <c r="W161" s="47" t="str">
        <f>IF(AND(Include_study?="Yes",Sufficient_data="Yes"),((Semi_partial_correlation-I$29)*SQRT(Calculations!CO:CO))/SQRT(1-Calculations!CO:CO/SUM(Calculations!CO:CO)),"")</f>
        <v/>
      </c>
      <c r="AE161" s="155"/>
      <c r="AG161" s="121" t="str">
        <f t="shared" si="26"/>
        <v/>
      </c>
      <c r="AH161" s="34" t="str">
        <f t="shared" si="32"/>
        <v/>
      </c>
      <c r="AI161" s="47" t="str">
        <f t="shared" si="33"/>
        <v/>
      </c>
      <c r="AP161" s="155"/>
      <c r="AR161" s="121" t="str">
        <f t="shared" si="29"/>
        <v/>
      </c>
      <c r="AS161" s="34" t="str">
        <f>IF(Calculations!FI161&lt;&gt;"",NORMSINV(Calculations!FI161),"")</f>
        <v/>
      </c>
      <c r="AT161" s="47" t="str">
        <f t="shared" si="34"/>
        <v/>
      </c>
      <c r="BA161" s="155"/>
      <c r="BE161" s="155"/>
    </row>
    <row r="162" spans="4:57" x14ac:dyDescent="0.2">
      <c r="D162" s="110" t="str">
        <f t="shared" ref="D162:D201" si="35">IF(AND(Sufficient_data="Yes",Include_study?="Yes"),Study_name,"")</f>
        <v/>
      </c>
      <c r="E162" s="34" t="str">
        <f t="shared" ref="E162:E193" si="36">IF(AND(Include_study?="Yes",Sufficient_data="Yes"),Semi_partial_correlation,"")</f>
        <v/>
      </c>
      <c r="F162" s="34" t="str">
        <f t="shared" ref="F162:F201" si="37">IF(AND(Include_study?="Yes",Sufficient_data="Yes"),Standard_error,"")</f>
        <v/>
      </c>
      <c r="M162" s="155"/>
      <c r="T162" s="155"/>
      <c r="V162" s="121" t="str">
        <f t="shared" ref="V162:V201" si="38">IF(AND(Sufficient_data="Yes",Include_study?="Yes"),Study_name,"")</f>
        <v/>
      </c>
      <c r="W162" s="47" t="str">
        <f>IF(AND(Include_study?="Yes",Sufficient_data="Yes"),((Semi_partial_correlation-I$29)*SQRT(Calculations!CO:CO))/SQRT(1-Calculations!CO:CO/SUM(Calculations!CO:CO)),"")</f>
        <v/>
      </c>
      <c r="AE162" s="155"/>
      <c r="AG162" s="121" t="str">
        <f t="shared" ref="AG162:AG201" si="39">IF(AND(Sufficient_data="Yes",Include_study?="Yes"),Study_name,"")</f>
        <v/>
      </c>
      <c r="AH162" s="34" t="str">
        <f t="shared" ref="AH162:AH193" si="40">IF(AND(Sufficient_data="Yes",Include_study?="Yes"),Inverse_standard_error,"")</f>
        <v/>
      </c>
      <c r="AI162" s="47" t="str">
        <f t="shared" ref="AI162:AI193" si="41">IF(AND(Sufficient_data="Yes",Include_study?="Yes"),Z_score,"")</f>
        <v/>
      </c>
      <c r="AP162" s="155"/>
      <c r="AR162" s="121" t="str">
        <f t="shared" ref="AR162:AR201" si="42">IF(AND(Sufficient_data="Yes",Include_study?="Yes"),Study_name,"")</f>
        <v/>
      </c>
      <c r="AS162" s="34" t="str">
        <f>IF(Calculations!FI162&lt;&gt;"",NORMSINV(Calculations!FI162),"")</f>
        <v/>
      </c>
      <c r="AT162" s="47" t="str">
        <f t="shared" ref="AT162:AT193" si="43">IF(AND(Include_study?="Yes",Sufficient_data="Yes"),IF(AW$33="Standardized residuals",Standardized_residual,Z_score),"")</f>
        <v/>
      </c>
      <c r="BA162" s="155"/>
      <c r="BE162" s="155"/>
    </row>
    <row r="163" spans="4:57" x14ac:dyDescent="0.2">
      <c r="D163" s="110" t="str">
        <f t="shared" si="35"/>
        <v/>
      </c>
      <c r="E163" s="34" t="str">
        <f t="shared" si="36"/>
        <v/>
      </c>
      <c r="F163" s="34" t="str">
        <f t="shared" si="37"/>
        <v/>
      </c>
      <c r="M163" s="155"/>
      <c r="T163" s="155"/>
      <c r="V163" s="121" t="str">
        <f t="shared" si="38"/>
        <v/>
      </c>
      <c r="W163" s="47" t="str">
        <f>IF(AND(Include_study?="Yes",Sufficient_data="Yes"),((Semi_partial_correlation-I$29)*SQRT(Calculations!CO:CO))/SQRT(1-Calculations!CO:CO/SUM(Calculations!CO:CO)),"")</f>
        <v/>
      </c>
      <c r="AE163" s="155"/>
      <c r="AG163" s="121" t="str">
        <f t="shared" si="39"/>
        <v/>
      </c>
      <c r="AH163" s="34" t="str">
        <f t="shared" si="40"/>
        <v/>
      </c>
      <c r="AI163" s="47" t="str">
        <f t="shared" si="41"/>
        <v/>
      </c>
      <c r="AP163" s="155"/>
      <c r="AR163" s="121" t="str">
        <f t="shared" si="42"/>
        <v/>
      </c>
      <c r="AS163" s="34" t="str">
        <f>IF(Calculations!FI163&lt;&gt;"",NORMSINV(Calculations!FI163),"")</f>
        <v/>
      </c>
      <c r="AT163" s="47" t="str">
        <f t="shared" si="43"/>
        <v/>
      </c>
      <c r="BA163" s="155"/>
      <c r="BE163" s="155"/>
    </row>
    <row r="164" spans="4:57" x14ac:dyDescent="0.2">
      <c r="D164" s="110" t="str">
        <f t="shared" si="35"/>
        <v/>
      </c>
      <c r="E164" s="34" t="str">
        <f t="shared" si="36"/>
        <v/>
      </c>
      <c r="F164" s="34" t="str">
        <f t="shared" si="37"/>
        <v/>
      </c>
      <c r="M164" s="155"/>
      <c r="T164" s="155"/>
      <c r="V164" s="121" t="str">
        <f t="shared" si="38"/>
        <v/>
      </c>
      <c r="W164" s="47" t="str">
        <f>IF(AND(Include_study?="Yes",Sufficient_data="Yes"),((Semi_partial_correlation-I$29)*SQRT(Calculations!CO:CO))/SQRT(1-Calculations!CO:CO/SUM(Calculations!CO:CO)),"")</f>
        <v/>
      </c>
      <c r="AE164" s="155"/>
      <c r="AG164" s="121" t="str">
        <f t="shared" si="39"/>
        <v/>
      </c>
      <c r="AH164" s="34" t="str">
        <f t="shared" si="40"/>
        <v/>
      </c>
      <c r="AI164" s="47" t="str">
        <f t="shared" si="41"/>
        <v/>
      </c>
      <c r="AP164" s="155"/>
      <c r="AR164" s="121" t="str">
        <f t="shared" si="42"/>
        <v/>
      </c>
      <c r="AS164" s="34" t="str">
        <f>IF(Calculations!FI164&lt;&gt;"",NORMSINV(Calculations!FI164),"")</f>
        <v/>
      </c>
      <c r="AT164" s="47" t="str">
        <f t="shared" si="43"/>
        <v/>
      </c>
      <c r="BA164" s="155"/>
      <c r="BE164" s="155"/>
    </row>
    <row r="165" spans="4:57" x14ac:dyDescent="0.2">
      <c r="D165" s="110" t="str">
        <f t="shared" si="35"/>
        <v/>
      </c>
      <c r="E165" s="34" t="str">
        <f t="shared" si="36"/>
        <v/>
      </c>
      <c r="F165" s="34" t="str">
        <f t="shared" si="37"/>
        <v/>
      </c>
      <c r="M165" s="155"/>
      <c r="T165" s="155"/>
      <c r="V165" s="121" t="str">
        <f t="shared" si="38"/>
        <v/>
      </c>
      <c r="W165" s="47" t="str">
        <f>IF(AND(Include_study?="Yes",Sufficient_data="Yes"),((Semi_partial_correlation-I$29)*SQRT(Calculations!CO:CO))/SQRT(1-Calculations!CO:CO/SUM(Calculations!CO:CO)),"")</f>
        <v/>
      </c>
      <c r="AE165" s="155"/>
      <c r="AG165" s="121" t="str">
        <f t="shared" si="39"/>
        <v/>
      </c>
      <c r="AH165" s="34" t="str">
        <f t="shared" si="40"/>
        <v/>
      </c>
      <c r="AI165" s="47" t="str">
        <f t="shared" si="41"/>
        <v/>
      </c>
      <c r="AP165" s="155"/>
      <c r="AR165" s="121" t="str">
        <f t="shared" si="42"/>
        <v/>
      </c>
      <c r="AS165" s="34" t="str">
        <f>IF(Calculations!FI165&lt;&gt;"",NORMSINV(Calculations!FI165),"")</f>
        <v/>
      </c>
      <c r="AT165" s="47" t="str">
        <f t="shared" si="43"/>
        <v/>
      </c>
      <c r="BA165" s="155"/>
      <c r="BE165" s="155"/>
    </row>
    <row r="166" spans="4:57" x14ac:dyDescent="0.2">
      <c r="D166" s="110" t="str">
        <f t="shared" si="35"/>
        <v/>
      </c>
      <c r="E166" s="34" t="str">
        <f t="shared" si="36"/>
        <v/>
      </c>
      <c r="F166" s="34" t="str">
        <f t="shared" si="37"/>
        <v/>
      </c>
      <c r="M166" s="155"/>
      <c r="T166" s="155"/>
      <c r="V166" s="121" t="str">
        <f t="shared" si="38"/>
        <v/>
      </c>
      <c r="W166" s="47" t="str">
        <f>IF(AND(Include_study?="Yes",Sufficient_data="Yes"),((Semi_partial_correlation-I$29)*SQRT(Calculations!CO:CO))/SQRT(1-Calculations!CO:CO/SUM(Calculations!CO:CO)),"")</f>
        <v/>
      </c>
      <c r="AE166" s="155"/>
      <c r="AG166" s="121" t="str">
        <f t="shared" si="39"/>
        <v/>
      </c>
      <c r="AH166" s="34" t="str">
        <f t="shared" si="40"/>
        <v/>
      </c>
      <c r="AI166" s="47" t="str">
        <f t="shared" si="41"/>
        <v/>
      </c>
      <c r="AP166" s="155"/>
      <c r="AR166" s="121" t="str">
        <f t="shared" si="42"/>
        <v/>
      </c>
      <c r="AS166" s="34" t="str">
        <f>IF(Calculations!FI166&lt;&gt;"",NORMSINV(Calculations!FI166),"")</f>
        <v/>
      </c>
      <c r="AT166" s="47" t="str">
        <f t="shared" si="43"/>
        <v/>
      </c>
      <c r="BA166" s="155"/>
      <c r="BE166" s="155"/>
    </row>
    <row r="167" spans="4:57" x14ac:dyDescent="0.2">
      <c r="D167" s="110" t="str">
        <f t="shared" si="35"/>
        <v/>
      </c>
      <c r="E167" s="34" t="str">
        <f t="shared" si="36"/>
        <v/>
      </c>
      <c r="F167" s="34" t="str">
        <f t="shared" si="37"/>
        <v/>
      </c>
      <c r="M167" s="155"/>
      <c r="T167" s="155"/>
      <c r="V167" s="121" t="str">
        <f t="shared" si="38"/>
        <v/>
      </c>
      <c r="W167" s="47" t="str">
        <f>IF(AND(Include_study?="Yes",Sufficient_data="Yes"),((Semi_partial_correlation-I$29)*SQRT(Calculations!CO:CO))/SQRT(1-Calculations!CO:CO/SUM(Calculations!CO:CO)),"")</f>
        <v/>
      </c>
      <c r="AE167" s="155"/>
      <c r="AG167" s="121" t="str">
        <f t="shared" si="39"/>
        <v/>
      </c>
      <c r="AH167" s="34" t="str">
        <f t="shared" si="40"/>
        <v/>
      </c>
      <c r="AI167" s="47" t="str">
        <f t="shared" si="41"/>
        <v/>
      </c>
      <c r="AP167" s="155"/>
      <c r="AR167" s="121" t="str">
        <f t="shared" si="42"/>
        <v/>
      </c>
      <c r="AS167" s="34" t="str">
        <f>IF(Calculations!FI167&lt;&gt;"",NORMSINV(Calculations!FI167),"")</f>
        <v/>
      </c>
      <c r="AT167" s="47" t="str">
        <f t="shared" si="43"/>
        <v/>
      </c>
      <c r="BA167" s="155"/>
      <c r="BE167" s="155"/>
    </row>
    <row r="168" spans="4:57" x14ac:dyDescent="0.2">
      <c r="D168" s="110" t="str">
        <f t="shared" si="35"/>
        <v/>
      </c>
      <c r="E168" s="34" t="str">
        <f t="shared" si="36"/>
        <v/>
      </c>
      <c r="F168" s="34" t="str">
        <f t="shared" si="37"/>
        <v/>
      </c>
      <c r="M168" s="155"/>
      <c r="T168" s="155"/>
      <c r="V168" s="121" t="str">
        <f t="shared" si="38"/>
        <v/>
      </c>
      <c r="W168" s="47" t="str">
        <f>IF(AND(Include_study?="Yes",Sufficient_data="Yes"),((Semi_partial_correlation-I$29)*SQRT(Calculations!CO:CO))/SQRT(1-Calculations!CO:CO/SUM(Calculations!CO:CO)),"")</f>
        <v/>
      </c>
      <c r="AE168" s="155"/>
      <c r="AG168" s="121" t="str">
        <f t="shared" si="39"/>
        <v/>
      </c>
      <c r="AH168" s="34" t="str">
        <f t="shared" si="40"/>
        <v/>
      </c>
      <c r="AI168" s="47" t="str">
        <f t="shared" si="41"/>
        <v/>
      </c>
      <c r="AP168" s="155"/>
      <c r="AR168" s="121" t="str">
        <f t="shared" si="42"/>
        <v/>
      </c>
      <c r="AS168" s="34" t="str">
        <f>IF(Calculations!FI168&lt;&gt;"",NORMSINV(Calculations!FI168),"")</f>
        <v/>
      </c>
      <c r="AT168" s="47" t="str">
        <f t="shared" si="43"/>
        <v/>
      </c>
      <c r="BA168" s="155"/>
      <c r="BE168" s="155"/>
    </row>
    <row r="169" spans="4:57" x14ac:dyDescent="0.2">
      <c r="D169" s="110" t="str">
        <f t="shared" si="35"/>
        <v/>
      </c>
      <c r="E169" s="34" t="str">
        <f t="shared" si="36"/>
        <v/>
      </c>
      <c r="F169" s="34" t="str">
        <f t="shared" si="37"/>
        <v/>
      </c>
      <c r="M169" s="155"/>
      <c r="T169" s="155"/>
      <c r="V169" s="121" t="str">
        <f t="shared" si="38"/>
        <v/>
      </c>
      <c r="W169" s="47" t="str">
        <f>IF(AND(Include_study?="Yes",Sufficient_data="Yes"),((Semi_partial_correlation-I$29)*SQRT(Calculations!CO:CO))/SQRT(1-Calculations!CO:CO/SUM(Calculations!CO:CO)),"")</f>
        <v/>
      </c>
      <c r="AE169" s="155"/>
      <c r="AG169" s="121" t="str">
        <f t="shared" si="39"/>
        <v/>
      </c>
      <c r="AH169" s="34" t="str">
        <f t="shared" si="40"/>
        <v/>
      </c>
      <c r="AI169" s="47" t="str">
        <f t="shared" si="41"/>
        <v/>
      </c>
      <c r="AP169" s="155"/>
      <c r="AR169" s="121" t="str">
        <f t="shared" si="42"/>
        <v/>
      </c>
      <c r="AS169" s="34" t="str">
        <f>IF(Calculations!FI169&lt;&gt;"",NORMSINV(Calculations!FI169),"")</f>
        <v/>
      </c>
      <c r="AT169" s="47" t="str">
        <f t="shared" si="43"/>
        <v/>
      </c>
      <c r="BA169" s="155"/>
      <c r="BE169" s="155"/>
    </row>
    <row r="170" spans="4:57" x14ac:dyDescent="0.2">
      <c r="D170" s="110" t="str">
        <f t="shared" si="35"/>
        <v/>
      </c>
      <c r="E170" s="34" t="str">
        <f t="shared" si="36"/>
        <v/>
      </c>
      <c r="F170" s="34" t="str">
        <f t="shared" si="37"/>
        <v/>
      </c>
      <c r="M170" s="155"/>
      <c r="T170" s="155"/>
      <c r="V170" s="121" t="str">
        <f t="shared" si="38"/>
        <v/>
      </c>
      <c r="W170" s="47" t="str">
        <f>IF(AND(Include_study?="Yes",Sufficient_data="Yes"),((Semi_partial_correlation-I$29)*SQRT(Calculations!CO:CO))/SQRT(1-Calculations!CO:CO/SUM(Calculations!CO:CO)),"")</f>
        <v/>
      </c>
      <c r="AE170" s="155"/>
      <c r="AG170" s="121" t="str">
        <f t="shared" si="39"/>
        <v/>
      </c>
      <c r="AH170" s="34" t="str">
        <f t="shared" si="40"/>
        <v/>
      </c>
      <c r="AI170" s="47" t="str">
        <f t="shared" si="41"/>
        <v/>
      </c>
      <c r="AP170" s="155"/>
      <c r="AR170" s="121" t="str">
        <f t="shared" si="42"/>
        <v/>
      </c>
      <c r="AS170" s="34" t="str">
        <f>IF(Calculations!FI170&lt;&gt;"",NORMSINV(Calculations!FI170),"")</f>
        <v/>
      </c>
      <c r="AT170" s="47" t="str">
        <f t="shared" si="43"/>
        <v/>
      </c>
      <c r="BA170" s="155"/>
      <c r="BE170" s="155"/>
    </row>
    <row r="171" spans="4:57" x14ac:dyDescent="0.2">
      <c r="D171" s="110" t="str">
        <f t="shared" si="35"/>
        <v/>
      </c>
      <c r="E171" s="34" t="str">
        <f t="shared" si="36"/>
        <v/>
      </c>
      <c r="F171" s="34" t="str">
        <f t="shared" si="37"/>
        <v/>
      </c>
      <c r="M171" s="155"/>
      <c r="T171" s="155"/>
      <c r="V171" s="121" t="str">
        <f t="shared" si="38"/>
        <v/>
      </c>
      <c r="W171" s="47" t="str">
        <f>IF(AND(Include_study?="Yes",Sufficient_data="Yes"),((Semi_partial_correlation-I$29)*SQRT(Calculations!CO:CO))/SQRT(1-Calculations!CO:CO/SUM(Calculations!CO:CO)),"")</f>
        <v/>
      </c>
      <c r="AE171" s="155"/>
      <c r="AG171" s="121" t="str">
        <f t="shared" si="39"/>
        <v/>
      </c>
      <c r="AH171" s="34" t="str">
        <f t="shared" si="40"/>
        <v/>
      </c>
      <c r="AI171" s="47" t="str">
        <f t="shared" si="41"/>
        <v/>
      </c>
      <c r="AP171" s="155"/>
      <c r="AR171" s="121" t="str">
        <f t="shared" si="42"/>
        <v/>
      </c>
      <c r="AS171" s="34" t="str">
        <f>IF(Calculations!FI171&lt;&gt;"",NORMSINV(Calculations!FI171),"")</f>
        <v/>
      </c>
      <c r="AT171" s="47" t="str">
        <f t="shared" si="43"/>
        <v/>
      </c>
      <c r="BA171" s="155"/>
      <c r="BE171" s="155"/>
    </row>
    <row r="172" spans="4:57" x14ac:dyDescent="0.2">
      <c r="D172" s="110" t="str">
        <f t="shared" si="35"/>
        <v/>
      </c>
      <c r="E172" s="34" t="str">
        <f t="shared" si="36"/>
        <v/>
      </c>
      <c r="F172" s="34" t="str">
        <f t="shared" si="37"/>
        <v/>
      </c>
      <c r="M172" s="155"/>
      <c r="T172" s="155"/>
      <c r="V172" s="121" t="str">
        <f t="shared" si="38"/>
        <v/>
      </c>
      <c r="W172" s="47" t="str">
        <f>IF(AND(Include_study?="Yes",Sufficient_data="Yes"),((Semi_partial_correlation-I$29)*SQRT(Calculations!CO:CO))/SQRT(1-Calculations!CO:CO/SUM(Calculations!CO:CO)),"")</f>
        <v/>
      </c>
      <c r="AE172" s="155"/>
      <c r="AG172" s="121" t="str">
        <f t="shared" si="39"/>
        <v/>
      </c>
      <c r="AH172" s="34" t="str">
        <f t="shared" si="40"/>
        <v/>
      </c>
      <c r="AI172" s="47" t="str">
        <f t="shared" si="41"/>
        <v/>
      </c>
      <c r="AP172" s="155"/>
      <c r="AR172" s="121" t="str">
        <f t="shared" si="42"/>
        <v/>
      </c>
      <c r="AS172" s="34" t="str">
        <f>IF(Calculations!FI172&lt;&gt;"",NORMSINV(Calculations!FI172),"")</f>
        <v/>
      </c>
      <c r="AT172" s="47" t="str">
        <f t="shared" si="43"/>
        <v/>
      </c>
      <c r="BA172" s="155"/>
      <c r="BE172" s="155"/>
    </row>
    <row r="173" spans="4:57" x14ac:dyDescent="0.2">
      <c r="D173" s="110" t="str">
        <f t="shared" si="35"/>
        <v/>
      </c>
      <c r="E173" s="34" t="str">
        <f t="shared" si="36"/>
        <v/>
      </c>
      <c r="F173" s="34" t="str">
        <f t="shared" si="37"/>
        <v/>
      </c>
      <c r="M173" s="155"/>
      <c r="T173" s="155"/>
      <c r="V173" s="121" t="str">
        <f t="shared" si="38"/>
        <v/>
      </c>
      <c r="W173" s="47" t="str">
        <f>IF(AND(Include_study?="Yes",Sufficient_data="Yes"),((Semi_partial_correlation-I$29)*SQRT(Calculations!CO:CO))/SQRT(1-Calculations!CO:CO/SUM(Calculations!CO:CO)),"")</f>
        <v/>
      </c>
      <c r="AE173" s="155"/>
      <c r="AG173" s="121" t="str">
        <f t="shared" si="39"/>
        <v/>
      </c>
      <c r="AH173" s="34" t="str">
        <f t="shared" si="40"/>
        <v/>
      </c>
      <c r="AI173" s="47" t="str">
        <f t="shared" si="41"/>
        <v/>
      </c>
      <c r="AP173" s="155"/>
      <c r="AR173" s="121" t="str">
        <f t="shared" si="42"/>
        <v/>
      </c>
      <c r="AS173" s="34" t="str">
        <f>IF(Calculations!FI173&lt;&gt;"",NORMSINV(Calculations!FI173),"")</f>
        <v/>
      </c>
      <c r="AT173" s="47" t="str">
        <f t="shared" si="43"/>
        <v/>
      </c>
      <c r="BA173" s="155"/>
      <c r="BE173" s="155"/>
    </row>
    <row r="174" spans="4:57" x14ac:dyDescent="0.2">
      <c r="D174" s="110" t="str">
        <f t="shared" si="35"/>
        <v/>
      </c>
      <c r="E174" s="34" t="str">
        <f t="shared" si="36"/>
        <v/>
      </c>
      <c r="F174" s="34" t="str">
        <f t="shared" si="37"/>
        <v/>
      </c>
      <c r="M174" s="155"/>
      <c r="T174" s="155"/>
      <c r="V174" s="121" t="str">
        <f t="shared" si="38"/>
        <v/>
      </c>
      <c r="W174" s="47" t="str">
        <f>IF(AND(Include_study?="Yes",Sufficient_data="Yes"),((Semi_partial_correlation-I$29)*SQRT(Calculations!CO:CO))/SQRT(1-Calculations!CO:CO/SUM(Calculations!CO:CO)),"")</f>
        <v/>
      </c>
      <c r="AE174" s="155"/>
      <c r="AG174" s="121" t="str">
        <f t="shared" si="39"/>
        <v/>
      </c>
      <c r="AH174" s="34" t="str">
        <f t="shared" si="40"/>
        <v/>
      </c>
      <c r="AI174" s="47" t="str">
        <f t="shared" si="41"/>
        <v/>
      </c>
      <c r="AP174" s="155"/>
      <c r="AR174" s="121" t="str">
        <f t="shared" si="42"/>
        <v/>
      </c>
      <c r="AS174" s="34" t="str">
        <f>IF(Calculations!FI174&lt;&gt;"",NORMSINV(Calculations!FI174),"")</f>
        <v/>
      </c>
      <c r="AT174" s="47" t="str">
        <f t="shared" si="43"/>
        <v/>
      </c>
      <c r="BA174" s="155"/>
      <c r="BE174" s="155"/>
    </row>
    <row r="175" spans="4:57" x14ac:dyDescent="0.2">
      <c r="D175" s="110" t="str">
        <f t="shared" si="35"/>
        <v/>
      </c>
      <c r="E175" s="34" t="str">
        <f t="shared" si="36"/>
        <v/>
      </c>
      <c r="F175" s="34" t="str">
        <f t="shared" si="37"/>
        <v/>
      </c>
      <c r="M175" s="155"/>
      <c r="T175" s="155"/>
      <c r="V175" s="121" t="str">
        <f t="shared" si="38"/>
        <v/>
      </c>
      <c r="W175" s="47" t="str">
        <f>IF(AND(Include_study?="Yes",Sufficient_data="Yes"),((Semi_partial_correlation-I$29)*SQRT(Calculations!CO:CO))/SQRT(1-Calculations!CO:CO/SUM(Calculations!CO:CO)),"")</f>
        <v/>
      </c>
      <c r="AE175" s="155"/>
      <c r="AG175" s="121" t="str">
        <f t="shared" si="39"/>
        <v/>
      </c>
      <c r="AH175" s="34" t="str">
        <f t="shared" si="40"/>
        <v/>
      </c>
      <c r="AI175" s="47" t="str">
        <f t="shared" si="41"/>
        <v/>
      </c>
      <c r="AP175" s="155"/>
      <c r="AR175" s="121" t="str">
        <f t="shared" si="42"/>
        <v/>
      </c>
      <c r="AS175" s="34" t="str">
        <f>IF(Calculations!FI175&lt;&gt;"",NORMSINV(Calculations!FI175),"")</f>
        <v/>
      </c>
      <c r="AT175" s="47" t="str">
        <f t="shared" si="43"/>
        <v/>
      </c>
      <c r="BA175" s="155"/>
      <c r="BE175" s="155"/>
    </row>
    <row r="176" spans="4:57" x14ac:dyDescent="0.2">
      <c r="D176" s="110" t="str">
        <f t="shared" si="35"/>
        <v/>
      </c>
      <c r="E176" s="34" t="str">
        <f t="shared" si="36"/>
        <v/>
      </c>
      <c r="F176" s="34" t="str">
        <f t="shared" si="37"/>
        <v/>
      </c>
      <c r="M176" s="155"/>
      <c r="T176" s="155"/>
      <c r="V176" s="121" t="str">
        <f t="shared" si="38"/>
        <v/>
      </c>
      <c r="W176" s="47" t="str">
        <f>IF(AND(Include_study?="Yes",Sufficient_data="Yes"),((Semi_partial_correlation-I$29)*SQRT(Calculations!CO:CO))/SQRT(1-Calculations!CO:CO/SUM(Calculations!CO:CO)),"")</f>
        <v/>
      </c>
      <c r="AE176" s="155"/>
      <c r="AG176" s="121" t="str">
        <f t="shared" si="39"/>
        <v/>
      </c>
      <c r="AH176" s="34" t="str">
        <f t="shared" si="40"/>
        <v/>
      </c>
      <c r="AI176" s="47" t="str">
        <f t="shared" si="41"/>
        <v/>
      </c>
      <c r="AP176" s="155"/>
      <c r="AR176" s="121" t="str">
        <f t="shared" si="42"/>
        <v/>
      </c>
      <c r="AS176" s="34" t="str">
        <f>IF(Calculations!FI176&lt;&gt;"",NORMSINV(Calculations!FI176),"")</f>
        <v/>
      </c>
      <c r="AT176" s="47" t="str">
        <f t="shared" si="43"/>
        <v/>
      </c>
      <c r="BA176" s="155"/>
      <c r="BE176" s="155"/>
    </row>
    <row r="177" spans="4:57" x14ac:dyDescent="0.2">
      <c r="D177" s="110" t="str">
        <f t="shared" si="35"/>
        <v/>
      </c>
      <c r="E177" s="34" t="str">
        <f t="shared" si="36"/>
        <v/>
      </c>
      <c r="F177" s="34" t="str">
        <f t="shared" si="37"/>
        <v/>
      </c>
      <c r="M177" s="155"/>
      <c r="T177" s="155"/>
      <c r="V177" s="121" t="str">
        <f t="shared" si="38"/>
        <v/>
      </c>
      <c r="W177" s="47" t="str">
        <f>IF(AND(Include_study?="Yes",Sufficient_data="Yes"),((Semi_partial_correlation-I$29)*SQRT(Calculations!CO:CO))/SQRT(1-Calculations!CO:CO/SUM(Calculations!CO:CO)),"")</f>
        <v/>
      </c>
      <c r="AE177" s="155"/>
      <c r="AG177" s="121" t="str">
        <f t="shared" si="39"/>
        <v/>
      </c>
      <c r="AH177" s="34" t="str">
        <f t="shared" si="40"/>
        <v/>
      </c>
      <c r="AI177" s="47" t="str">
        <f t="shared" si="41"/>
        <v/>
      </c>
      <c r="AP177" s="155"/>
      <c r="AR177" s="121" t="str">
        <f t="shared" si="42"/>
        <v/>
      </c>
      <c r="AS177" s="34" t="str">
        <f>IF(Calculations!FI177&lt;&gt;"",NORMSINV(Calculations!FI177),"")</f>
        <v/>
      </c>
      <c r="AT177" s="47" t="str">
        <f t="shared" si="43"/>
        <v/>
      </c>
      <c r="BA177" s="155"/>
      <c r="BE177" s="155"/>
    </row>
    <row r="178" spans="4:57" x14ac:dyDescent="0.2">
      <c r="D178" s="110" t="str">
        <f t="shared" si="35"/>
        <v/>
      </c>
      <c r="E178" s="34" t="str">
        <f t="shared" si="36"/>
        <v/>
      </c>
      <c r="F178" s="34" t="str">
        <f t="shared" si="37"/>
        <v/>
      </c>
      <c r="M178" s="155"/>
      <c r="T178" s="155"/>
      <c r="V178" s="121" t="str">
        <f t="shared" si="38"/>
        <v/>
      </c>
      <c r="W178" s="47" t="str">
        <f>IF(AND(Include_study?="Yes",Sufficient_data="Yes"),((Semi_partial_correlation-I$29)*SQRT(Calculations!CO:CO))/SQRT(1-Calculations!CO:CO/SUM(Calculations!CO:CO)),"")</f>
        <v/>
      </c>
      <c r="AE178" s="155"/>
      <c r="AG178" s="121" t="str">
        <f t="shared" si="39"/>
        <v/>
      </c>
      <c r="AH178" s="34" t="str">
        <f t="shared" si="40"/>
        <v/>
      </c>
      <c r="AI178" s="47" t="str">
        <f t="shared" si="41"/>
        <v/>
      </c>
      <c r="AP178" s="155"/>
      <c r="AR178" s="121" t="str">
        <f t="shared" si="42"/>
        <v/>
      </c>
      <c r="AS178" s="34" t="str">
        <f>IF(Calculations!FI178&lt;&gt;"",NORMSINV(Calculations!FI178),"")</f>
        <v/>
      </c>
      <c r="AT178" s="47" t="str">
        <f t="shared" si="43"/>
        <v/>
      </c>
      <c r="BA178" s="155"/>
      <c r="BE178" s="155"/>
    </row>
    <row r="179" spans="4:57" x14ac:dyDescent="0.2">
      <c r="D179" s="110" t="str">
        <f t="shared" si="35"/>
        <v/>
      </c>
      <c r="E179" s="34" t="str">
        <f t="shared" si="36"/>
        <v/>
      </c>
      <c r="F179" s="34" t="str">
        <f t="shared" si="37"/>
        <v/>
      </c>
      <c r="M179" s="155"/>
      <c r="T179" s="155"/>
      <c r="V179" s="121" t="str">
        <f t="shared" si="38"/>
        <v/>
      </c>
      <c r="W179" s="47" t="str">
        <f>IF(AND(Include_study?="Yes",Sufficient_data="Yes"),((Semi_partial_correlation-I$29)*SQRT(Calculations!CO:CO))/SQRT(1-Calculations!CO:CO/SUM(Calculations!CO:CO)),"")</f>
        <v/>
      </c>
      <c r="AE179" s="155"/>
      <c r="AG179" s="121" t="str">
        <f t="shared" si="39"/>
        <v/>
      </c>
      <c r="AH179" s="34" t="str">
        <f t="shared" si="40"/>
        <v/>
      </c>
      <c r="AI179" s="47" t="str">
        <f t="shared" si="41"/>
        <v/>
      </c>
      <c r="AP179" s="155"/>
      <c r="AR179" s="121" t="str">
        <f t="shared" si="42"/>
        <v/>
      </c>
      <c r="AS179" s="34" t="str">
        <f>IF(Calculations!FI179&lt;&gt;"",NORMSINV(Calculations!FI179),"")</f>
        <v/>
      </c>
      <c r="AT179" s="47" t="str">
        <f t="shared" si="43"/>
        <v/>
      </c>
      <c r="BA179" s="155"/>
      <c r="BE179" s="155"/>
    </row>
    <row r="180" spans="4:57" x14ac:dyDescent="0.2">
      <c r="D180" s="110" t="str">
        <f t="shared" si="35"/>
        <v/>
      </c>
      <c r="E180" s="34" t="str">
        <f t="shared" si="36"/>
        <v/>
      </c>
      <c r="F180" s="34" t="str">
        <f t="shared" si="37"/>
        <v/>
      </c>
      <c r="M180" s="155"/>
      <c r="T180" s="155"/>
      <c r="V180" s="121" t="str">
        <f t="shared" si="38"/>
        <v/>
      </c>
      <c r="W180" s="47" t="str">
        <f>IF(AND(Include_study?="Yes",Sufficient_data="Yes"),((Semi_partial_correlation-I$29)*SQRT(Calculations!CO:CO))/SQRT(1-Calculations!CO:CO/SUM(Calculations!CO:CO)),"")</f>
        <v/>
      </c>
      <c r="AE180" s="155"/>
      <c r="AG180" s="121" t="str">
        <f t="shared" si="39"/>
        <v/>
      </c>
      <c r="AH180" s="34" t="str">
        <f t="shared" si="40"/>
        <v/>
      </c>
      <c r="AI180" s="47" t="str">
        <f t="shared" si="41"/>
        <v/>
      </c>
      <c r="AP180" s="155"/>
      <c r="AR180" s="121" t="str">
        <f t="shared" si="42"/>
        <v/>
      </c>
      <c r="AS180" s="34" t="str">
        <f>IF(Calculations!FI180&lt;&gt;"",NORMSINV(Calculations!FI180),"")</f>
        <v/>
      </c>
      <c r="AT180" s="47" t="str">
        <f t="shared" si="43"/>
        <v/>
      </c>
      <c r="BA180" s="155"/>
      <c r="BE180" s="155"/>
    </row>
    <row r="181" spans="4:57" x14ac:dyDescent="0.2">
      <c r="D181" s="110" t="str">
        <f t="shared" si="35"/>
        <v/>
      </c>
      <c r="E181" s="34" t="str">
        <f t="shared" si="36"/>
        <v/>
      </c>
      <c r="F181" s="34" t="str">
        <f t="shared" si="37"/>
        <v/>
      </c>
      <c r="M181" s="155"/>
      <c r="T181" s="155"/>
      <c r="V181" s="121" t="str">
        <f t="shared" si="38"/>
        <v/>
      </c>
      <c r="W181" s="47" t="str">
        <f>IF(AND(Include_study?="Yes",Sufficient_data="Yes"),((Semi_partial_correlation-I$29)*SQRT(Calculations!CO:CO))/SQRT(1-Calculations!CO:CO/SUM(Calculations!CO:CO)),"")</f>
        <v/>
      </c>
      <c r="AE181" s="155"/>
      <c r="AG181" s="121" t="str">
        <f t="shared" si="39"/>
        <v/>
      </c>
      <c r="AH181" s="34" t="str">
        <f t="shared" si="40"/>
        <v/>
      </c>
      <c r="AI181" s="47" t="str">
        <f t="shared" si="41"/>
        <v/>
      </c>
      <c r="AP181" s="155"/>
      <c r="AR181" s="121" t="str">
        <f t="shared" si="42"/>
        <v/>
      </c>
      <c r="AS181" s="34" t="str">
        <f>IF(Calculations!FI181&lt;&gt;"",NORMSINV(Calculations!FI181),"")</f>
        <v/>
      </c>
      <c r="AT181" s="47" t="str">
        <f t="shared" si="43"/>
        <v/>
      </c>
      <c r="BA181" s="155"/>
      <c r="BE181" s="155"/>
    </row>
    <row r="182" spans="4:57" x14ac:dyDescent="0.2">
      <c r="D182" s="110" t="str">
        <f t="shared" si="35"/>
        <v/>
      </c>
      <c r="E182" s="34" t="str">
        <f t="shared" si="36"/>
        <v/>
      </c>
      <c r="F182" s="34" t="str">
        <f t="shared" si="37"/>
        <v/>
      </c>
      <c r="M182" s="155"/>
      <c r="T182" s="155"/>
      <c r="V182" s="121" t="str">
        <f t="shared" si="38"/>
        <v/>
      </c>
      <c r="W182" s="47" t="str">
        <f>IF(AND(Include_study?="Yes",Sufficient_data="Yes"),((Semi_partial_correlation-I$29)*SQRT(Calculations!CO:CO))/SQRT(1-Calculations!CO:CO/SUM(Calculations!CO:CO)),"")</f>
        <v/>
      </c>
      <c r="AE182" s="155"/>
      <c r="AG182" s="121" t="str">
        <f t="shared" si="39"/>
        <v/>
      </c>
      <c r="AH182" s="34" t="str">
        <f t="shared" si="40"/>
        <v/>
      </c>
      <c r="AI182" s="47" t="str">
        <f t="shared" si="41"/>
        <v/>
      </c>
      <c r="AP182" s="155"/>
      <c r="AR182" s="121" t="str">
        <f t="shared" si="42"/>
        <v/>
      </c>
      <c r="AS182" s="34" t="str">
        <f>IF(Calculations!FI182&lt;&gt;"",NORMSINV(Calculations!FI182),"")</f>
        <v/>
      </c>
      <c r="AT182" s="47" t="str">
        <f t="shared" si="43"/>
        <v/>
      </c>
      <c r="BA182" s="155"/>
      <c r="BE182" s="155"/>
    </row>
    <row r="183" spans="4:57" x14ac:dyDescent="0.2">
      <c r="D183" s="110" t="str">
        <f t="shared" si="35"/>
        <v/>
      </c>
      <c r="E183" s="34" t="str">
        <f t="shared" si="36"/>
        <v/>
      </c>
      <c r="F183" s="34" t="str">
        <f t="shared" si="37"/>
        <v/>
      </c>
      <c r="M183" s="155"/>
      <c r="T183" s="155"/>
      <c r="V183" s="121" t="str">
        <f t="shared" si="38"/>
        <v/>
      </c>
      <c r="W183" s="47" t="str">
        <f>IF(AND(Include_study?="Yes",Sufficient_data="Yes"),((Semi_partial_correlation-I$29)*SQRT(Calculations!CO:CO))/SQRT(1-Calculations!CO:CO/SUM(Calculations!CO:CO)),"")</f>
        <v/>
      </c>
      <c r="AE183" s="155"/>
      <c r="AG183" s="121" t="str">
        <f t="shared" si="39"/>
        <v/>
      </c>
      <c r="AH183" s="34" t="str">
        <f t="shared" si="40"/>
        <v/>
      </c>
      <c r="AI183" s="47" t="str">
        <f t="shared" si="41"/>
        <v/>
      </c>
      <c r="AP183" s="155"/>
      <c r="AR183" s="121" t="str">
        <f t="shared" si="42"/>
        <v/>
      </c>
      <c r="AS183" s="34" t="str">
        <f>IF(Calculations!FI183&lt;&gt;"",NORMSINV(Calculations!FI183),"")</f>
        <v/>
      </c>
      <c r="AT183" s="47" t="str">
        <f t="shared" si="43"/>
        <v/>
      </c>
      <c r="BA183" s="155"/>
      <c r="BE183" s="155"/>
    </row>
    <row r="184" spans="4:57" x14ac:dyDescent="0.2">
      <c r="D184" s="110" t="str">
        <f t="shared" si="35"/>
        <v/>
      </c>
      <c r="E184" s="34" t="str">
        <f t="shared" si="36"/>
        <v/>
      </c>
      <c r="F184" s="34" t="str">
        <f t="shared" si="37"/>
        <v/>
      </c>
      <c r="M184" s="155"/>
      <c r="T184" s="155"/>
      <c r="V184" s="121" t="str">
        <f t="shared" si="38"/>
        <v/>
      </c>
      <c r="W184" s="47" t="str">
        <f>IF(AND(Include_study?="Yes",Sufficient_data="Yes"),((Semi_partial_correlation-I$29)*SQRT(Calculations!CO:CO))/SQRT(1-Calculations!CO:CO/SUM(Calculations!CO:CO)),"")</f>
        <v/>
      </c>
      <c r="AE184" s="155"/>
      <c r="AG184" s="121" t="str">
        <f t="shared" si="39"/>
        <v/>
      </c>
      <c r="AH184" s="34" t="str">
        <f t="shared" si="40"/>
        <v/>
      </c>
      <c r="AI184" s="47" t="str">
        <f t="shared" si="41"/>
        <v/>
      </c>
      <c r="AP184" s="155"/>
      <c r="AR184" s="121" t="str">
        <f t="shared" si="42"/>
        <v/>
      </c>
      <c r="AS184" s="34" t="str">
        <f>IF(Calculations!FI184&lt;&gt;"",NORMSINV(Calculations!FI184),"")</f>
        <v/>
      </c>
      <c r="AT184" s="47" t="str">
        <f t="shared" si="43"/>
        <v/>
      </c>
      <c r="BA184" s="155"/>
      <c r="BE184" s="155"/>
    </row>
    <row r="185" spans="4:57" x14ac:dyDescent="0.2">
      <c r="D185" s="110" t="str">
        <f t="shared" si="35"/>
        <v/>
      </c>
      <c r="E185" s="34" t="str">
        <f t="shared" si="36"/>
        <v/>
      </c>
      <c r="F185" s="34" t="str">
        <f t="shared" si="37"/>
        <v/>
      </c>
      <c r="M185" s="155"/>
      <c r="T185" s="155"/>
      <c r="V185" s="121" t="str">
        <f t="shared" si="38"/>
        <v/>
      </c>
      <c r="W185" s="47" t="str">
        <f>IF(AND(Include_study?="Yes",Sufficient_data="Yes"),((Semi_partial_correlation-I$29)*SQRT(Calculations!CO:CO))/SQRT(1-Calculations!CO:CO/SUM(Calculations!CO:CO)),"")</f>
        <v/>
      </c>
      <c r="AE185" s="155"/>
      <c r="AG185" s="121" t="str">
        <f t="shared" si="39"/>
        <v/>
      </c>
      <c r="AH185" s="34" t="str">
        <f t="shared" si="40"/>
        <v/>
      </c>
      <c r="AI185" s="47" t="str">
        <f t="shared" si="41"/>
        <v/>
      </c>
      <c r="AP185" s="155"/>
      <c r="AR185" s="121" t="str">
        <f t="shared" si="42"/>
        <v/>
      </c>
      <c r="AS185" s="34" t="str">
        <f>IF(Calculations!FI185&lt;&gt;"",NORMSINV(Calculations!FI185),"")</f>
        <v/>
      </c>
      <c r="AT185" s="47" t="str">
        <f t="shared" si="43"/>
        <v/>
      </c>
      <c r="BA185" s="155"/>
      <c r="BE185" s="155"/>
    </row>
    <row r="186" spans="4:57" x14ac:dyDescent="0.2">
      <c r="D186" s="110" t="str">
        <f t="shared" si="35"/>
        <v/>
      </c>
      <c r="E186" s="34" t="str">
        <f t="shared" si="36"/>
        <v/>
      </c>
      <c r="F186" s="34" t="str">
        <f t="shared" si="37"/>
        <v/>
      </c>
      <c r="M186" s="155"/>
      <c r="T186" s="155"/>
      <c r="V186" s="121" t="str">
        <f t="shared" si="38"/>
        <v/>
      </c>
      <c r="W186" s="47" t="str">
        <f>IF(AND(Include_study?="Yes",Sufficient_data="Yes"),((Semi_partial_correlation-I$29)*SQRT(Calculations!CO:CO))/SQRT(1-Calculations!CO:CO/SUM(Calculations!CO:CO)),"")</f>
        <v/>
      </c>
      <c r="AE186" s="155"/>
      <c r="AG186" s="121" t="str">
        <f t="shared" si="39"/>
        <v/>
      </c>
      <c r="AH186" s="34" t="str">
        <f t="shared" si="40"/>
        <v/>
      </c>
      <c r="AI186" s="47" t="str">
        <f t="shared" si="41"/>
        <v/>
      </c>
      <c r="AP186" s="155"/>
      <c r="AR186" s="121" t="str">
        <f t="shared" si="42"/>
        <v/>
      </c>
      <c r="AS186" s="34" t="str">
        <f>IF(Calculations!FI186&lt;&gt;"",NORMSINV(Calculations!FI186),"")</f>
        <v/>
      </c>
      <c r="AT186" s="47" t="str">
        <f t="shared" si="43"/>
        <v/>
      </c>
      <c r="BA186" s="155"/>
      <c r="BE186" s="155"/>
    </row>
    <row r="187" spans="4:57" x14ac:dyDescent="0.2">
      <c r="D187" s="110" t="str">
        <f t="shared" si="35"/>
        <v/>
      </c>
      <c r="E187" s="34" t="str">
        <f t="shared" si="36"/>
        <v/>
      </c>
      <c r="F187" s="34" t="str">
        <f t="shared" si="37"/>
        <v/>
      </c>
      <c r="M187" s="155"/>
      <c r="T187" s="155"/>
      <c r="V187" s="121" t="str">
        <f t="shared" si="38"/>
        <v/>
      </c>
      <c r="W187" s="47" t="str">
        <f>IF(AND(Include_study?="Yes",Sufficient_data="Yes"),((Semi_partial_correlation-I$29)*SQRT(Calculations!CO:CO))/SQRT(1-Calculations!CO:CO/SUM(Calculations!CO:CO)),"")</f>
        <v/>
      </c>
      <c r="AE187" s="155"/>
      <c r="AG187" s="121" t="str">
        <f t="shared" si="39"/>
        <v/>
      </c>
      <c r="AH187" s="34" t="str">
        <f t="shared" si="40"/>
        <v/>
      </c>
      <c r="AI187" s="47" t="str">
        <f t="shared" si="41"/>
        <v/>
      </c>
      <c r="AP187" s="155"/>
      <c r="AR187" s="121" t="str">
        <f t="shared" si="42"/>
        <v/>
      </c>
      <c r="AS187" s="34" t="str">
        <f>IF(Calculations!FI187&lt;&gt;"",NORMSINV(Calculations!FI187),"")</f>
        <v/>
      </c>
      <c r="AT187" s="47" t="str">
        <f t="shared" si="43"/>
        <v/>
      </c>
      <c r="BA187" s="155"/>
      <c r="BE187" s="155"/>
    </row>
    <row r="188" spans="4:57" x14ac:dyDescent="0.2">
      <c r="D188" s="110" t="str">
        <f t="shared" si="35"/>
        <v/>
      </c>
      <c r="E188" s="34" t="str">
        <f t="shared" si="36"/>
        <v/>
      </c>
      <c r="F188" s="34" t="str">
        <f t="shared" si="37"/>
        <v/>
      </c>
      <c r="M188" s="155"/>
      <c r="T188" s="155"/>
      <c r="V188" s="121" t="str">
        <f t="shared" si="38"/>
        <v/>
      </c>
      <c r="W188" s="47" t="str">
        <f>IF(AND(Include_study?="Yes",Sufficient_data="Yes"),((Semi_partial_correlation-I$29)*SQRT(Calculations!CO:CO))/SQRT(1-Calculations!CO:CO/SUM(Calculations!CO:CO)),"")</f>
        <v/>
      </c>
      <c r="AE188" s="155"/>
      <c r="AG188" s="121" t="str">
        <f t="shared" si="39"/>
        <v/>
      </c>
      <c r="AH188" s="34" t="str">
        <f t="shared" si="40"/>
        <v/>
      </c>
      <c r="AI188" s="47" t="str">
        <f t="shared" si="41"/>
        <v/>
      </c>
      <c r="AP188" s="155"/>
      <c r="AR188" s="121" t="str">
        <f t="shared" si="42"/>
        <v/>
      </c>
      <c r="AS188" s="34" t="str">
        <f>IF(Calculations!FI188&lt;&gt;"",NORMSINV(Calculations!FI188),"")</f>
        <v/>
      </c>
      <c r="AT188" s="47" t="str">
        <f t="shared" si="43"/>
        <v/>
      </c>
      <c r="BA188" s="155"/>
      <c r="BE188" s="155"/>
    </row>
    <row r="189" spans="4:57" x14ac:dyDescent="0.2">
      <c r="D189" s="110" t="str">
        <f t="shared" si="35"/>
        <v/>
      </c>
      <c r="E189" s="34" t="str">
        <f t="shared" si="36"/>
        <v/>
      </c>
      <c r="F189" s="34" t="str">
        <f t="shared" si="37"/>
        <v/>
      </c>
      <c r="M189" s="155"/>
      <c r="T189" s="155"/>
      <c r="V189" s="121" t="str">
        <f t="shared" si="38"/>
        <v/>
      </c>
      <c r="W189" s="47" t="str">
        <f>IF(AND(Include_study?="Yes",Sufficient_data="Yes"),((Semi_partial_correlation-I$29)*SQRT(Calculations!CO:CO))/SQRT(1-Calculations!CO:CO/SUM(Calculations!CO:CO)),"")</f>
        <v/>
      </c>
      <c r="AE189" s="155"/>
      <c r="AG189" s="121" t="str">
        <f t="shared" si="39"/>
        <v/>
      </c>
      <c r="AH189" s="34" t="str">
        <f t="shared" si="40"/>
        <v/>
      </c>
      <c r="AI189" s="47" t="str">
        <f t="shared" si="41"/>
        <v/>
      </c>
      <c r="AP189" s="155"/>
      <c r="AR189" s="121" t="str">
        <f t="shared" si="42"/>
        <v/>
      </c>
      <c r="AS189" s="34" t="str">
        <f>IF(Calculations!FI189&lt;&gt;"",NORMSINV(Calculations!FI189),"")</f>
        <v/>
      </c>
      <c r="AT189" s="47" t="str">
        <f t="shared" si="43"/>
        <v/>
      </c>
      <c r="BA189" s="155"/>
      <c r="BE189" s="155"/>
    </row>
    <row r="190" spans="4:57" x14ac:dyDescent="0.2">
      <c r="D190" s="110" t="str">
        <f t="shared" si="35"/>
        <v/>
      </c>
      <c r="E190" s="34" t="str">
        <f t="shared" si="36"/>
        <v/>
      </c>
      <c r="F190" s="34" t="str">
        <f t="shared" si="37"/>
        <v/>
      </c>
      <c r="M190" s="155"/>
      <c r="T190" s="155"/>
      <c r="V190" s="121" t="str">
        <f t="shared" si="38"/>
        <v/>
      </c>
      <c r="W190" s="47" t="str">
        <f>IF(AND(Include_study?="Yes",Sufficient_data="Yes"),((Semi_partial_correlation-I$29)*SQRT(Calculations!CO:CO))/SQRT(1-Calculations!CO:CO/SUM(Calculations!CO:CO)),"")</f>
        <v/>
      </c>
      <c r="AE190" s="155"/>
      <c r="AG190" s="121" t="str">
        <f t="shared" si="39"/>
        <v/>
      </c>
      <c r="AH190" s="34" t="str">
        <f t="shared" si="40"/>
        <v/>
      </c>
      <c r="AI190" s="47" t="str">
        <f t="shared" si="41"/>
        <v/>
      </c>
      <c r="AP190" s="155"/>
      <c r="AR190" s="121" t="str">
        <f t="shared" si="42"/>
        <v/>
      </c>
      <c r="AS190" s="34" t="str">
        <f>IF(Calculations!FI190&lt;&gt;"",NORMSINV(Calculations!FI190),"")</f>
        <v/>
      </c>
      <c r="AT190" s="47" t="str">
        <f t="shared" si="43"/>
        <v/>
      </c>
      <c r="BA190" s="155"/>
      <c r="BE190" s="155"/>
    </row>
    <row r="191" spans="4:57" x14ac:dyDescent="0.2">
      <c r="D191" s="110" t="str">
        <f t="shared" si="35"/>
        <v/>
      </c>
      <c r="E191" s="34" t="str">
        <f t="shared" si="36"/>
        <v/>
      </c>
      <c r="F191" s="34" t="str">
        <f t="shared" si="37"/>
        <v/>
      </c>
      <c r="M191" s="155"/>
      <c r="T191" s="155"/>
      <c r="V191" s="121" t="str">
        <f t="shared" si="38"/>
        <v/>
      </c>
      <c r="W191" s="47" t="str">
        <f>IF(AND(Include_study?="Yes",Sufficient_data="Yes"),((Semi_partial_correlation-I$29)*SQRT(Calculations!CO:CO))/SQRT(1-Calculations!CO:CO/SUM(Calculations!CO:CO)),"")</f>
        <v/>
      </c>
      <c r="AE191" s="155"/>
      <c r="AG191" s="121" t="str">
        <f t="shared" si="39"/>
        <v/>
      </c>
      <c r="AH191" s="34" t="str">
        <f t="shared" si="40"/>
        <v/>
      </c>
      <c r="AI191" s="47" t="str">
        <f t="shared" si="41"/>
        <v/>
      </c>
      <c r="AP191" s="155"/>
      <c r="AR191" s="121" t="str">
        <f t="shared" si="42"/>
        <v/>
      </c>
      <c r="AS191" s="34" t="str">
        <f>IF(Calculations!FI191&lt;&gt;"",NORMSINV(Calculations!FI191),"")</f>
        <v/>
      </c>
      <c r="AT191" s="47" t="str">
        <f t="shared" si="43"/>
        <v/>
      </c>
      <c r="BA191" s="155"/>
      <c r="BE191" s="155"/>
    </row>
    <row r="192" spans="4:57" x14ac:dyDescent="0.2">
      <c r="D192" s="110" t="str">
        <f t="shared" si="35"/>
        <v/>
      </c>
      <c r="E192" s="34" t="str">
        <f t="shared" si="36"/>
        <v/>
      </c>
      <c r="F192" s="34" t="str">
        <f t="shared" si="37"/>
        <v/>
      </c>
      <c r="M192" s="155"/>
      <c r="T192" s="155"/>
      <c r="V192" s="121" t="str">
        <f t="shared" si="38"/>
        <v/>
      </c>
      <c r="W192" s="47" t="str">
        <f>IF(AND(Include_study?="Yes",Sufficient_data="Yes"),((Semi_partial_correlation-I$29)*SQRT(Calculations!CO:CO))/SQRT(1-Calculations!CO:CO/SUM(Calculations!CO:CO)),"")</f>
        <v/>
      </c>
      <c r="AE192" s="155"/>
      <c r="AG192" s="121" t="str">
        <f t="shared" si="39"/>
        <v/>
      </c>
      <c r="AH192" s="34" t="str">
        <f t="shared" si="40"/>
        <v/>
      </c>
      <c r="AI192" s="47" t="str">
        <f t="shared" si="41"/>
        <v/>
      </c>
      <c r="AP192" s="155"/>
      <c r="AR192" s="121" t="str">
        <f t="shared" si="42"/>
        <v/>
      </c>
      <c r="AS192" s="34" t="str">
        <f>IF(Calculations!FI192&lt;&gt;"",NORMSINV(Calculations!FI192),"")</f>
        <v/>
      </c>
      <c r="AT192" s="47" t="str">
        <f t="shared" si="43"/>
        <v/>
      </c>
      <c r="BA192" s="155"/>
      <c r="BE192" s="155"/>
    </row>
    <row r="193" spans="4:57" x14ac:dyDescent="0.2">
      <c r="D193" s="110" t="str">
        <f t="shared" si="35"/>
        <v/>
      </c>
      <c r="E193" s="34" t="str">
        <f t="shared" si="36"/>
        <v/>
      </c>
      <c r="F193" s="34" t="str">
        <f t="shared" si="37"/>
        <v/>
      </c>
      <c r="M193" s="155"/>
      <c r="T193" s="155"/>
      <c r="V193" s="121" t="str">
        <f t="shared" si="38"/>
        <v/>
      </c>
      <c r="W193" s="47" t="str">
        <f>IF(AND(Include_study?="Yes",Sufficient_data="Yes"),((Semi_partial_correlation-I$29)*SQRT(Calculations!CO:CO))/SQRT(1-Calculations!CO:CO/SUM(Calculations!CO:CO)),"")</f>
        <v/>
      </c>
      <c r="AE193" s="155"/>
      <c r="AG193" s="121" t="str">
        <f t="shared" si="39"/>
        <v/>
      </c>
      <c r="AH193" s="34" t="str">
        <f t="shared" si="40"/>
        <v/>
      </c>
      <c r="AI193" s="47" t="str">
        <f t="shared" si="41"/>
        <v/>
      </c>
      <c r="AP193" s="155"/>
      <c r="AR193" s="121" t="str">
        <f t="shared" si="42"/>
        <v/>
      </c>
      <c r="AS193" s="34" t="str">
        <f>IF(Calculations!FI193&lt;&gt;"",NORMSINV(Calculations!FI193),"")</f>
        <v/>
      </c>
      <c r="AT193" s="47" t="str">
        <f t="shared" si="43"/>
        <v/>
      </c>
      <c r="BA193" s="155"/>
      <c r="BE193" s="155"/>
    </row>
    <row r="194" spans="4:57" x14ac:dyDescent="0.2">
      <c r="D194" s="110" t="str">
        <f t="shared" si="35"/>
        <v/>
      </c>
      <c r="E194" s="34" t="str">
        <f t="shared" ref="E194:E201" si="44">IF(AND(Include_study?="Yes",Sufficient_data="Yes"),Semi_partial_correlation,"")</f>
        <v/>
      </c>
      <c r="F194" s="34" t="str">
        <f t="shared" si="37"/>
        <v/>
      </c>
      <c r="M194" s="155"/>
      <c r="T194" s="155"/>
      <c r="V194" s="121" t="str">
        <f t="shared" si="38"/>
        <v/>
      </c>
      <c r="W194" s="47" t="str">
        <f>IF(AND(Include_study?="Yes",Sufficient_data="Yes"),((Semi_partial_correlation-I$29)*SQRT(Calculations!CO:CO))/SQRT(1-Calculations!CO:CO/SUM(Calculations!CO:CO)),"")</f>
        <v/>
      </c>
      <c r="AE194" s="155"/>
      <c r="AG194" s="121" t="str">
        <f t="shared" si="39"/>
        <v/>
      </c>
      <c r="AH194" s="34" t="str">
        <f t="shared" ref="AH194:AH201" si="45">IF(AND(Sufficient_data="Yes",Include_study?="Yes"),Inverse_standard_error,"")</f>
        <v/>
      </c>
      <c r="AI194" s="47" t="str">
        <f t="shared" ref="AI194:AI201" si="46">IF(AND(Sufficient_data="Yes",Include_study?="Yes"),Z_score,"")</f>
        <v/>
      </c>
      <c r="AP194" s="155"/>
      <c r="AR194" s="121" t="str">
        <f t="shared" si="42"/>
        <v/>
      </c>
      <c r="AS194" s="34" t="str">
        <f>IF(Calculations!FI194&lt;&gt;"",NORMSINV(Calculations!FI194),"")</f>
        <v/>
      </c>
      <c r="AT194" s="47" t="str">
        <f t="shared" ref="AT194:AT201" si="47">IF(AND(Include_study?="Yes",Sufficient_data="Yes"),IF(AW$33="Standardized residuals",Standardized_residual,Z_score),"")</f>
        <v/>
      </c>
      <c r="BA194" s="155"/>
      <c r="BE194" s="155"/>
    </row>
    <row r="195" spans="4:57" x14ac:dyDescent="0.2">
      <c r="D195" s="110" t="str">
        <f t="shared" si="35"/>
        <v/>
      </c>
      <c r="E195" s="34" t="str">
        <f t="shared" si="44"/>
        <v/>
      </c>
      <c r="F195" s="34" t="str">
        <f t="shared" si="37"/>
        <v/>
      </c>
      <c r="M195" s="155"/>
      <c r="T195" s="155"/>
      <c r="V195" s="121" t="str">
        <f t="shared" si="38"/>
        <v/>
      </c>
      <c r="W195" s="47" t="str">
        <f>IF(AND(Include_study?="Yes",Sufficient_data="Yes"),((Semi_partial_correlation-I$29)*SQRT(Calculations!CO:CO))/SQRT(1-Calculations!CO:CO/SUM(Calculations!CO:CO)),"")</f>
        <v/>
      </c>
      <c r="AE195" s="155"/>
      <c r="AG195" s="121" t="str">
        <f t="shared" si="39"/>
        <v/>
      </c>
      <c r="AH195" s="34" t="str">
        <f t="shared" si="45"/>
        <v/>
      </c>
      <c r="AI195" s="47" t="str">
        <f t="shared" si="46"/>
        <v/>
      </c>
      <c r="AP195" s="155"/>
      <c r="AR195" s="121" t="str">
        <f t="shared" si="42"/>
        <v/>
      </c>
      <c r="AS195" s="34" t="str">
        <f>IF(Calculations!FI195&lt;&gt;"",NORMSINV(Calculations!FI195),"")</f>
        <v/>
      </c>
      <c r="AT195" s="47" t="str">
        <f t="shared" si="47"/>
        <v/>
      </c>
      <c r="BA195" s="155"/>
      <c r="BE195" s="155"/>
    </row>
    <row r="196" spans="4:57" x14ac:dyDescent="0.2">
      <c r="D196" s="110" t="str">
        <f t="shared" si="35"/>
        <v/>
      </c>
      <c r="E196" s="34" t="str">
        <f t="shared" si="44"/>
        <v/>
      </c>
      <c r="F196" s="34" t="str">
        <f t="shared" si="37"/>
        <v/>
      </c>
      <c r="M196" s="155"/>
      <c r="T196" s="155"/>
      <c r="V196" s="121" t="str">
        <f t="shared" si="38"/>
        <v/>
      </c>
      <c r="W196" s="47" t="str">
        <f>IF(AND(Include_study?="Yes",Sufficient_data="Yes"),((Semi_partial_correlation-I$29)*SQRT(Calculations!CO:CO))/SQRT(1-Calculations!CO:CO/SUM(Calculations!CO:CO)),"")</f>
        <v/>
      </c>
      <c r="AE196" s="155"/>
      <c r="AG196" s="121" t="str">
        <f t="shared" si="39"/>
        <v/>
      </c>
      <c r="AH196" s="34" t="str">
        <f t="shared" si="45"/>
        <v/>
      </c>
      <c r="AI196" s="47" t="str">
        <f t="shared" si="46"/>
        <v/>
      </c>
      <c r="AP196" s="155"/>
      <c r="AR196" s="121" t="str">
        <f t="shared" si="42"/>
        <v/>
      </c>
      <c r="AS196" s="34" t="str">
        <f>IF(Calculations!FI196&lt;&gt;"",NORMSINV(Calculations!FI196),"")</f>
        <v/>
      </c>
      <c r="AT196" s="47" t="str">
        <f t="shared" si="47"/>
        <v/>
      </c>
      <c r="BA196" s="155"/>
      <c r="BE196" s="155"/>
    </row>
    <row r="197" spans="4:57" x14ac:dyDescent="0.2">
      <c r="D197" s="110" t="str">
        <f t="shared" si="35"/>
        <v/>
      </c>
      <c r="E197" s="34" t="str">
        <f t="shared" si="44"/>
        <v/>
      </c>
      <c r="F197" s="34" t="str">
        <f t="shared" si="37"/>
        <v/>
      </c>
      <c r="M197" s="155"/>
      <c r="T197" s="155"/>
      <c r="V197" s="121" t="str">
        <f t="shared" si="38"/>
        <v/>
      </c>
      <c r="W197" s="47" t="str">
        <f>IF(AND(Include_study?="Yes",Sufficient_data="Yes"),((Semi_partial_correlation-I$29)*SQRT(Calculations!CO:CO))/SQRT(1-Calculations!CO:CO/SUM(Calculations!CO:CO)),"")</f>
        <v/>
      </c>
      <c r="AE197" s="155"/>
      <c r="AG197" s="121" t="str">
        <f t="shared" si="39"/>
        <v/>
      </c>
      <c r="AH197" s="34" t="str">
        <f t="shared" si="45"/>
        <v/>
      </c>
      <c r="AI197" s="47" t="str">
        <f t="shared" si="46"/>
        <v/>
      </c>
      <c r="AP197" s="155"/>
      <c r="AR197" s="121" t="str">
        <f t="shared" si="42"/>
        <v/>
      </c>
      <c r="AS197" s="34" t="str">
        <f>IF(Calculations!FI197&lt;&gt;"",NORMSINV(Calculations!FI197),"")</f>
        <v/>
      </c>
      <c r="AT197" s="47" t="str">
        <f t="shared" si="47"/>
        <v/>
      </c>
      <c r="BA197" s="155"/>
      <c r="BE197" s="155"/>
    </row>
    <row r="198" spans="4:57" x14ac:dyDescent="0.2">
      <c r="D198" s="110" t="str">
        <f t="shared" si="35"/>
        <v/>
      </c>
      <c r="E198" s="34" t="str">
        <f t="shared" si="44"/>
        <v/>
      </c>
      <c r="F198" s="34" t="str">
        <f t="shared" si="37"/>
        <v/>
      </c>
      <c r="M198" s="155"/>
      <c r="T198" s="155"/>
      <c r="V198" s="121" t="str">
        <f t="shared" si="38"/>
        <v/>
      </c>
      <c r="W198" s="47" t="str">
        <f>IF(AND(Include_study?="Yes",Sufficient_data="Yes"),((Semi_partial_correlation-I$29)*SQRT(Calculations!CO:CO))/SQRT(1-Calculations!CO:CO/SUM(Calculations!CO:CO)),"")</f>
        <v/>
      </c>
      <c r="AE198" s="155"/>
      <c r="AG198" s="121" t="str">
        <f t="shared" si="39"/>
        <v/>
      </c>
      <c r="AH198" s="34" t="str">
        <f t="shared" si="45"/>
        <v/>
      </c>
      <c r="AI198" s="47" t="str">
        <f t="shared" si="46"/>
        <v/>
      </c>
      <c r="AP198" s="155"/>
      <c r="AR198" s="121" t="str">
        <f t="shared" si="42"/>
        <v/>
      </c>
      <c r="AS198" s="34" t="str">
        <f>IF(Calculations!FI198&lt;&gt;"",NORMSINV(Calculations!FI198),"")</f>
        <v/>
      </c>
      <c r="AT198" s="47" t="str">
        <f t="shared" si="47"/>
        <v/>
      </c>
      <c r="BA198" s="155"/>
      <c r="BE198" s="155"/>
    </row>
    <row r="199" spans="4:57" x14ac:dyDescent="0.2">
      <c r="D199" s="110" t="str">
        <f t="shared" si="35"/>
        <v/>
      </c>
      <c r="E199" s="34" t="str">
        <f t="shared" si="44"/>
        <v/>
      </c>
      <c r="F199" s="34" t="str">
        <f t="shared" si="37"/>
        <v/>
      </c>
      <c r="M199" s="155"/>
      <c r="T199" s="155"/>
      <c r="V199" s="121" t="str">
        <f t="shared" si="38"/>
        <v/>
      </c>
      <c r="W199" s="47" t="str">
        <f>IF(AND(Include_study?="Yes",Sufficient_data="Yes"),((Semi_partial_correlation-I$29)*SQRT(Calculations!CO:CO))/SQRT(1-Calculations!CO:CO/SUM(Calculations!CO:CO)),"")</f>
        <v/>
      </c>
      <c r="AE199" s="155"/>
      <c r="AG199" s="121" t="str">
        <f t="shared" si="39"/>
        <v/>
      </c>
      <c r="AH199" s="34" t="str">
        <f t="shared" si="45"/>
        <v/>
      </c>
      <c r="AI199" s="47" t="str">
        <f t="shared" si="46"/>
        <v/>
      </c>
      <c r="AP199" s="155"/>
      <c r="AR199" s="121" t="str">
        <f t="shared" si="42"/>
        <v/>
      </c>
      <c r="AS199" s="34" t="str">
        <f>IF(Calculations!FI199&lt;&gt;"",NORMSINV(Calculations!FI199),"")</f>
        <v/>
      </c>
      <c r="AT199" s="47" t="str">
        <f t="shared" si="47"/>
        <v/>
      </c>
      <c r="BA199" s="155"/>
      <c r="BE199" s="155"/>
    </row>
    <row r="200" spans="4:57" x14ac:dyDescent="0.2">
      <c r="D200" s="110" t="str">
        <f t="shared" si="35"/>
        <v/>
      </c>
      <c r="E200" s="34" t="str">
        <f t="shared" si="44"/>
        <v/>
      </c>
      <c r="F200" s="34" t="str">
        <f t="shared" si="37"/>
        <v/>
      </c>
      <c r="M200" s="155"/>
      <c r="T200" s="155"/>
      <c r="V200" s="121" t="str">
        <f t="shared" si="38"/>
        <v/>
      </c>
      <c r="W200" s="47" t="str">
        <f>IF(AND(Include_study?="Yes",Sufficient_data="Yes"),((Semi_partial_correlation-I$29)*SQRT(Calculations!CO:CO))/SQRT(1-Calculations!CO:CO/SUM(Calculations!CO:CO)),"")</f>
        <v/>
      </c>
      <c r="AE200" s="155"/>
      <c r="AG200" s="121" t="str">
        <f t="shared" si="39"/>
        <v/>
      </c>
      <c r="AH200" s="34" t="str">
        <f t="shared" si="45"/>
        <v/>
      </c>
      <c r="AI200" s="47" t="str">
        <f t="shared" si="46"/>
        <v/>
      </c>
      <c r="AP200" s="155"/>
      <c r="AR200" s="121" t="str">
        <f t="shared" si="42"/>
        <v/>
      </c>
      <c r="AS200" s="34" t="str">
        <f>IF(Calculations!FI200&lt;&gt;"",NORMSINV(Calculations!FI200),"")</f>
        <v/>
      </c>
      <c r="AT200" s="47" t="str">
        <f t="shared" si="47"/>
        <v/>
      </c>
      <c r="BA200" s="155"/>
      <c r="BE200" s="155"/>
    </row>
    <row r="201" spans="4:57" x14ac:dyDescent="0.2">
      <c r="D201" s="111" t="str">
        <f t="shared" si="35"/>
        <v/>
      </c>
      <c r="E201" s="45" t="str">
        <f t="shared" si="44"/>
        <v/>
      </c>
      <c r="F201" s="45" t="str">
        <f t="shared" si="37"/>
        <v/>
      </c>
      <c r="M201" s="155"/>
      <c r="T201" s="155"/>
      <c r="V201" s="122" t="str">
        <f t="shared" si="38"/>
        <v/>
      </c>
      <c r="W201" s="73" t="str">
        <f>IF(AND(Include_study?="Yes",Sufficient_data="Yes"),((Semi_partial_correlation-I$29)*SQRT(Calculations!CO:CO))/SQRT(1-Calculations!CO:CO/SUM(Calculations!CO:CO)),"")</f>
        <v/>
      </c>
      <c r="AE201" s="155"/>
      <c r="AG201" s="122" t="str">
        <f t="shared" si="39"/>
        <v/>
      </c>
      <c r="AH201" s="45" t="str">
        <f t="shared" si="45"/>
        <v/>
      </c>
      <c r="AI201" s="73" t="str">
        <f t="shared" si="46"/>
        <v/>
      </c>
      <c r="AP201" s="155"/>
      <c r="AR201" s="122" t="str">
        <f t="shared" si="42"/>
        <v/>
      </c>
      <c r="AS201" s="45" t="str">
        <f>IF(Calculations!FI201&lt;&gt;"",NORMSINV(Calculations!FI201),"")</f>
        <v/>
      </c>
      <c r="AT201" s="73" t="str">
        <f t="shared" si="47"/>
        <v/>
      </c>
      <c r="BA201" s="155"/>
      <c r="BE201" s="155"/>
    </row>
  </sheetData>
  <mergeCells count="17">
    <mergeCell ref="BC1:BD1"/>
    <mergeCell ref="AV28:AZ28"/>
    <mergeCell ref="A1:B1"/>
    <mergeCell ref="AP2:AP201"/>
    <mergeCell ref="BA2:BA201"/>
    <mergeCell ref="O1:S1"/>
    <mergeCell ref="BE2:BE201"/>
    <mergeCell ref="K28:L28"/>
    <mergeCell ref="BC2:BD2"/>
    <mergeCell ref="BC10:BD10"/>
    <mergeCell ref="BC7:BD7"/>
    <mergeCell ref="BC15:BD15"/>
    <mergeCell ref="O9:P9"/>
    <mergeCell ref="M2:M201"/>
    <mergeCell ref="T2:T201"/>
    <mergeCell ref="AE2:AE201"/>
    <mergeCell ref="AK28:AO28"/>
  </mergeCells>
  <dataValidations count="4">
    <dataValidation type="list" allowBlank="1" showInputMessage="1" showErrorMessage="1" sqref="L36" xr:uid="{00000000-0002-0000-0400-000000000000}">
      <formula1>"Leftmost Run/Rightmost Run,Linear"</formula1>
    </dataValidation>
    <dataValidation type="list" allowBlank="1" showInputMessage="1" showErrorMessage="1" sqref="B2" xr:uid="{00000000-0002-0000-0400-000001000000}">
      <formula1>"Fixed effect,Random effects"</formula1>
    </dataValidation>
    <dataValidation type="list" allowBlank="1" showInputMessage="1" showErrorMessage="1" sqref="L35" xr:uid="{00000000-0002-0000-0400-000002000000}">
      <formula1>"Off,On"</formula1>
    </dataValidation>
    <dataValidation type="list" allowBlank="1" showInputMessage="1" showErrorMessage="1" sqref="AW33" xr:uid="{00000000-0002-0000-0400-000003000000}">
      <formula1>"Standardized residuals, Z-scores"</formula1>
    </dataValidation>
  </dataValidations>
  <pageMargins left="0.7" right="0.7" top="0.75" bottom="0.75" header="0.3" footer="0.3"/>
  <pageSetup paperSize="9" orientation="portrait" r:id="rId1"/>
  <ignoredErrors>
    <ignoredError sqref="I29 L30 AA30:AA38 L33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V202"/>
  <sheetViews>
    <sheetView showGridLines="0" topLeftCell="DW1" zoomScaleNormal="100" workbookViewId="0">
      <pane ySplit="1" topLeftCell="A2" activePane="bottomLeft" state="frozen"/>
      <selection pane="bottomLeft" activeCell="ET14" sqref="ET14"/>
    </sheetView>
  </sheetViews>
  <sheetFormatPr defaultRowHeight="12" x14ac:dyDescent="0.2"/>
  <cols>
    <col min="1" max="1" width="6.33203125" style="2" customWidth="1"/>
    <col min="2" max="2" width="5.5" style="3" customWidth="1"/>
    <col min="3" max="3" width="5" style="3" customWidth="1"/>
    <col min="4" max="4" width="7.33203125" style="3" customWidth="1"/>
    <col min="5" max="5" width="23.33203125" style="112" bestFit="1" customWidth="1"/>
    <col min="6" max="6" width="13" style="2" customWidth="1"/>
    <col min="7" max="7" width="11.6640625" style="2" customWidth="1"/>
    <col min="8" max="8" width="10.6640625" style="2" customWidth="1"/>
    <col min="9" max="9" width="11.83203125" style="2" bestFit="1" customWidth="1"/>
    <col min="10" max="10" width="10" style="2" customWidth="1"/>
    <col min="11" max="11" width="10.83203125" style="2" bestFit="1" customWidth="1"/>
    <col min="12" max="12" width="9.6640625" style="2" bestFit="1" customWidth="1"/>
    <col min="13" max="15" width="9.5" style="2" bestFit="1" customWidth="1"/>
    <col min="16" max="16" width="9.5" style="35" bestFit="1" customWidth="1"/>
    <col min="17" max="17" width="3.33203125" style="2" customWidth="1"/>
    <col min="18" max="20" width="9.33203125" style="2"/>
    <col min="21" max="21" width="3.33203125" customWidth="1"/>
    <col min="22" max="22" width="16.33203125" style="2" customWidth="1"/>
    <col min="23" max="23" width="9.33203125" style="2"/>
    <col min="24" max="24" width="3.33203125" customWidth="1"/>
    <col min="25" max="25" width="6.33203125" style="2" bestFit="1" customWidth="1"/>
    <col min="26" max="26" width="9.33203125" style="22" customWidth="1"/>
    <col min="27" max="27" width="31" style="2" bestFit="1" customWidth="1"/>
    <col min="28" max="28" width="8.83203125" style="2" bestFit="1" customWidth="1"/>
    <col min="29" max="29" width="10.1640625" style="2" bestFit="1" customWidth="1"/>
    <col min="30" max="31" width="9.33203125" style="2"/>
    <col min="32" max="32" width="8.6640625" style="2" bestFit="1" customWidth="1"/>
    <col min="33" max="33" width="15" style="2" bestFit="1" customWidth="1"/>
    <col min="34" max="35" width="15" style="2" customWidth="1"/>
    <col min="36" max="36" width="15" style="35" customWidth="1"/>
    <col min="37" max="37" width="3.33203125" style="2" customWidth="1"/>
    <col min="38" max="40" width="9.33203125" style="2"/>
    <col min="41" max="41" width="3.33203125" style="2" customWidth="1"/>
    <col min="42" max="42" width="9" style="22" bestFit="1" customWidth="1"/>
    <col min="43" max="43" width="9.83203125" style="2" customWidth="1"/>
    <col min="44" max="44" width="4.6640625" style="22" bestFit="1" customWidth="1"/>
    <col min="45" max="45" width="15.33203125" style="2" customWidth="1"/>
    <col min="46" max="46" width="8.33203125" style="2" bestFit="1" customWidth="1"/>
    <col min="47" max="47" width="7.33203125" style="2" bestFit="1" customWidth="1"/>
    <col min="48" max="48" width="8.33203125" style="23" bestFit="1" customWidth="1"/>
    <col min="49" max="49" width="9" style="2" bestFit="1" customWidth="1"/>
    <col min="50" max="50" width="8.6640625" style="2" bestFit="1" customWidth="1"/>
    <col min="51" max="51" width="5.6640625" style="2" bestFit="1" customWidth="1"/>
    <col min="52" max="53" width="8" style="2" bestFit="1" customWidth="1"/>
    <col min="54" max="54" width="8.5" style="22" bestFit="1" customWidth="1"/>
    <col min="55" max="56" width="8.5" style="2" bestFit="1" customWidth="1"/>
    <col min="57" max="57" width="11.33203125" style="2" bestFit="1" customWidth="1"/>
    <col min="58" max="58" width="11.1640625" style="2" customWidth="1"/>
    <col min="59" max="60" width="7.33203125" style="2" bestFit="1" customWidth="1"/>
    <col min="61" max="61" width="11.33203125" style="2" bestFit="1" customWidth="1"/>
    <col min="62" max="62" width="11.1640625" style="2" customWidth="1"/>
    <col min="63" max="63" width="22" style="2" bestFit="1" customWidth="1"/>
    <col min="64" max="64" width="14.1640625" style="2" bestFit="1" customWidth="1"/>
    <col min="65" max="65" width="10.6640625" style="24" bestFit="1" customWidth="1"/>
    <col min="66" max="66" width="10.5" style="2" customWidth="1"/>
    <col min="67" max="67" width="8.83203125" style="2" bestFit="1" customWidth="1"/>
    <col min="68" max="68" width="8.6640625" style="2" customWidth="1"/>
    <col min="69" max="69" width="8.6640625" style="35" customWidth="1"/>
    <col min="70" max="70" width="3.33203125" style="2" customWidth="1"/>
    <col min="71" max="71" width="38.1640625" style="2" customWidth="1"/>
    <col min="72" max="72" width="8.33203125" style="2" bestFit="1" customWidth="1"/>
    <col min="73" max="73" width="3.33203125" style="35" customWidth="1"/>
    <col min="74" max="74" width="6.33203125" style="2" bestFit="1" customWidth="1"/>
    <col min="75" max="75" width="9.83203125" style="2" bestFit="1" customWidth="1"/>
    <col min="76" max="76" width="11.6640625" style="2" bestFit="1" customWidth="1"/>
    <col min="77" max="77" width="11.6640625" style="35" customWidth="1"/>
    <col min="78" max="78" width="11.1640625" style="2" bestFit="1" customWidth="1"/>
    <col min="79" max="79" width="17.1640625" style="2" customWidth="1"/>
    <col min="80" max="80" width="18.33203125" style="2" bestFit="1" customWidth="1"/>
    <col min="81" max="81" width="3.33203125" style="2" customWidth="1"/>
    <col min="82" max="82" width="7.83203125" style="2" bestFit="1" customWidth="1"/>
    <col min="83" max="83" width="10.6640625" style="2" bestFit="1" customWidth="1"/>
    <col min="84" max="84" width="22.33203125" style="2" customWidth="1"/>
    <col min="85" max="85" width="14.5" style="2" customWidth="1"/>
    <col min="86" max="86" width="3.33203125" style="2" customWidth="1"/>
    <col min="87" max="87" width="28.5" style="2" customWidth="1"/>
    <col min="88" max="88" width="14.83203125" style="2" bestFit="1" customWidth="1"/>
    <col min="89" max="89" width="3.33203125" customWidth="1"/>
    <col min="90" max="90" width="6.33203125" customWidth="1"/>
    <col min="91" max="91" width="6.33203125" style="2" customWidth="1"/>
    <col min="92" max="92" width="11.83203125" style="2" customWidth="1"/>
    <col min="93" max="95" width="11.83203125" style="13" customWidth="1"/>
    <col min="96" max="96" width="14" style="13" customWidth="1"/>
    <col min="97" max="98" width="8.33203125" style="13" customWidth="1"/>
    <col min="99" max="101" width="9.33203125" style="2"/>
    <col min="102" max="102" width="10.33203125" style="2" customWidth="1"/>
    <col min="103" max="103" width="8.1640625" style="2" customWidth="1"/>
    <col min="104" max="104" width="3.33203125" style="2" customWidth="1"/>
    <col min="105" max="105" width="15.33203125" style="2" bestFit="1" customWidth="1"/>
    <col min="106" max="106" width="8" style="2" customWidth="1"/>
    <col min="107" max="107" width="6.83203125" style="2" customWidth="1"/>
    <col min="108" max="108" width="3.33203125" customWidth="1"/>
    <col min="109" max="109" width="6.33203125" style="2" bestFit="1" customWidth="1"/>
    <col min="110" max="110" width="6.6640625" style="2" bestFit="1" customWidth="1"/>
    <col min="111" max="111" width="8.6640625" style="2" bestFit="1" customWidth="1"/>
    <col min="112" max="112" width="11.83203125" style="2" customWidth="1"/>
    <col min="113" max="113" width="9.33203125" style="2"/>
    <col min="114" max="114" width="11" style="2" bestFit="1" customWidth="1"/>
    <col min="115" max="115" width="13.1640625" style="2" customWidth="1"/>
    <col min="116" max="116" width="7.1640625" style="2" bestFit="1" customWidth="1"/>
    <col min="117" max="117" width="9.1640625" style="2" bestFit="1" customWidth="1"/>
    <col min="118" max="118" width="11.33203125" style="2" customWidth="1"/>
    <col min="119" max="119" width="3.33203125" style="2" customWidth="1"/>
    <col min="120" max="120" width="23.5" style="2" bestFit="1" customWidth="1"/>
    <col min="121" max="121" width="18.5" style="2" customWidth="1"/>
    <col min="122" max="122" width="4.6640625" style="2" bestFit="1" customWidth="1"/>
    <col min="123" max="123" width="3.33203125" style="2" customWidth="1"/>
    <col min="124" max="124" width="11.33203125" style="2" customWidth="1"/>
    <col min="125" max="125" width="12.1640625" style="2" bestFit="1" customWidth="1"/>
    <col min="126" max="126" width="12.83203125" style="2" bestFit="1" customWidth="1"/>
    <col min="127" max="127" width="13" style="2" bestFit="1" customWidth="1"/>
    <col min="128" max="128" width="7.83203125" style="2" bestFit="1" customWidth="1"/>
    <col min="129" max="129" width="8.33203125" style="2" bestFit="1" customWidth="1"/>
    <col min="130" max="130" width="8.33203125" style="35" customWidth="1"/>
    <col min="131" max="131" width="3.33203125" style="2" customWidth="1"/>
    <col min="132" max="132" width="10" style="2" customWidth="1"/>
    <col min="133" max="133" width="12.83203125" style="2" bestFit="1" customWidth="1"/>
    <col min="134" max="134" width="5.5" style="2" bestFit="1" customWidth="1"/>
    <col min="135" max="135" width="3.33203125" style="35" customWidth="1"/>
    <col min="136" max="136" width="6.33203125" style="35" customWidth="1"/>
    <col min="137" max="138" width="8.33203125" style="35" customWidth="1"/>
    <col min="139" max="139" width="3.33203125" style="35" customWidth="1"/>
    <col min="140" max="140" width="6.33203125" style="35" customWidth="1"/>
    <col min="141" max="141" width="10.83203125" style="35" customWidth="1"/>
    <col min="142" max="142" width="13.5" style="35" customWidth="1"/>
    <col min="143" max="143" width="11.1640625" style="35" customWidth="1"/>
    <col min="144" max="144" width="11.33203125" style="35" customWidth="1"/>
    <col min="145" max="146" width="8.33203125" style="35" bestFit="1" customWidth="1"/>
    <col min="147" max="147" width="3.33203125" style="35" customWidth="1"/>
    <col min="148" max="148" width="6.33203125" style="2" customWidth="1"/>
    <col min="149" max="149" width="9.83203125" style="2" bestFit="1" customWidth="1"/>
    <col min="150" max="150" width="10.6640625" style="2" customWidth="1"/>
    <col min="151" max="151" width="7.33203125" style="2" bestFit="1" customWidth="1"/>
    <col min="152" max="152" width="3.33203125" style="2" customWidth="1"/>
    <col min="153" max="153" width="6.33203125" style="2" customWidth="1"/>
    <col min="154" max="154" width="7.83203125" style="2" bestFit="1" customWidth="1"/>
    <col min="155" max="155" width="8.33203125" style="2" bestFit="1" customWidth="1"/>
    <col min="156" max="157" width="8.33203125" style="35" customWidth="1"/>
    <col min="158" max="158" width="3.33203125" style="2" customWidth="1"/>
    <col min="159" max="159" width="9.33203125" style="2" bestFit="1" customWidth="1"/>
    <col min="160" max="160" width="6.6640625" style="2" bestFit="1" customWidth="1"/>
    <col min="161" max="161" width="5.33203125" style="2" bestFit="1" customWidth="1"/>
    <col min="162" max="162" width="3.33203125" customWidth="1"/>
    <col min="163" max="163" width="6.33203125" style="2" bestFit="1" customWidth="1"/>
    <col min="164" max="164" width="11.83203125" style="2" bestFit="1" customWidth="1"/>
    <col min="165" max="165" width="9.33203125" style="2" bestFit="1" customWidth="1"/>
    <col min="166" max="166" width="9.33203125" style="35" customWidth="1"/>
    <col min="167" max="167" width="8.1640625" style="2" customWidth="1"/>
    <col min="168" max="168" width="8" style="35" customWidth="1"/>
    <col min="169" max="169" width="7.83203125" style="35" customWidth="1"/>
    <col min="170" max="170" width="3.33203125" style="2" customWidth="1"/>
    <col min="171" max="171" width="10.6640625" style="2" bestFit="1" customWidth="1"/>
    <col min="172" max="172" width="5.33203125" style="2" bestFit="1" customWidth="1"/>
    <col min="173" max="173" width="6.33203125" style="2" bestFit="1" customWidth="1"/>
    <col min="174" max="174" width="3.33203125" customWidth="1"/>
    <col min="175" max="175" width="6.33203125" style="2" customWidth="1"/>
    <col min="176" max="176" width="7.1640625" style="2" bestFit="1" customWidth="1"/>
    <col min="177" max="177" width="7.33203125" style="2" bestFit="1" customWidth="1"/>
    <col min="178" max="178" width="15.83203125" style="2" bestFit="1" customWidth="1"/>
  </cols>
  <sheetData>
    <row r="1" spans="1:178" ht="60" customHeight="1" x14ac:dyDescent="0.2">
      <c r="A1" s="129"/>
      <c r="B1" s="172" t="s">
        <v>38</v>
      </c>
      <c r="C1" s="173"/>
      <c r="D1" s="139" t="s">
        <v>32</v>
      </c>
      <c r="E1" s="108" t="s">
        <v>7</v>
      </c>
      <c r="F1" s="9" t="s">
        <v>45</v>
      </c>
      <c r="G1" s="9" t="s">
        <v>25</v>
      </c>
      <c r="H1" s="9" t="s">
        <v>56</v>
      </c>
      <c r="I1" s="9" t="s">
        <v>183</v>
      </c>
      <c r="J1" s="9" t="s">
        <v>10</v>
      </c>
      <c r="K1" s="9" t="s">
        <v>167</v>
      </c>
      <c r="L1" s="9" t="s">
        <v>171</v>
      </c>
      <c r="M1" s="9" t="s">
        <v>11</v>
      </c>
      <c r="N1" s="9" t="s">
        <v>40</v>
      </c>
      <c r="O1" s="9" t="s">
        <v>41</v>
      </c>
      <c r="P1" s="9" t="s">
        <v>136</v>
      </c>
      <c r="R1" s="9" t="s">
        <v>42</v>
      </c>
      <c r="S1" s="9" t="s">
        <v>43</v>
      </c>
      <c r="T1" s="9" t="s">
        <v>44</v>
      </c>
      <c r="V1" s="154" t="s">
        <v>49</v>
      </c>
      <c r="W1" s="154"/>
      <c r="Y1" s="129"/>
      <c r="Z1" s="9" t="s">
        <v>58</v>
      </c>
      <c r="AA1" s="9" t="s">
        <v>7</v>
      </c>
      <c r="AB1" s="9" t="s">
        <v>35</v>
      </c>
      <c r="AC1" s="9" t="s">
        <v>45</v>
      </c>
      <c r="AD1" s="9" t="s">
        <v>10</v>
      </c>
      <c r="AE1" s="9" t="s">
        <v>167</v>
      </c>
      <c r="AF1" s="9" t="s">
        <v>8</v>
      </c>
      <c r="AG1" s="9" t="s">
        <v>59</v>
      </c>
      <c r="AH1" s="9" t="s">
        <v>80</v>
      </c>
      <c r="AI1" s="9" t="s">
        <v>40</v>
      </c>
      <c r="AJ1" s="9" t="s">
        <v>136</v>
      </c>
      <c r="AL1" s="9" t="s">
        <v>42</v>
      </c>
      <c r="AM1" s="9" t="s">
        <v>43</v>
      </c>
      <c r="AN1" s="9" t="s">
        <v>44</v>
      </c>
      <c r="AP1" s="9" t="s">
        <v>60</v>
      </c>
      <c r="AQ1" s="9" t="s">
        <v>35</v>
      </c>
      <c r="AR1" s="9" t="s">
        <v>0</v>
      </c>
      <c r="AS1" s="9" t="s">
        <v>61</v>
      </c>
      <c r="AT1" s="9" t="s">
        <v>3</v>
      </c>
      <c r="AU1" s="9" t="s">
        <v>62</v>
      </c>
      <c r="AV1" s="9" t="s">
        <v>63</v>
      </c>
      <c r="AW1" s="9" t="s">
        <v>64</v>
      </c>
      <c r="AX1" s="9" t="s">
        <v>65</v>
      </c>
      <c r="AY1" s="9" t="s">
        <v>5</v>
      </c>
      <c r="AZ1" s="9" t="s">
        <v>66</v>
      </c>
      <c r="BA1" s="9" t="s">
        <v>186</v>
      </c>
      <c r="BB1" s="9" t="s">
        <v>67</v>
      </c>
      <c r="BC1" s="9" t="s">
        <v>68</v>
      </c>
      <c r="BD1" s="9" t="s">
        <v>69</v>
      </c>
      <c r="BE1" s="9" t="s">
        <v>70</v>
      </c>
      <c r="BF1" s="9" t="s">
        <v>71</v>
      </c>
      <c r="BG1" s="9" t="s">
        <v>72</v>
      </c>
      <c r="BH1" s="9" t="s">
        <v>73</v>
      </c>
      <c r="BI1" s="9" t="s">
        <v>74</v>
      </c>
      <c r="BJ1" s="14" t="s">
        <v>75</v>
      </c>
      <c r="BK1" s="9" t="str">
        <f>IF(Within_subgroup_weighting=Calculations!BS34,"Sum of squares (Q)","Sum of squares (Q*)")</f>
        <v>Sum of squares (Q*)</v>
      </c>
      <c r="BL1" s="9" t="s">
        <v>76</v>
      </c>
      <c r="BM1" s="20" t="s">
        <v>77</v>
      </c>
      <c r="BN1" s="9" t="s">
        <v>167</v>
      </c>
      <c r="BO1" s="9" t="s">
        <v>268</v>
      </c>
      <c r="BP1" s="9" t="s">
        <v>78</v>
      </c>
      <c r="BQ1" s="9" t="s">
        <v>136</v>
      </c>
      <c r="BS1" s="154" t="s">
        <v>79</v>
      </c>
      <c r="BT1" s="154"/>
      <c r="BV1" s="129"/>
      <c r="BW1" s="9" t="s">
        <v>36</v>
      </c>
      <c r="BX1" s="9" t="s">
        <v>123</v>
      </c>
      <c r="BY1" s="9" t="s">
        <v>39</v>
      </c>
      <c r="BZ1" s="9" t="s">
        <v>197</v>
      </c>
      <c r="CA1" s="9" t="s">
        <v>124</v>
      </c>
      <c r="CB1" s="9" t="s">
        <v>198</v>
      </c>
      <c r="CD1" s="9" t="s">
        <v>8</v>
      </c>
      <c r="CE1" s="9" t="s">
        <v>199</v>
      </c>
      <c r="CF1" s="9" t="s">
        <v>124</v>
      </c>
      <c r="CG1" s="9" t="s">
        <v>200</v>
      </c>
      <c r="CI1" s="154" t="s">
        <v>267</v>
      </c>
      <c r="CJ1" s="154"/>
      <c r="CL1" s="129"/>
      <c r="CM1" s="130"/>
      <c r="CN1" s="9" t="s">
        <v>167</v>
      </c>
      <c r="CO1" s="107" t="s">
        <v>8</v>
      </c>
      <c r="CP1" s="107" t="s">
        <v>257</v>
      </c>
      <c r="CQ1" s="107" t="s">
        <v>258</v>
      </c>
      <c r="CR1" s="106" t="s">
        <v>103</v>
      </c>
      <c r="CS1" s="106" t="s">
        <v>15</v>
      </c>
      <c r="CT1" s="123" t="s">
        <v>235</v>
      </c>
      <c r="CU1" s="9" t="s">
        <v>46</v>
      </c>
      <c r="CV1" s="9" t="s">
        <v>47</v>
      </c>
      <c r="CW1" s="9" t="s">
        <v>48</v>
      </c>
      <c r="CX1" s="9" t="s">
        <v>26</v>
      </c>
      <c r="CY1" s="9" t="s">
        <v>34</v>
      </c>
      <c r="DA1" s="9" t="s">
        <v>115</v>
      </c>
      <c r="DB1" s="9"/>
      <c r="DC1" s="9"/>
      <c r="DE1" s="128"/>
      <c r="DF1" s="9" t="s">
        <v>139</v>
      </c>
      <c r="DG1" s="9" t="s">
        <v>140</v>
      </c>
      <c r="DH1" s="9" t="s">
        <v>141</v>
      </c>
      <c r="DI1" s="9" t="s">
        <v>142</v>
      </c>
      <c r="DJ1" s="9" t="s">
        <v>143</v>
      </c>
      <c r="DK1" s="9" t="s">
        <v>144</v>
      </c>
      <c r="DL1" s="9" t="s">
        <v>145</v>
      </c>
      <c r="DM1" s="9" t="s">
        <v>146</v>
      </c>
      <c r="DN1" s="9" t="s">
        <v>147</v>
      </c>
      <c r="DP1" s="154" t="s">
        <v>180</v>
      </c>
      <c r="DQ1" s="154"/>
      <c r="DT1" s="9" t="s">
        <v>227</v>
      </c>
      <c r="DU1" s="9" t="s">
        <v>148</v>
      </c>
      <c r="DV1" s="9" t="s">
        <v>26</v>
      </c>
      <c r="DW1" s="9" t="s">
        <v>34</v>
      </c>
      <c r="DX1" s="9" t="s">
        <v>39</v>
      </c>
      <c r="DY1" s="9" t="s">
        <v>8</v>
      </c>
      <c r="DZ1" s="9" t="s">
        <v>136</v>
      </c>
      <c r="EB1" s="9" t="s">
        <v>149</v>
      </c>
      <c r="EC1" s="9" t="s">
        <v>26</v>
      </c>
      <c r="ED1" s="9" t="s">
        <v>34</v>
      </c>
      <c r="EF1" s="128"/>
      <c r="EG1" s="9" t="s">
        <v>210</v>
      </c>
      <c r="EH1" s="9" t="s">
        <v>211</v>
      </c>
      <c r="EJ1" s="128"/>
      <c r="EK1" s="9" t="s">
        <v>219</v>
      </c>
      <c r="EL1" s="9" t="s">
        <v>220</v>
      </c>
      <c r="EM1" s="9" t="s">
        <v>221</v>
      </c>
      <c r="EN1" s="9" t="s">
        <v>222</v>
      </c>
      <c r="EO1" s="9" t="s">
        <v>111</v>
      </c>
      <c r="EP1" s="9" t="s">
        <v>112</v>
      </c>
      <c r="ER1" s="128"/>
      <c r="ES1" s="9" t="s">
        <v>95</v>
      </c>
      <c r="ET1" s="9" t="s">
        <v>96</v>
      </c>
      <c r="EU1" s="9" t="s">
        <v>97</v>
      </c>
      <c r="EW1" s="128"/>
      <c r="EX1" s="9" t="s">
        <v>105</v>
      </c>
      <c r="EY1" s="9" t="s">
        <v>103</v>
      </c>
      <c r="EZ1" s="9" t="s">
        <v>210</v>
      </c>
      <c r="FA1" s="9" t="s">
        <v>211</v>
      </c>
      <c r="FC1" s="154" t="s">
        <v>109</v>
      </c>
      <c r="FD1" s="154"/>
      <c r="FE1" s="154"/>
      <c r="FG1" s="128"/>
      <c r="FH1" s="9" t="s">
        <v>120</v>
      </c>
      <c r="FI1" s="9" t="s">
        <v>231</v>
      </c>
      <c r="FJ1" s="9" t="s">
        <v>206</v>
      </c>
      <c r="FK1" s="9" t="s">
        <v>232</v>
      </c>
      <c r="FL1" s="9" t="s">
        <v>212</v>
      </c>
      <c r="FM1" s="9" t="s">
        <v>211</v>
      </c>
      <c r="FO1" s="154" t="s">
        <v>109</v>
      </c>
      <c r="FP1" s="154"/>
      <c r="FQ1" s="154"/>
      <c r="FS1" s="128"/>
      <c r="FT1" s="9" t="s">
        <v>105</v>
      </c>
      <c r="FU1" s="9" t="s">
        <v>131</v>
      </c>
      <c r="FV1" s="9" t="s">
        <v>208</v>
      </c>
    </row>
    <row r="2" spans="1:178" x14ac:dyDescent="0.2">
      <c r="A2" s="169" t="s">
        <v>37</v>
      </c>
      <c r="B2" s="132">
        <f t="shared" ref="B2:B33" si="0">IF(AND(Sufficient_data="Yes",Include_study?="Yes"),IF(AND(Sort_by=$E$1,Order="Ascending"),COUNTIFS(Include_study?,"Yes",Sufficient_data,"Yes",Study_name,"&lt;"&amp;Study_name)+1,IF(AND(Sort_by=$E$1,Order="Descending"),COUNTIF(Study_name,"&gt;"&amp;Study_name)-IF(Study_name&lt;"Study name",1,0),RANK(IF(Sort_by=$D$1,D:D,IF(Sort_by=$F$1,Semi_partial_correlation,IF(Sort_by=G$1,Number_of_observations,IF(Sort_by=H$1,Number_of_predictors,IF(Sort_by=I$1,Variance,IF(Sort_by=$J$1,Standard_error,IF(Sort_by=$K$1,Weightf,IF(Sort_by=$L$1,Weightr,"")))))))),IF(Sort_by=$D$1,D:D,IF(Sort_by=$F$1,Semi_partial_correlation,IF(Sort_by=G$1,Number_of_observations,IF(Sort_by=H$1,Number_of_predictors,IF(Sort_by=I$1,Variance,IF(Sort_by=$J$1,Standard_error,IF(Sort_by=$K$1,Weightf,IF(Sort_by=$L$1,Weightr,"")))))))),IF(Order="Descending",0,1)))),"")</f>
        <v>1</v>
      </c>
      <c r="C2" s="132">
        <f>IF(B2&lt;&gt;"",IF(B2=0,1,B2+COUNTIF(B:B,0)),"")</f>
        <v>1</v>
      </c>
      <c r="D2" s="132">
        <f t="shared" ref="D2:D33" si="1">IF(Entry_Number&lt;&gt;"",Entry_Number,"")</f>
        <v>1</v>
      </c>
      <c r="E2" s="133" t="str">
        <f>IF(AND(Sufficient_data="Yes",Include_study?="Yes",Input!Study_name&lt;&gt;""),Input!Study_name,"")</f>
        <v>aaaa</v>
      </c>
      <c r="F2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0.4</v>
      </c>
      <c r="G2" s="132">
        <f t="shared" ref="G2:G33" si="2">IF(AND(Include_study?="Yes",Number_of_observations&lt;&gt;""),Number_of_observations,"")</f>
        <v>100</v>
      </c>
      <c r="H2" s="132" t="str">
        <f t="shared" ref="H2:H33" si="3">IF(AND(Sufficient_data="Yes",Include_study?="Yes",Number_of_predictors&lt;&gt;""),Number_of_predictors,"")</f>
        <v/>
      </c>
      <c r="I2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1.0000000000000002E-2</v>
      </c>
      <c r="J2" s="17">
        <f t="shared" ref="J2:J33" si="4">IF(AND(Sufficient_data="Yes",Include_study?="Yes"),SQRT(Variance),"")</f>
        <v>0.1</v>
      </c>
      <c r="K2" s="17">
        <f t="shared" ref="K2:K33" si="5">IF(AND(Sufficient_data="Yes",Include_study?="Yes"),1/Variance,"")</f>
        <v>99.999999999999986</v>
      </c>
      <c r="L2" s="17">
        <f t="shared" ref="L2:L33" si="6">IF(AND(Sufficient_data="Yes",Include_study?="Yes"),1/(Variance+T2_),"")</f>
        <v>16.931090749971077</v>
      </c>
      <c r="M2" s="17">
        <f t="shared" ref="M2:M33" si="7">IF(AND(Sufficient_data="Yes",Include_study?="Yes"),Semi_partial_correlation-ABS(TINV((1-Confidence_level),Number_of_observations-1))*Standard_error,"")</f>
        <v>0.20157830484135836</v>
      </c>
      <c r="N2" s="17">
        <f t="shared" ref="N2:N33" si="8">IF(AND(Sufficient_data="Yes",Include_study?="Yes"),Semi_partial_correlation+ABS(TINV((1-Confidence_level),Number_of_observations-1))*Standard_error,"")</f>
        <v>0.59842169515864163</v>
      </c>
      <c r="O2" s="145">
        <f t="shared" ref="O2:O33" si="9">IF(Weightr&lt;&gt;"",IF(Meta_analysis_model="Fixed effect model",Weightf/SUM(Weightf),Weightr/SUM(Weightr)),"")</f>
        <v>8.2313718847420086E-2</v>
      </c>
      <c r="P2" s="141">
        <f t="shared" ref="P2:P33" si="10">IF(AND(Include_study?="Yes",Sufficient_data="Yes"),Semi_partial_correlation-Combined_Effect_Size,"")</f>
        <v>0.28463624778622004</v>
      </c>
      <c r="R2" s="70">
        <f t="shared" ref="R2:R33" si="11">IF(AND(Sufficient_data="Yes",Include_study?="Yes"),Semi_partial_correlation,NA())</f>
        <v>0.4</v>
      </c>
      <c r="S2" s="53">
        <f t="shared" ref="S2:S33" si="12">IF(AND(Sufficient_data="Yes",Include_study?="Yes"),Semi_partial_correlation-CI_Lower_limit,NA())</f>
        <v>0.19842169515864166</v>
      </c>
      <c r="T2" s="46">
        <f t="shared" ref="T2:T33" si="13">IF(AND(Sufficient_data="Yes",Include_study?="Yes"),CI_Upper_limit-Semi_partial_correlation,NA())</f>
        <v>0.19842169515864161</v>
      </c>
      <c r="V2" s="15" t="s">
        <v>50</v>
      </c>
      <c r="W2" s="16">
        <f>MAX(Entry_Number)+1</f>
        <v>13</v>
      </c>
      <c r="Y2" s="169" t="s">
        <v>57</v>
      </c>
      <c r="Z2" s="81">
        <f t="shared" ref="Z2:Z33" si="14">IF(AND(Sufficient_data="Yes",Include_study?="Yes",Subgroup&lt;&gt;""),COUNTIFS(Include_study?,"Yes",Sufficient_data,"Yes",AB:AB,"&lt;"&amp;Subgroup)+COUNTIFS(Entry_Number,"&lt;"&amp;Entry_Number,AB:AB,Subgroup)+COUNTIFS(AT:AT,"&gt;="&amp;0,AQ:AQ,"&lt;"&amp;Subgroup)+1-COUNTIFS(Include_study?,"Yes",Sufficient_data,"Yes",Subgroup,"="&amp;""),"")</f>
        <v>1</v>
      </c>
      <c r="AA2" s="53" t="str">
        <f t="shared" ref="AA2:AA33" si="15">IF(AND(Include_study?="Yes",Sufficient_data="Yes",Subgroup&lt;&gt;""),Study_name,"")</f>
        <v>aaaa</v>
      </c>
      <c r="AB2" s="53" t="str">
        <f t="shared" ref="AB2:AB33" si="16">IF(AND(Sufficient_data="Yes",Include_study?="Yes",Subgroup&lt;&gt;""),Subgroup,"")</f>
        <v>AA</v>
      </c>
      <c r="AC2" s="53">
        <f t="shared" ref="AC2:AC33" si="17">IF(AND(Include_study?="Yes",Sufficient_data="Yes",Subgroup&lt;&gt;""),Semi_partial_correlation,"")</f>
        <v>0.4</v>
      </c>
      <c r="AD2" s="53">
        <f t="shared" ref="AD2:AD33" si="18">IF(AND(Sufficient_data="Yes",Include_study?="Yes",Subgroup&lt;&gt;""),SQRT(Variance),"")</f>
        <v>0.1</v>
      </c>
      <c r="AE2" s="74">
        <f t="shared" ref="AE2:AE33" si="19">IF(AND(Include_study?="Yes",Sufficient_data="Yes",Subgroup&lt;&gt;""),1/AD2^2,"")</f>
        <v>99.999999999999986</v>
      </c>
      <c r="AF2" s="74">
        <f t="shared" ref="AF2:AF33" si="20">IF(AND(Include_study?="Yes",Sufficient_data="Yes",Subgroup&lt;&gt;""),1/(AD2^2+IF(Within_subgroup_weighting=BS$34,0,INDEX(AQ:AX,MATCH(Subgroup,AQ:AQ,0),8))),"")</f>
        <v>14.617323846704757</v>
      </c>
      <c r="AG2" s="82">
        <f t="shared" ref="AG2:AG33" si="21">IF(AND(Sufficient_data="Yes",Include_study?="Yes",Subgroup&lt;&gt;""),AF2/SUMIF(Subgroup,Subgroup,AF:AF),"")</f>
        <v>0.14072824563752703</v>
      </c>
      <c r="AH2" s="53">
        <f t="shared" ref="AH2:AH33" si="22">IF(AND(Sufficient_data="Yes",Include_study?="Yes",Subgroup&lt;&gt;""),AC:AC-ABS(TINV((1-Subgroup_confidence_level),Number_of_observations-1))*AD:AD,"")</f>
        <v>0.20157830484135836</v>
      </c>
      <c r="AI2" s="140">
        <f t="shared" ref="AI2:AI33" si="23">IF(AND(Sufficient_data="Yes",Include_study?="Yes",Subgroup&lt;&gt;""),AC:AC+ABS(TINV((1-Subgroup_confidence_level),Number_of_observations-1))*AD:AD,"")</f>
        <v>0.59842169515864163</v>
      </c>
      <c r="AJ2" s="46">
        <f t="shared" ref="AJ2:AJ33" si="24">IF(AND(Include_study?="Yes",Sufficient_data="Yes",Subgroup&lt;&gt;""),AC:AC-VLOOKUP(AB:AB,AQ:AZ,10,FALSE),"")</f>
        <v>0.17579933584275478</v>
      </c>
      <c r="AL2" s="70">
        <f t="shared" ref="AL2:AL33" si="25">IF(AND(Sufficient_data="Yes",Include_study?="Yes",Subgroup&lt;&gt;""),AC:AC,NA())</f>
        <v>0.4</v>
      </c>
      <c r="AM2" s="53">
        <f t="shared" ref="AM2:AM33" si="26">IF(AND(Sufficient_data="Yes",Include_study?="Yes",Subgroup&lt;&gt;""),AC:AC-AH:AH,NA())</f>
        <v>0.19842169515864166</v>
      </c>
      <c r="AN2" s="46">
        <f t="shared" ref="AN2:AN33" si="27">IF(AND(Sufficient_data="Yes",Include_study?="Yes",Subgroup&lt;&gt;""),AI:AI-AC:AC,NA())</f>
        <v>0.19842169515864161</v>
      </c>
      <c r="AP2" s="81">
        <f t="shared" ref="AP2:AP33" si="28">IF(AQ2&lt;&gt;"",SUMIFS(AS:AS,AT:AT,"&gt;="&amp;0,AQ:AQ,"&lt;"&amp;AQ2)+AS2+AR2,"")</f>
        <v>8</v>
      </c>
      <c r="AQ2" s="53" t="str">
        <f>IF(AND(Sufficient_data="Yes",Include_study?="Yes",Subgroup&lt;&gt;""),Subgroup,"")</f>
        <v>AA</v>
      </c>
      <c r="AR2" s="87">
        <f t="shared" ref="AR2:AR33" si="29">IF(AQ2&lt;&gt;"",(COUNTIFS(AT:AT,"&gt;="&amp;0,AQ:AQ,"&lt;"&amp;AQ2)+1),"")</f>
        <v>1</v>
      </c>
      <c r="AS2" s="49">
        <f t="shared" ref="AS2:AS33" si="30">IF(AQ2&lt;&gt;"",COUNTIFS(Include_study?,"Yes",Sufficient_data,"Yes",Subgroup,AQ2),"")</f>
        <v>7</v>
      </c>
      <c r="AT2" s="53">
        <f t="shared" ref="AT2:AT33" si="31">IF(AND(AQ2&lt;&gt;"",SUMIF(Subgroup,AQ2,AE:AE)&gt;0),MAX(0,SUMPRODUCT(--(Subgroup=AQ2),AE:AE,AC:AC,AC:AC)-(SUMPRODUCT(--(Subgroup=AQ2),AE:AE,AC:AC)^2/SUMIF(Subgroup,AQ2,AE:AE))),"")</f>
        <v>69.283293650851476</v>
      </c>
      <c r="AU2" s="88">
        <f t="shared" ref="AU2:AU33" si="32">IF(AT2&lt;&gt;"",CHIDIST(AT2,AS2-1),"")</f>
        <v>5.7352349051738469E-13</v>
      </c>
      <c r="AV2" s="53">
        <f t="shared" ref="AV2:AV33" si="33">IF(AT2&lt;&gt;"",MAX(0,(AT2-(AS2-1))/AT2),"")</f>
        <v>0.91339903627797203</v>
      </c>
      <c r="AW2" s="53">
        <f t="shared" ref="AW2:AW33" si="34">IF(AT2&lt;&gt;"",SUMIF(Subgroup,AQ2,AE:AE)-SUMPRODUCT(--(Subgroup=AQ2),AE:AE,AE:AE)/SUMIF(Subgroup,AQ2,AE:AE),"")</f>
        <v>1049.1563277764858</v>
      </c>
      <c r="AX2" s="53">
        <f t="shared" ref="AX2:AX33" si="35">IF(AT2&lt;&gt;"",IF(AS2=1,0,IF(Within_subgroup_weighting=$BS$36,MAX(0,(SUM(AT:AT)-(k_-COUNT(AT:AT)-1))/SUM(AW:AW)),MAX(0,(AT2-AS2-1))/AW2)),"")</f>
        <v>5.8411975440048419E-2</v>
      </c>
      <c r="AY2" s="53">
        <f t="shared" ref="AY2:AY33" si="36">IF(AX2&lt;&gt;"",SQRT(AX2),"")</f>
        <v>0.24168569556357369</v>
      </c>
      <c r="AZ2" s="53">
        <f t="shared" ref="AZ2:AZ33" si="37">IF(AT2&lt;&gt;"",SUMPRODUCT(--(Subgroup=AQ2),AF:AF,AC:AC)/SUMIF(Subgroup,AQ2,AF:AF),"")</f>
        <v>0.22420066415724524</v>
      </c>
      <c r="BA2" s="53">
        <f t="shared" ref="BA2:BA33" si="38">IF(AT2&lt;&gt;"",IF(Within_subgroup_weighting=BS$34,1/SQRT(SUMIF(Subgroup,AQ2,AE:AE)),SQRT(SUMPRODUCT(--(Subgroup=AQ2),AF:AF,AJ:AJ,AJ:AJ)/((AS2-1)*SUMIF(Subgroup,AQ2,AF:AF)))),"")</f>
        <v>8.7694063371757669E-2</v>
      </c>
      <c r="BB2" s="87">
        <f t="shared" ref="BB2:BB33" si="39">IF(AQ2&lt;&gt;"",SUMIFS(Number_of_subjects,Subgroup,"="&amp;AQ2,Include_study?,"="&amp;"Yes"),"")</f>
        <v>1100</v>
      </c>
      <c r="BC2" s="53">
        <f t="shared" ref="BC2:BC33" si="40">IF(AT2&lt;&gt;"",AZ2-ABS(TINV((1-Subgroup_confidence_level),AS2-1))*BA2,"")</f>
        <v>9.6210212178334809E-3</v>
      </c>
      <c r="BD2" s="53">
        <f t="shared" ref="BD2:BD33" si="41">IF(AT2&lt;&gt;"",AZ2+ABS(TINV((1-Subgroup_confidence_level),AS2-1))*BA2,"")</f>
        <v>0.438780307096657</v>
      </c>
      <c r="BE2" s="53">
        <f t="shared" ref="BE2:BE33" si="42">IF(AT2&lt;&gt;"",AZ2-BC2,"")</f>
        <v>0.21457964293941176</v>
      </c>
      <c r="BF2" s="53">
        <f t="shared" ref="BF2:BF33" si="43">IF(AT2&lt;&gt;"",BD2-AZ2,"")</f>
        <v>0.21457964293941176</v>
      </c>
      <c r="BG2" s="53">
        <f t="shared" ref="BG2" si="44">IF(AT2&lt;&gt;"",AZ2-ABS(TINV((1-Subgroup_confidence_level),AS2-1))*SQRT(AX2+BA2^2),"")</f>
        <v>-0.40490900586092604</v>
      </c>
      <c r="BH2" s="53">
        <f t="shared" ref="BH2" si="45">IF(AT2&lt;&gt;"",AZ2+ABS(TINV((1-Subgroup_confidence_level),AS2-1))*SQRT(AX2+BA2^2),"")</f>
        <v>0.85331033417541657</v>
      </c>
      <c r="BI2" s="53">
        <f t="shared" ref="BI2:BI33" si="46">IF(AT2&lt;&gt;"",AZ2-BG2,"")</f>
        <v>0.62910967001817131</v>
      </c>
      <c r="BJ2" s="53">
        <f t="shared" ref="BJ2:BJ33" si="47">IF(AT2&lt;&gt;"",BH2-AZ2,"")</f>
        <v>0.62910967001817131</v>
      </c>
      <c r="BK2" s="53">
        <f t="shared" ref="BK2:BK33" si="48">IF(AT2&lt;&gt;"",SUMPRODUCT(--(Subgroup=AQ2),AF:AF,AC:AC,AC:AC)-(SUMPRODUCT(--(Subgroup=AQ2),AF:AF,AC:AC)^2/SUMIF(Subgroup,AQ2,AF:AF)),"")</f>
        <v>4.7926777999990788</v>
      </c>
      <c r="BL2" s="53">
        <f t="shared" ref="BL2:BL33" si="49">IF(AT2&lt;&gt;"",AZ2,NA())</f>
        <v>0.22420066415724524</v>
      </c>
      <c r="BM2" s="82">
        <f>IF(AT2&lt;&gt;"",BO2/SUM(BO:BO),"")</f>
        <v>0.45820548420073637</v>
      </c>
      <c r="BN2" s="53">
        <f t="shared" ref="BN2:BN33" si="50">IF(AQ2&lt;&gt;"",1/(BA2^2),"")</f>
        <v>130.03480543012304</v>
      </c>
      <c r="BO2" s="53">
        <f t="shared" ref="BO2:BO33" si="51">IF(BA2&lt;&gt;"",1/(BA2^2+IF(Between_subgroup_weighting=BS$30,0,BT$27)),"")</f>
        <v>25.933095650516556</v>
      </c>
      <c r="BP2" s="140">
        <f t="shared" ref="BP2:BP33" si="52">IF(AT2&lt;&gt;"",(BT$2-AZ2)^2*BO2,"")</f>
        <v>0.54179451579926363</v>
      </c>
      <c r="BQ2" s="46">
        <f>IF(AT2&lt;&gt;"",AZ:AZ-BT$2,"")</f>
        <v>0.14454068926654262</v>
      </c>
      <c r="BS2" s="15" t="s">
        <v>26</v>
      </c>
      <c r="BT2" s="7">
        <f>SUMPRODUCT(BO:BO,AZ:AZ)/SUM(BO:BO)</f>
        <v>7.9659974890702631E-2</v>
      </c>
      <c r="BV2" s="170" t="s">
        <v>169</v>
      </c>
      <c r="BW2" s="70">
        <f>IF(AND(Sufficient_data="Yes",Include_study?="Yes",Moderator&lt;&gt;""),'Moderator Analysis'!E:E,NA())</f>
        <v>15</v>
      </c>
      <c r="BX2" s="53">
        <f>IF(AND(Include_study?="Yes",Sufficient_data="Yes",Moderator&lt;&gt;""),'Moderator Analysis'!F:F,NA())</f>
        <v>0.4</v>
      </c>
      <c r="BY2" s="53">
        <f t="shared" ref="BY2:BY33" si="53">IF(AND(Include_study?="Yes",Sufficient_data="Yes",Moderator&lt;&gt;""),Weightf,"")</f>
        <v>99.999999999999986</v>
      </c>
      <c r="BZ2" s="53">
        <f>IF(AND(Sufficient_data="Yes",Include_study?="Yes",Moderator&lt;&gt;""),'Moderator Analysis'!F:F-CJ$2,"")</f>
        <v>0.28939677565164557</v>
      </c>
      <c r="CA2" s="53">
        <f>IF(AND(Sufficient_data="Yes",Include_study?="Yes",Moderator&lt;&gt;""),'Moderator Analysis'!E:E-CJ$3,"")</f>
        <v>-2.7840541397863241</v>
      </c>
      <c r="CB2" s="46">
        <f t="shared" ref="CB2:CB33" si="54">IF(AND(Sufficient_data="Yes",Include_study?="Yes",Moderator&lt;&gt;""),BY2*(BX2-CJ$5-CJ$4*BW2)^2,"")</f>
        <v>1.904032341775393</v>
      </c>
      <c r="CC2" s="24"/>
      <c r="CD2" s="93">
        <f t="shared" ref="CD2:CD33" si="55">IF(AND(Sufficient_data="Yes",Include_study?="Yes",Moderator&lt;&gt;""),1/(Variance+CJ$7),"")</f>
        <v>28.059771478432125</v>
      </c>
      <c r="CE2" s="74">
        <f>IF(AND(Sufficient_data="Yes",Include_study?="Yes",CD2&lt;&gt;""),'Moderator Analysis'!F:F-'Moderator Analysis'!J$37,"")</f>
        <v>0.28939677565164557</v>
      </c>
      <c r="CF2" s="74">
        <f>IF(AND(Sufficient_data="Yes",Include_study?="Yes",CD2&lt;&gt;""),'Moderator Analysis'!E:E-SUMPRODUCT('Moderator Analysis'!E:E,CD:CD)/SUM(CD:CD),"")</f>
        <v>-2.2189046480413914</v>
      </c>
      <c r="CG2" s="94">
        <f>IF(AND(Sufficient_data="Yes",Include_study?="Yes",CD2&lt;&gt;""),CD:CD*(BX2-'Moderator Analysis'!J$29-'Moderator Analysis'!J$30*'Moderator Analysis'!E:E)^2,"")</f>
        <v>0.53426712397762721</v>
      </c>
      <c r="CH2" s="24"/>
      <c r="CI2" s="15" t="s">
        <v>79</v>
      </c>
      <c r="CJ2" s="17">
        <f>SUMPRODUCT('Moderator Analysis'!F:F,BY:BY)/SUM(BY:BY)</f>
        <v>0.11060322434835443</v>
      </c>
      <c r="CL2" s="170" t="s">
        <v>226</v>
      </c>
      <c r="CM2" s="174" t="s">
        <v>114</v>
      </c>
      <c r="CN2" s="53">
        <f t="shared" ref="CN2:CN33" si="56">IF(AND(Include_study?="Yes",Sufficient_data="Yes"),1/Standard_error^2,"")</f>
        <v>99.999999999999986</v>
      </c>
      <c r="CO2" s="53">
        <f>IF(AND(Include_study?="Yes",Sufficient_data="Yes"),1/('Publication Bias Analysis'!F:F^2+IF(Additional_model="Fixed effect",0,Calculations!DB$11)),"")</f>
        <v>99.999999999999986</v>
      </c>
      <c r="CP2" s="140">
        <f>IF(AND(Include_study?="Yes",Sufficient_data="Yes"),1/('Publication Bias Analysis'!F:F^2+IF(Additional_model="Fixed effect",0,'Publication Bias Analysis'!L$32)),"")</f>
        <v>99.999999999999986</v>
      </c>
      <c r="CQ2" s="140">
        <f>IF(AND(Include_study?="Yes",Sufficient_data="Yes"),'Publication Bias Analysis'!E:E-'Publication Bias Analysis'!I$37,"")</f>
        <v>0.28939677565164557</v>
      </c>
      <c r="CR2" s="53">
        <f t="shared" ref="CR2:CR33" si="57">IF(AND(Include_study?="Yes",Sufficient_data="Yes"),IF(Additional_model="Fixed effect",1/Standard_error,1/SQRT(Standard_error^2+DB$11)),"")</f>
        <v>10</v>
      </c>
      <c r="CS2" s="53">
        <f>IF(AND(Include_study?="Yes",Sufficient_data="Yes"),IF(Additional_model="Fixed effect",Semi_partial_correlation/Standard_error,Semi_partial_correlation/SQRT(Standard_error^2+DB$11)),"")</f>
        <v>4</v>
      </c>
      <c r="CT2" s="49">
        <f t="shared" ref="CT2:CT33" si="58">IF(AND(Include_study?="Yes",Sufficient_data="Yes"),RANK(DG:DG,DG:DG,1)*IF(DF:DF&gt;0,1,-1),"")</f>
        <v>10</v>
      </c>
      <c r="CU2" s="49">
        <f>IF(AND(Include_study?="Yes",Sufficient_data="Yes"),CT:CT,"")</f>
        <v>10</v>
      </c>
      <c r="CV2" s="49">
        <f>IF(AND(Include_study?="Yes",Sufficient_data="Yes"),RANK(DJ:DJ,DJ:DJ,1)*IF(DI:DI&lt;0,-1,1),"")</f>
        <v>10</v>
      </c>
      <c r="CW2" s="49">
        <f>IF(AND(Include_study?="Yes",Sufficient_data="Yes"),RANK(DM:DM,DM:DM,1)*IF(DL:DL&lt;0,-1,1),"")</f>
        <v>10</v>
      </c>
      <c r="CX2" s="53">
        <f>IF(AND(Include_study?="Yes",Sufficient_data="Yes"),'Publication Bias Analysis'!E:E,NA())</f>
        <v>0.4</v>
      </c>
      <c r="CY2" s="46">
        <f>IF(AND(Include_study?="Yes",Sufficient_data="Yes"),'Publication Bias Analysis'!F:F,NA())</f>
        <v>0.1</v>
      </c>
      <c r="DA2" s="31" t="s">
        <v>151</v>
      </c>
      <c r="DB2" s="15" t="s">
        <v>111</v>
      </c>
      <c r="DC2" s="15" t="s">
        <v>112</v>
      </c>
      <c r="DE2" s="166" t="s">
        <v>138</v>
      </c>
      <c r="DF2" s="34">
        <f>IF(AND(Include_study?="Yes",Sufficient_data="Yes"),IF('Publication Bias Analysis'!L$37="Left",Calculations!R:R-'Publication Bias Analysis'!I$29,'Publication Bias Analysis'!I$29-'Publication Bias Analysis'!E:E),"")</f>
        <v>0.28939677565164557</v>
      </c>
      <c r="DG2" s="34">
        <f t="shared" ref="DG2:DG33" si="59">IF(AND(Include_study?="Yes",Sufficient_data="Yes"),ABS(DF2),"")</f>
        <v>0.28939677565164557</v>
      </c>
      <c r="DH2" s="46">
        <f>IF(AND(Include_study?="Yes",Sufficient_data="Yes"),1/('Publication Bias Analysis'!F:F^2+IF(Additional_model="Fixed effect",0,$DQ$7)),"")</f>
        <v>99.999999999999986</v>
      </c>
      <c r="DI2" s="34">
        <f>IF(AND(Include_study?="Yes",Sufficient_data="Yes"),IF('Publication Bias Analysis'!L$37="Left",'Publication Bias Analysis'!E:E-DQ$3,DQ$3-'Publication Bias Analysis'!E:E),"")</f>
        <v>0.28939677565164557</v>
      </c>
      <c r="DJ2" s="34">
        <f t="shared" ref="DJ2:DJ33" si="60">IF(DI2&lt;&gt;"",ABS(DI2),"")</f>
        <v>0.28939677565164557</v>
      </c>
      <c r="DK2" s="46">
        <f>IF(AND(DI2&lt;&gt;"",CU2&lt;=MAX(CU:CU)-DQ$8),1/('Publication Bias Analysis'!F:F^2+IF(Additional_model="Fixed effect",0,$DQ$15)),"")</f>
        <v>99.999999999999986</v>
      </c>
      <c r="DL2" s="7">
        <f>IF(AND(Include_study?="Yes",Sufficient_data="Yes"),IF('Publication Bias Analysis'!L$37="Left",'Publication Bias Analysis'!E:E-DQ$11,DQ$11-'Publication Bias Analysis'!E:E),"")</f>
        <v>0.28939677565164557</v>
      </c>
      <c r="DM2" s="7">
        <f t="shared" ref="DM2" si="61">IF(DL2&lt;&gt;"",ABS(DL2),"")</f>
        <v>0.28939677565164557</v>
      </c>
      <c r="DN2" s="46">
        <f>IF(AND(DL2&lt;&gt;"",CV2&lt;=MAX(CV:CV)-DQ$16),1/('Publication Bias Analysis'!F:F^2+IF(Additional_model="Fixed effect",0,$DQ$23)),"")</f>
        <v>99.999999999999986</v>
      </c>
      <c r="DP2" s="178" t="s">
        <v>164</v>
      </c>
      <c r="DQ2" s="178"/>
      <c r="DT2" s="50">
        <v>1</v>
      </c>
      <c r="DU2" s="49" t="str">
        <f>IF(Trim_and_fill="On",IF(DQ$24&gt;(DT2-1),IF(COUNTIF(CU:CU,-1*(MAX(CU:CU)-DT2+1))=1,"",MAX(CU:CU)-DT2+1),""),"")</f>
        <v/>
      </c>
      <c r="DV2" s="53" t="str">
        <f t="shared" ref="DV2:DV21" si="62">IF(DU2&lt;&gt;"",DQ$19-(INDEX(CU:CY,MATCH(DU2,CU:CU,0),4)-DQ$19),"")</f>
        <v/>
      </c>
      <c r="DW2" s="53" t="str">
        <f t="shared" ref="DW2:DW21" si="63">IF(DU2&lt;&gt;"",INDEX(CU:CY,MATCH(DU2,CU:CU,0),5),"")</f>
        <v/>
      </c>
      <c r="DX2" s="53" t="str">
        <f t="shared" ref="DX2:DX21" si="64">IF(DU2&lt;&gt;"",1/DW2^2,"")</f>
        <v/>
      </c>
      <c r="DY2" s="140" t="str">
        <f t="shared" ref="DY2:DY41" si="65">IF(DU2&lt;&gt;"",1/(DW2^2+IF(Additional_model="Fixed effect",0,DQ$23)),"")</f>
        <v/>
      </c>
      <c r="DZ2" s="46" t="str">
        <f>IF(DU2&lt;&gt;"",DV:DV-'Publication Bias Analysis'!I$37,"")</f>
        <v/>
      </c>
      <c r="EB2" s="50">
        <v>1</v>
      </c>
      <c r="EC2" s="53" t="e">
        <f t="shared" ref="EC2:EC21" si="66">IF(DU2&lt;&gt;"",DV2,NA())</f>
        <v>#N/A</v>
      </c>
      <c r="ED2" s="46" t="e">
        <f t="shared" ref="ED2:ED21" si="67">IF(DU2&lt;&gt;"",DW2,NA())</f>
        <v>#N/A</v>
      </c>
      <c r="EF2" s="166" t="s">
        <v>196</v>
      </c>
      <c r="EG2" s="53">
        <f t="shared" ref="EG2:EG65" si="68">IF(AND(Include_study?="Yes",Sufficient_data="Yes"),Inverse_standard_error-AVERAGE(Inverse_standard_error),"")</f>
        <v>-1.7111807073864327</v>
      </c>
      <c r="EH2" s="46">
        <f>IF(AND(Include_study?="Yes",Sufficient_data="Yes"),Z_score-('Publication Bias Analysis'!P$3+'Publication Bias Analysis'!P$4*Inverse_standard_error),"")</f>
        <v>2.7483312745772173</v>
      </c>
      <c r="EJ2" s="166" t="s">
        <v>218</v>
      </c>
      <c r="EK2" s="53">
        <f>IF(AND(Include_study?="Yes",Sufficient_data="Yes"),('Publication Bias Analysis'!E:E-SUMPRODUCT('Publication Bias Analysis'!E:E,Calculations!CN:CN)/SUM(Calculations!CN:CN))/(SQRT(EL:EL)),"")</f>
        <v>2.9777175404682352</v>
      </c>
      <c r="EL2" s="53">
        <f>IF(AND(Include_study?="Yes",Sufficient_data="Yes"),'Publication Bias Analysis'!F:F^2-1/(SUM(Calculations!CN:CN)),"")</f>
        <v>9.4454005075615185E-3</v>
      </c>
      <c r="EM2" s="49">
        <f t="shared" ref="EM2:EM33" si="69">IF(AND(Include_study?="Yes",Sufficient_data="Yes"),RANK(EK:EK,EK:EK,1),"")</f>
        <v>10</v>
      </c>
      <c r="EN2" s="49">
        <f t="shared" ref="EN2:EN33" si="70">IF(AND(Include_study?="Yes",Sufficient_data="Yes"),RANK(EL:EL,EL:EL,1),"")</f>
        <v>9</v>
      </c>
      <c r="EO2" s="49">
        <f>IF(AND(Include_study?="Yes",Sufficient_data="Yes"),COUNTIFS(EM3:EM201,"&lt;"&amp;EM2,EN3:EN201,"&lt;"&amp;EN2)+COUNTIFS(EM3:EM201,"&gt;"&amp;EM2,EN3:EN201,"&gt;"&amp;EN2),"")</f>
        <v>6</v>
      </c>
      <c r="EP2" s="100">
        <f>IF(AND(Include_study?="Yes",Sufficient_data="Yes"),COUNTIFS(EM3:EM201,"&lt;"&amp;EM2,EN3:EN201,"&gt;"&amp;EN2)+COUNTIFS(EM3:EM201,"&gt;"&amp;EM2,EN3:EN201,"&lt;"&amp;EN2),"")</f>
        <v>5</v>
      </c>
      <c r="ER2" s="166" t="s">
        <v>94</v>
      </c>
      <c r="ES2" s="87">
        <v>1</v>
      </c>
      <c r="ET2" s="53"/>
      <c r="EU2" s="46">
        <f>EU3-ET$14</f>
        <v>-4.8999999999999995</v>
      </c>
      <c r="EW2" s="166" t="s">
        <v>104</v>
      </c>
      <c r="EX2" s="53">
        <f t="shared" ref="EX2:EX33" si="71">IF(AND(Include_study?="Yes",Sufficient_data="Yes"),Z_score,NA())</f>
        <v>4</v>
      </c>
      <c r="EY2" s="53">
        <f t="shared" ref="EY2:EY33" si="72">IF(AND(Include_study?="Yes",Sufficient_data="Yes"),Inverse_standard_error,NA())</f>
        <v>10</v>
      </c>
      <c r="EZ2" s="53">
        <f t="shared" ref="EZ2:EZ33" si="73">IF(AND(Include_study?="Yes",Sufficient_data="Yes"),Inverse_standard_error-AVERAGE(Inverse_standard_error),"")</f>
        <v>-1.7111807073864327</v>
      </c>
      <c r="FA2" s="46">
        <f>IF(AND(Include_study?="Yes",Sufficient_data="Yes"),Z_score-('Publication Bias Analysis'!AL$30+'Publication Bias Analysis'!AL$31*Inverse_standard_error),"")</f>
        <v>2.8939677565164557</v>
      </c>
      <c r="FC2" s="31" t="s">
        <v>110</v>
      </c>
      <c r="FD2" s="15" t="s">
        <v>111</v>
      </c>
      <c r="FE2" s="15" t="s">
        <v>112</v>
      </c>
      <c r="FG2" s="166" t="s">
        <v>119</v>
      </c>
      <c r="FH2" s="103">
        <f>IF(Z_score&lt;&gt;"",RANK('Publication Bias Analysis'!AT:AT,'Publication Bias Analysis'!AT:AT,1),"")</f>
        <v>10</v>
      </c>
      <c r="FI2" s="53">
        <f t="shared" ref="FI2:FI33" si="74">IF(FH:FH&lt;&gt;"",(FH:FH-1/3)/(k_+1/3),"")</f>
        <v>0.78378378378378366</v>
      </c>
      <c r="FJ2" s="53">
        <f>IF('Publication Bias Analysis'!AS2&lt;&gt;"",'Publication Bias Analysis'!AS2,NA())</f>
        <v>0.78503604987689113</v>
      </c>
      <c r="FK2" s="53">
        <f>IF('Publication Bias Analysis'!AT2&lt;&gt;"",'Publication Bias Analysis'!AT2,NA())</f>
        <v>4</v>
      </c>
      <c r="FL2" s="53">
        <f>IF(AND(Include_study?="Yes",Sufficient_data="Yes"),'Publication Bias Analysis'!AS:AS-AVERAGE('Publication Bias Analysis'!AS:AS),"")</f>
        <v>0.78503604987689124</v>
      </c>
      <c r="FM2" s="46">
        <f>IF(AND(Include_study?="Yes",Sufficient_data="Yes"),FK:FK-('Publication Bias Analysis'!AW$30+'Publication Bias Analysis'!AW$31*'Publication Bias Analysis'!AS:AS),"")</f>
        <v>0.30319968066063208</v>
      </c>
      <c r="FO2" s="31" t="s">
        <v>121</v>
      </c>
      <c r="FP2" s="15" t="s">
        <v>111</v>
      </c>
      <c r="FQ2" s="15" t="s">
        <v>112</v>
      </c>
      <c r="FS2" s="166" t="s">
        <v>207</v>
      </c>
      <c r="FT2" s="53">
        <f t="shared" ref="FT2:FT33" si="75">IF(AND(Include_study?="Yes",Sufficient_data="Yes"),Z_score,"")</f>
        <v>4</v>
      </c>
      <c r="FU2" s="88">
        <f>IF(FT2&lt;&gt;"",MAX(10^-307,1-NORMSDIST(ABS(FT2))),"")</f>
        <v>3.1671241833119979E-5</v>
      </c>
      <c r="FV2" s="46">
        <f>IF(FU2&lt;&gt;"",LN(FU2),"")</f>
        <v>-10.36010148652729</v>
      </c>
    </row>
    <row r="3" spans="1:178" x14ac:dyDescent="0.2">
      <c r="A3" s="169"/>
      <c r="B3" s="132">
        <f t="shared" si="0"/>
        <v>2</v>
      </c>
      <c r="C3" s="132">
        <f>IF(B3&lt;&gt;"",IF(B3=0,COUNTIF(B$2:B2,0)+1,COUNTIF(B$2:B2,B3)+B3+COUNTIF(B:B,0)),"")</f>
        <v>2</v>
      </c>
      <c r="D3" s="132">
        <f t="shared" si="1"/>
        <v>2</v>
      </c>
      <c r="E3" s="133" t="str">
        <f>IF(AND(Sufficient_data="Yes",Include_study?="Yes",Input!Study_name&lt;&gt;""),Input!Study_name,"")</f>
        <v>bbbb</v>
      </c>
      <c r="F3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0.3</v>
      </c>
      <c r="G3" s="132">
        <f t="shared" si="2"/>
        <v>130</v>
      </c>
      <c r="H3" s="132" t="str">
        <f t="shared" si="3"/>
        <v/>
      </c>
      <c r="I3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6.4000000000000003E-3</v>
      </c>
      <c r="J3" s="17">
        <f t="shared" si="4"/>
        <v>0.08</v>
      </c>
      <c r="K3" s="17">
        <f t="shared" si="5"/>
        <v>156.25</v>
      </c>
      <c r="L3" s="17">
        <f t="shared" si="6"/>
        <v>18.030057492658504</v>
      </c>
      <c r="M3" s="17">
        <f t="shared" si="7"/>
        <v>0.14171804068165916</v>
      </c>
      <c r="N3" s="17">
        <f t="shared" si="8"/>
        <v>0.45828195931834081</v>
      </c>
      <c r="O3" s="146">
        <f t="shared" si="9"/>
        <v>8.7656554747132714E-2</v>
      </c>
      <c r="P3" s="142">
        <f t="shared" si="10"/>
        <v>0.18463624778622001</v>
      </c>
      <c r="R3" s="71">
        <f t="shared" si="11"/>
        <v>0.3</v>
      </c>
      <c r="S3" s="34">
        <f t="shared" si="12"/>
        <v>0.15828195931834083</v>
      </c>
      <c r="T3" s="47">
        <f t="shared" si="13"/>
        <v>0.15828195931834083</v>
      </c>
      <c r="V3" s="15" t="s">
        <v>51</v>
      </c>
      <c r="W3" s="7">
        <f>Combined_Effect_Size-CICES_LL</f>
        <v>0.1438362555258178</v>
      </c>
      <c r="Y3" s="169"/>
      <c r="Z3" s="83">
        <f t="shared" si="14"/>
        <v>2</v>
      </c>
      <c r="AA3" s="34" t="str">
        <f t="shared" si="15"/>
        <v>bbbb</v>
      </c>
      <c r="AB3" s="34" t="str">
        <f t="shared" si="16"/>
        <v>AA</v>
      </c>
      <c r="AC3" s="34">
        <f t="shared" si="17"/>
        <v>0.3</v>
      </c>
      <c r="AD3" s="34">
        <f t="shared" si="18"/>
        <v>0.08</v>
      </c>
      <c r="AE3" s="77">
        <f t="shared" si="19"/>
        <v>156.25</v>
      </c>
      <c r="AF3" s="77">
        <f t="shared" si="20"/>
        <v>15.429247345268896</v>
      </c>
      <c r="AG3" s="84">
        <f t="shared" si="21"/>
        <v>0.14854503691499282</v>
      </c>
      <c r="AH3" s="34">
        <f t="shared" si="22"/>
        <v>0.14171804068165916</v>
      </c>
      <c r="AI3" s="34">
        <f t="shared" si="23"/>
        <v>0.45828195931834081</v>
      </c>
      <c r="AJ3" s="47">
        <f t="shared" si="24"/>
        <v>7.579933584275475E-2</v>
      </c>
      <c r="AL3" s="71">
        <f t="shared" si="25"/>
        <v>0.3</v>
      </c>
      <c r="AM3" s="34">
        <f t="shared" si="26"/>
        <v>0.15828195931834083</v>
      </c>
      <c r="AN3" s="47">
        <f t="shared" si="27"/>
        <v>0.15828195931834083</v>
      </c>
      <c r="AP3" s="83" t="str">
        <f t="shared" si="28"/>
        <v/>
      </c>
      <c r="AQ3" s="34" t="str">
        <f>IF(AND(Sufficient_data="Yes",Include_study?="Yes",Subgroup&lt;&gt;""),IF(COUNTIFS(Input!L$2:L2,"="&amp;"Yes",Input!C$2:C2,"="&amp;"Yes",Input!M$2:M2,"="&amp;Subgroup)&gt;0,"",Subgroup),"")</f>
        <v/>
      </c>
      <c r="AR3" s="89" t="str">
        <f t="shared" si="29"/>
        <v/>
      </c>
      <c r="AS3" s="76" t="str">
        <f t="shared" si="30"/>
        <v/>
      </c>
      <c r="AT3" s="34" t="str">
        <f t="shared" si="31"/>
        <v/>
      </c>
      <c r="AU3" s="90" t="str">
        <f t="shared" si="32"/>
        <v/>
      </c>
      <c r="AV3" s="34" t="str">
        <f t="shared" si="33"/>
        <v/>
      </c>
      <c r="AW3" s="34" t="str">
        <f t="shared" si="34"/>
        <v/>
      </c>
      <c r="AX3" s="34" t="str">
        <f t="shared" si="35"/>
        <v/>
      </c>
      <c r="AY3" s="34" t="str">
        <f t="shared" si="36"/>
        <v/>
      </c>
      <c r="AZ3" s="34" t="str">
        <f t="shared" si="37"/>
        <v/>
      </c>
      <c r="BA3" s="34" t="str">
        <f t="shared" si="38"/>
        <v/>
      </c>
      <c r="BB3" s="89" t="str">
        <f t="shared" si="39"/>
        <v/>
      </c>
      <c r="BC3" s="34" t="str">
        <f t="shared" si="40"/>
        <v/>
      </c>
      <c r="BD3" s="34" t="str">
        <f t="shared" si="41"/>
        <v/>
      </c>
      <c r="BE3" s="34" t="str">
        <f t="shared" si="42"/>
        <v/>
      </c>
      <c r="BF3" s="34" t="str">
        <f t="shared" si="43"/>
        <v/>
      </c>
      <c r="BG3" s="34" t="str">
        <f t="shared" ref="BG3:BG66" si="76">IF(AT3&lt;&gt;"",AZ3-ABS(TINV((1-Subgroup_confidence_level),AS3-1))*SQRT(AX3+BA3^2),"")</f>
        <v/>
      </c>
      <c r="BH3" s="34" t="str">
        <f t="shared" ref="BH3:BH66" si="77">IF(AT3&lt;&gt;"",AZ3+ABS(TINV((1-Subgroup_confidence_level),AS3-1))*SQRT(AX3+BA3^2),"")</f>
        <v/>
      </c>
      <c r="BI3" s="34" t="str">
        <f t="shared" si="46"/>
        <v/>
      </c>
      <c r="BJ3" s="34" t="str">
        <f t="shared" si="47"/>
        <v/>
      </c>
      <c r="BK3" s="34" t="str">
        <f t="shared" si="48"/>
        <v/>
      </c>
      <c r="BL3" s="34" t="e">
        <f t="shared" si="49"/>
        <v>#N/A</v>
      </c>
      <c r="BM3" s="84" t="str">
        <f t="shared" ref="BM3:BM66" si="78">IF(AT3&lt;&gt;"",BO3/SUM(BO:BO),"")</f>
        <v/>
      </c>
      <c r="BN3" s="34" t="str">
        <f t="shared" si="50"/>
        <v/>
      </c>
      <c r="BO3" s="34" t="str">
        <f t="shared" si="51"/>
        <v/>
      </c>
      <c r="BP3" s="34" t="str">
        <f t="shared" si="52"/>
        <v/>
      </c>
      <c r="BQ3" s="47" t="str">
        <f t="shared" ref="BQ3:BQ66" si="79">IF(AT3&lt;&gt;"",AZ:AZ-BT$2,"")</f>
        <v/>
      </c>
      <c r="BS3" s="15" t="s">
        <v>34</v>
      </c>
      <c r="BT3" s="7">
        <f>IF(Between_subgroup_weighting=BS30,1/SQRT(SUM(BN:BN)),SQRT(SUMPRODUCT(BO:BO,BQ:BQ,BQ:BQ)/((COUNT(AT:AT)-1)*SUM(BO:BO))))</f>
        <v>0.13292386494715952</v>
      </c>
      <c r="BV3" s="170"/>
      <c r="BW3" s="71">
        <f>IF(AND(Sufficient_data="Yes",Include_study?="Yes",Moderator&lt;&gt;""),'Moderator Analysis'!E:E,NA())</f>
        <v>16</v>
      </c>
      <c r="BX3" s="34">
        <f>IF(AND(Include_study?="Yes",Sufficient_data="Yes",Moderator&lt;&gt;""),'Moderator Analysis'!F:F,NA())</f>
        <v>0.3</v>
      </c>
      <c r="BY3" s="34">
        <f t="shared" si="53"/>
        <v>156.25</v>
      </c>
      <c r="BZ3" s="34">
        <f>IF(AND(Sufficient_data="Yes",Include_study?="Yes",Moderator&lt;&gt;""),'Moderator Analysis'!F:F-CJ$2,"")</f>
        <v>0.18939677565164556</v>
      </c>
      <c r="CA3" s="34">
        <f>IF(AND(Sufficient_data="Yes",Include_study?="Yes",Moderator&lt;&gt;""),'Moderator Analysis'!E:E-CJ$3,"")</f>
        <v>-1.7840541397863241</v>
      </c>
      <c r="CB3" s="47">
        <f t="shared" si="54"/>
        <v>1.3332002147265833</v>
      </c>
      <c r="CC3" s="24"/>
      <c r="CD3" s="95">
        <f t="shared" si="55"/>
        <v>31.212731039057513</v>
      </c>
      <c r="CE3" s="77">
        <f>IF(AND(Sufficient_data="Yes",Include_study?="Yes",CD3&lt;&gt;""),'Moderator Analysis'!F:F-'Moderator Analysis'!J$37,"")</f>
        <v>0.18939677565164556</v>
      </c>
      <c r="CF3" s="77">
        <f>IF(AND(Sufficient_data="Yes",Include_study?="Yes",CD3&lt;&gt;""),'Moderator Analysis'!E:E-SUMPRODUCT('Moderator Analysis'!E:E,CD:CD)/SUM(CD:CD),"")</f>
        <v>-1.2189046480413914</v>
      </c>
      <c r="CG3" s="96">
        <f>IF(AND(Sufficient_data="Yes",Include_study?="Yes",CD3&lt;&gt;""),CD:CD*(BX3-'Moderator Analysis'!J$29-'Moderator Analysis'!J$30*'Moderator Analysis'!E:E)^2,"")</f>
        <v>0.26632204623024303</v>
      </c>
      <c r="CH3" s="24"/>
      <c r="CI3" s="15" t="s">
        <v>126</v>
      </c>
      <c r="CJ3" s="17">
        <f>IF(SUM(Moderator)&lt;&gt;0,SUMPRODUCT('Moderator Analysis'!E:E,BY:BY)/SUM(BY:BY),"")</f>
        <v>17.784054139786324</v>
      </c>
      <c r="CL3" s="170"/>
      <c r="CM3" s="174"/>
      <c r="CN3" s="34">
        <f t="shared" si="56"/>
        <v>156.25</v>
      </c>
      <c r="CO3" s="34">
        <f>IF(AND(Include_study?="Yes",Sufficient_data="Yes"),1/('Publication Bias Analysis'!F:F^2+IF(Additional_model="Fixed effect",0,Calculations!DB$11)),"")</f>
        <v>156.25</v>
      </c>
      <c r="CP3" s="34">
        <f>IF(AND(Include_study?="Yes",Sufficient_data="Yes"),1/('Publication Bias Analysis'!F:F^2+IF(Additional_model="Fixed effect",0,'Publication Bias Analysis'!L$32)),"")</f>
        <v>156.25</v>
      </c>
      <c r="CQ3" s="34">
        <f>IF(AND(Include_study?="Yes",Sufficient_data="Yes"),'Publication Bias Analysis'!E:E-'Publication Bias Analysis'!I$37,"")</f>
        <v>0.18939677565164556</v>
      </c>
      <c r="CR3" s="34">
        <f t="shared" si="57"/>
        <v>12.5</v>
      </c>
      <c r="CS3" s="34">
        <f t="shared" ref="CS3:CS34" si="80">IF(AND(Include_study?="Yes",Sufficient_data="Yes"),IF(Additional_model="Fixed effect",Semi_partial_correlation/Standard_error,Semi_partial_correlation/(Standard_error+SQRT(DB$11))),"")</f>
        <v>3.75</v>
      </c>
      <c r="CT3" s="76">
        <f t="shared" si="58"/>
        <v>7</v>
      </c>
      <c r="CU3" s="76">
        <f>IF(AND(Include_study?="Yes",Sufficient_data="Yes"),CT:CT+IF(DF:DF&lt;0,-1,1)*COUNTIF(CT$2:CT2,CT:CT),"")</f>
        <v>7</v>
      </c>
      <c r="CV3" s="76">
        <f>IF(AND(Include_study?="Yes",Sufficient_data="Yes"),RANK(DJ:DJ,DJ:DJ,1)*IF(DI:DI&lt;0,-1,1)+IF(DI:DI&lt;0,-1,1)*COUNTIF(CT$2:CT2,CT:CT),"")</f>
        <v>7</v>
      </c>
      <c r="CW3" s="76">
        <f>IF(AND(Include_study?="Yes",Sufficient_data="Yes"),RANK(DM:DM,DM:DM,1)*IF(DL:DL&lt;0,-1,1)+IF(DL:DL&lt;0,-1,1)*COUNTIF(CT$2:CT2,CT:CT),"")</f>
        <v>7</v>
      </c>
      <c r="CX3" s="34">
        <f>IF(AND(Include_study?="Yes",Sufficient_data="Yes"),'Publication Bias Analysis'!E:E,NA())</f>
        <v>0.3</v>
      </c>
      <c r="CY3" s="47">
        <f>IF(AND(Include_study?="Yes",Sufficient_data="Yes"),'Publication Bias Analysis'!F:F,NA())</f>
        <v>0.08</v>
      </c>
      <c r="DA3" s="15" t="s">
        <v>116</v>
      </c>
      <c r="DB3" s="7">
        <f>IF(Trim_and_fill="Off",'Publication Bias Analysis'!I29,'Publication Bias Analysis'!I37)-ABS(TINV((1-Additional_confidence_level),k_-1))*DC3</f>
        <v>-0.41763321407363874</v>
      </c>
      <c r="DC3" s="7">
        <f>IF(Trim_and_fill="Off",DB16,DB21)</f>
        <v>0.24</v>
      </c>
      <c r="DE3" s="166"/>
      <c r="DF3" s="34">
        <f>IF(AND(Include_study?="Yes",Sufficient_data="Yes"),IF('Publication Bias Analysis'!L$37="Left",Calculations!R:R-'Publication Bias Analysis'!I$29,'Publication Bias Analysis'!I$29-'Publication Bias Analysis'!E:E),"")</f>
        <v>0.18939677565164556</v>
      </c>
      <c r="DG3" s="34">
        <f t="shared" si="59"/>
        <v>0.18939677565164556</v>
      </c>
      <c r="DH3" s="47">
        <f>IF(AND(Include_study?="Yes",Sufficient_data="Yes"),1/('Publication Bias Analysis'!F:F^2+IF(Additional_model="Fixed effect",0,$DQ$7)),"")</f>
        <v>156.25</v>
      </c>
      <c r="DI3" s="34">
        <f>IF(AND(Include_study?="Yes",Sufficient_data="Yes"),IF('Publication Bias Analysis'!L$37="Left",'Publication Bias Analysis'!E:E-DQ$3,DQ$3-'Publication Bias Analysis'!E:E),"")</f>
        <v>0.18939677565164556</v>
      </c>
      <c r="DJ3" s="34">
        <f t="shared" si="60"/>
        <v>0.18939677565164556</v>
      </c>
      <c r="DK3" s="47">
        <f>IF(AND(DI3&lt;&gt;"",CU3&lt;=MAX(CU:CU)-DQ$8),1/('Publication Bias Analysis'!F:F^2+IF(Additional_model="Fixed effect",0,$DQ$15)),"")</f>
        <v>156.25</v>
      </c>
      <c r="DL3" s="7">
        <f>IF(AND(Include_study?="Yes",Sufficient_data="Yes"),IF('Publication Bias Analysis'!L$37="Left",'Publication Bias Analysis'!E:E-DQ$11,DQ$11-'Publication Bias Analysis'!E:E),"")</f>
        <v>0.18939677565164556</v>
      </c>
      <c r="DM3" s="7">
        <f t="shared" ref="DM3:DM51" si="81">IF(DL3&lt;&gt;"",ABS(DL3),"")</f>
        <v>0.18939677565164556</v>
      </c>
      <c r="DN3" s="47">
        <f>IF(AND(DL3&lt;&gt;"",CV3&lt;=MAX(CV:CV)-DQ$16),1/('Publication Bias Analysis'!F:F^2+IF(Additional_model="Fixed effect",0,$DQ$23)),"")</f>
        <v>156.25</v>
      </c>
      <c r="DP3" s="15" t="s">
        <v>26</v>
      </c>
      <c r="DQ3" s="17">
        <f>SUMPRODUCT(--(CU:CU&lt;=MAX(CU:CU)-$DQ$8),DH:DH,'Publication Bias Analysis'!E:E)/SUMIF(CU:CU,"&lt;="&amp;MAX(CU:CU)-$DQ$8,DH:DH)</f>
        <v>0.11060322434835443</v>
      </c>
      <c r="DT3" s="54">
        <v>2</v>
      </c>
      <c r="DU3" s="76" t="str">
        <f>IF(Trim_and_fill="On",IF(DQ$24&gt;(COUNT(DU$2:DU2)),IF(COUNTIF(CU:CU,-1*(MAX(CU:CU)-DT3+1))=1,"",MAX(CU:CU)-DT3+1),""),"")</f>
        <v/>
      </c>
      <c r="DV3" s="34" t="str">
        <f t="shared" si="62"/>
        <v/>
      </c>
      <c r="DW3" s="34" t="str">
        <f t="shared" si="63"/>
        <v/>
      </c>
      <c r="DX3" s="34" t="str">
        <f t="shared" si="64"/>
        <v/>
      </c>
      <c r="DY3" s="34" t="str">
        <f t="shared" si="65"/>
        <v/>
      </c>
      <c r="DZ3" s="47" t="str">
        <f>IF(DU3&lt;&gt;"",DV:DV-'Publication Bias Analysis'!I$37,"")</f>
        <v/>
      </c>
      <c r="EB3" s="54">
        <v>2</v>
      </c>
      <c r="EC3" s="34" t="e">
        <f t="shared" si="66"/>
        <v>#N/A</v>
      </c>
      <c r="ED3" s="47" t="e">
        <f t="shared" si="67"/>
        <v>#N/A</v>
      </c>
      <c r="EF3" s="166"/>
      <c r="EG3" s="34">
        <f t="shared" si="68"/>
        <v>0.78881929261356731</v>
      </c>
      <c r="EH3" s="47">
        <f>IF(AND(Include_study?="Yes",Sufficient_data="Yes"),Z_score-('Publication Bias Analysis'!P$3+'Publication Bias Analysis'!P$4*Inverse_standard_error),"")</f>
        <v>2.350461305901911</v>
      </c>
      <c r="EJ3" s="166"/>
      <c r="EK3" s="34">
        <f>IF(AND(Include_study?="Yes",Sufficient_data="Yes"),('Publication Bias Analysis'!E:E-SUMPRODUCT('Publication Bias Analysis'!E:E,Calculations!CN:CN)/SUM(Calculations!CN:CN))/(SQRT(EL:EL)),"")</f>
        <v>2.4772249456119706</v>
      </c>
      <c r="EL3" s="34">
        <f>IF(AND(Include_study?="Yes",Sufficient_data="Yes"),'Publication Bias Analysis'!F:F^2-1/(SUM(Calculations!CN:CN)),"")</f>
        <v>5.8454005075615177E-3</v>
      </c>
      <c r="EM3" s="76">
        <f t="shared" si="69"/>
        <v>9</v>
      </c>
      <c r="EN3" s="76">
        <f t="shared" si="70"/>
        <v>4</v>
      </c>
      <c r="EO3" s="76">
        <f>IF(AND(Include_study?="Yes",Sufficient_data="Yes"),COUNTIFS(EM$2:EM2,"&lt;"&amp;EM3,EN$2:EN2,"&lt;"&amp;EN3)+COUNTIFS(EM4:EM$201,"&lt;"&amp;EM3,EN4:EN$201,"&lt;"&amp;EN3)+COUNTIFS(EM$2:EM2,"&gt;"&amp;EM3,EN$2:EN2,"&gt;"&amp;EN3)+COUNTIFS(EM4:EM$201,"&gt;"&amp;EM3,EN4:EN$201,"&gt;"&amp;EN3),"")</f>
        <v>4</v>
      </c>
      <c r="EP3" s="101">
        <f>IF(AND(Include_study?="Yes",Sufficient_data="Yes"),COUNTIFS(EM$2:EM2,"&lt;"&amp;EM3,EN$2:EN2,"&gt;"&amp;EN3)+COUNTIFS(EM4:EM$201,"&lt;"&amp;EM3,EN4:EN$201,"&gt;"&amp;EN3)+COUNTIFS(EM$2:EM2,"&gt;"&amp;EM3,EN$2:EN2,"&lt;"&amp;EN3)+COUNTIFS(EM4:EM$201,"&gt;"&amp;EM3,EN4:EN$201,"&lt;"&amp;EN3),"")</f>
        <v>7</v>
      </c>
      <c r="ER3" s="166"/>
      <c r="ES3" s="89">
        <v>2</v>
      </c>
      <c r="ET3" s="34">
        <f t="shared" ref="ET3:ET10" si="82">EU2</f>
        <v>-4.8999999999999995</v>
      </c>
      <c r="EU3" s="47">
        <f>EU4-ET$14</f>
        <v>-3.4999999999999996</v>
      </c>
      <c r="EW3" s="166"/>
      <c r="EX3" s="34">
        <f t="shared" si="71"/>
        <v>3.75</v>
      </c>
      <c r="EY3" s="34">
        <f t="shared" si="72"/>
        <v>12.5</v>
      </c>
      <c r="EZ3" s="34">
        <f t="shared" si="73"/>
        <v>0.78881929261356731</v>
      </c>
      <c r="FA3" s="47">
        <f>IF(AND(Include_study?="Yes",Sufficient_data="Yes"),Z_score-('Publication Bias Analysis'!AL$30+'Publication Bias Analysis'!AL$31*Inverse_standard_error),"")</f>
        <v>2.3674596956455698</v>
      </c>
      <c r="FC3" s="15" t="s">
        <v>108</v>
      </c>
      <c r="FD3" s="7">
        <v>0</v>
      </c>
      <c r="FE3" s="7">
        <v>0</v>
      </c>
      <c r="FG3" s="166"/>
      <c r="FH3" s="104">
        <f>IF(Z_score&lt;&gt;"",RANK('Publication Bias Analysis'!AT:AT,'Publication Bias Analysis'!AT:AT,1)+COUNTIF('Publication Bias Analysis'!AT$2:AT2,'Publication Bias Analysis'!AT3),"")</f>
        <v>9</v>
      </c>
      <c r="FI3" s="34">
        <f t="shared" si="74"/>
        <v>0.70270270270270263</v>
      </c>
      <c r="FJ3" s="34">
        <f>IF('Publication Bias Analysis'!AS3&lt;&gt;"",'Publication Bias Analysis'!AS3,NA())</f>
        <v>0.53218973091930399</v>
      </c>
      <c r="FK3" s="34">
        <f>IF('Publication Bias Analysis'!AT3&lt;&gt;"",'Publication Bias Analysis'!AT3,NA())</f>
        <v>3.75</v>
      </c>
      <c r="FL3" s="34">
        <f>IF(AND(Include_study?="Yes",Sufficient_data="Yes"),'Publication Bias Analysis'!AS:AS-AVERAGE('Publication Bias Analysis'!AS:AS),"")</f>
        <v>0.5321897309193041</v>
      </c>
      <c r="FM3" s="47">
        <f>IF(AND(Include_study?="Yes",Sufficient_data="Yes"),FK:FK-('Publication Bias Analysis'!AW$30+'Publication Bias Analysis'!AW$31*'Publication Bias Analysis'!AS:AS),"")</f>
        <v>0.80813471203892373</v>
      </c>
      <c r="FO3" s="15" t="s">
        <v>96</v>
      </c>
      <c r="FP3" s="7">
        <f>MIN('Publication Bias Analysis'!AS:AS)</f>
        <v>-1.6067550689692427</v>
      </c>
      <c r="FQ3" s="7">
        <f>FP3*'Publication Bias Analysis'!AW$31+'Publication Bias Analysis'!AW$30</f>
        <v>-3.4444818270671482</v>
      </c>
      <c r="FS3" s="166"/>
      <c r="FT3" s="34">
        <f t="shared" si="75"/>
        <v>3.75</v>
      </c>
      <c r="FU3" s="90">
        <f t="shared" ref="FU3:FU66" si="83">IF(FT3&lt;&gt;"",MAX(10^-307,1-NORMSDIST(ABS(FT3))),"")</f>
        <v>8.841728520081471E-5</v>
      </c>
      <c r="FV3" s="47">
        <f t="shared" ref="FV3:FV51" si="84">IF(FU3&lt;&gt;"",LN(FU3),"")</f>
        <v>-9.3334430734890788</v>
      </c>
    </row>
    <row r="4" spans="1:178" x14ac:dyDescent="0.2">
      <c r="A4" s="169"/>
      <c r="B4" s="132">
        <f t="shared" si="0"/>
        <v>3</v>
      </c>
      <c r="C4" s="132">
        <f>IF(B4&lt;&gt;"",IF(B4=0,COUNTIF(B$2:B3,0)+1,COUNTIF(B$2:B3,B4)+B4+COUNTIF(B:B,0)),"")</f>
        <v>3</v>
      </c>
      <c r="D4" s="132">
        <f t="shared" si="1"/>
        <v>3</v>
      </c>
      <c r="E4" s="133" t="str">
        <f>IF(AND(Sufficient_data="Yes",Include_study?="Yes",Input!Study_name&lt;&gt;""),Input!Study_name,"")</f>
        <v>cccc</v>
      </c>
      <c r="F4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1.4999999999999999E-2</v>
      </c>
      <c r="G4" s="132">
        <f t="shared" si="2"/>
        <v>80</v>
      </c>
      <c r="H4" s="132" t="str">
        <f t="shared" si="3"/>
        <v/>
      </c>
      <c r="I4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4.0000000000000008E-2</v>
      </c>
      <c r="J4" s="17">
        <f t="shared" si="4"/>
        <v>0.2</v>
      </c>
      <c r="K4" s="17">
        <f t="shared" si="5"/>
        <v>24.999999999999996</v>
      </c>
      <c r="L4" s="17">
        <f t="shared" si="6"/>
        <v>11.228014683513717</v>
      </c>
      <c r="M4" s="17">
        <f t="shared" si="7"/>
        <v>-0.38309004204602576</v>
      </c>
      <c r="N4" s="17">
        <f t="shared" si="8"/>
        <v>0.41309004204602578</v>
      </c>
      <c r="O4" s="146">
        <f t="shared" si="9"/>
        <v>5.4587129531216486E-2</v>
      </c>
      <c r="P4" s="142">
        <f t="shared" si="10"/>
        <v>-0.10036375221377998</v>
      </c>
      <c r="R4" s="71">
        <f t="shared" si="11"/>
        <v>1.4999999999999999E-2</v>
      </c>
      <c r="S4" s="34">
        <f t="shared" si="12"/>
        <v>0.39809004204602577</v>
      </c>
      <c r="T4" s="47">
        <f t="shared" si="13"/>
        <v>0.39809004204602577</v>
      </c>
      <c r="V4" s="15" t="s">
        <v>52</v>
      </c>
      <c r="W4" s="7">
        <f>CICES_UL-Combined_Effect_Size</f>
        <v>0.1438362555258178</v>
      </c>
      <c r="Y4" s="169"/>
      <c r="Z4" s="83">
        <f t="shared" si="14"/>
        <v>3</v>
      </c>
      <c r="AA4" s="34" t="str">
        <f t="shared" si="15"/>
        <v>cccc</v>
      </c>
      <c r="AB4" s="34" t="str">
        <f t="shared" si="16"/>
        <v>AA</v>
      </c>
      <c r="AC4" s="34">
        <f t="shared" si="17"/>
        <v>1.4999999999999999E-2</v>
      </c>
      <c r="AD4" s="34">
        <f t="shared" si="18"/>
        <v>0.2</v>
      </c>
      <c r="AE4" s="77">
        <f t="shared" si="19"/>
        <v>24.999999999999996</v>
      </c>
      <c r="AF4" s="77">
        <f t="shared" si="20"/>
        <v>10.161364971371698</v>
      </c>
      <c r="AG4" s="84">
        <f t="shared" si="21"/>
        <v>9.7828513666414249E-2</v>
      </c>
      <c r="AH4" s="34">
        <f t="shared" si="22"/>
        <v>-0.38309004204602576</v>
      </c>
      <c r="AI4" s="34">
        <f t="shared" si="23"/>
        <v>0.41309004204602578</v>
      </c>
      <c r="AJ4" s="47">
        <f t="shared" si="24"/>
        <v>-0.20920066415724525</v>
      </c>
      <c r="AL4" s="71">
        <f t="shared" si="25"/>
        <v>1.4999999999999999E-2</v>
      </c>
      <c r="AM4" s="34">
        <f t="shared" si="26"/>
        <v>0.39809004204602577</v>
      </c>
      <c r="AN4" s="47">
        <f t="shared" si="27"/>
        <v>0.39809004204602577</v>
      </c>
      <c r="AP4" s="83" t="str">
        <f t="shared" si="28"/>
        <v/>
      </c>
      <c r="AQ4" s="34" t="str">
        <f>IF(AND(Sufficient_data="Yes",Include_study?="Yes",Subgroup&lt;&gt;""),IF(COUNTIFS(Input!L$2:L3,"="&amp;"Yes",Input!C$2:C3,"="&amp;"Yes",Input!M$2:M3,"="&amp;Subgroup)&gt;0,"",Subgroup),"")</f>
        <v/>
      </c>
      <c r="AR4" s="89" t="str">
        <f t="shared" si="29"/>
        <v/>
      </c>
      <c r="AS4" s="76" t="str">
        <f t="shared" si="30"/>
        <v/>
      </c>
      <c r="AT4" s="34" t="str">
        <f t="shared" si="31"/>
        <v/>
      </c>
      <c r="AU4" s="90" t="str">
        <f t="shared" si="32"/>
        <v/>
      </c>
      <c r="AV4" s="34" t="str">
        <f t="shared" si="33"/>
        <v/>
      </c>
      <c r="AW4" s="34" t="str">
        <f t="shared" si="34"/>
        <v/>
      </c>
      <c r="AX4" s="34" t="str">
        <f t="shared" si="35"/>
        <v/>
      </c>
      <c r="AY4" s="34" t="str">
        <f t="shared" si="36"/>
        <v/>
      </c>
      <c r="AZ4" s="34" t="str">
        <f t="shared" si="37"/>
        <v/>
      </c>
      <c r="BA4" s="34" t="str">
        <f t="shared" si="38"/>
        <v/>
      </c>
      <c r="BB4" s="89" t="str">
        <f t="shared" si="39"/>
        <v/>
      </c>
      <c r="BC4" s="34" t="str">
        <f t="shared" si="40"/>
        <v/>
      </c>
      <c r="BD4" s="34" t="str">
        <f t="shared" si="41"/>
        <v/>
      </c>
      <c r="BE4" s="34" t="str">
        <f t="shared" si="42"/>
        <v/>
      </c>
      <c r="BF4" s="34" t="str">
        <f t="shared" si="43"/>
        <v/>
      </c>
      <c r="BG4" s="34" t="str">
        <f t="shared" si="76"/>
        <v/>
      </c>
      <c r="BH4" s="34" t="str">
        <f t="shared" si="77"/>
        <v/>
      </c>
      <c r="BI4" s="34" t="str">
        <f t="shared" si="46"/>
        <v/>
      </c>
      <c r="BJ4" s="34" t="str">
        <f t="shared" si="47"/>
        <v/>
      </c>
      <c r="BK4" s="34" t="str">
        <f t="shared" si="48"/>
        <v/>
      </c>
      <c r="BL4" s="34" t="e">
        <f t="shared" si="49"/>
        <v>#N/A</v>
      </c>
      <c r="BM4" s="84" t="str">
        <f t="shared" si="78"/>
        <v/>
      </c>
      <c r="BN4" s="34" t="str">
        <f t="shared" si="50"/>
        <v/>
      </c>
      <c r="BO4" s="34" t="str">
        <f t="shared" si="51"/>
        <v/>
      </c>
      <c r="BP4" s="34" t="str">
        <f t="shared" si="52"/>
        <v/>
      </c>
      <c r="BQ4" s="47" t="str">
        <f t="shared" si="79"/>
        <v/>
      </c>
      <c r="BS4" s="15" t="s">
        <v>80</v>
      </c>
      <c r="BT4" s="7">
        <f>BT2-ABS(TINV((1-Subgroup_confidence_level),Subgroup_k-1))*BT3</f>
        <v>-0.21290347928002057</v>
      </c>
      <c r="BV4" s="170"/>
      <c r="BW4" s="71">
        <f>IF(AND(Sufficient_data="Yes",Include_study?="Yes",Moderator&lt;&gt;""),'Moderator Analysis'!E:E,NA())</f>
        <v>13</v>
      </c>
      <c r="BX4" s="34">
        <f>IF(AND(Include_study?="Yes",Sufficient_data="Yes",Moderator&lt;&gt;""),'Moderator Analysis'!F:F,NA())</f>
        <v>1.4999999999999999E-2</v>
      </c>
      <c r="BY4" s="34">
        <f t="shared" si="53"/>
        <v>24.999999999999996</v>
      </c>
      <c r="BZ4" s="34">
        <f>IF(AND(Sufficient_data="Yes",Include_study?="Yes",Moderator&lt;&gt;""),'Moderator Analysis'!F:F-CJ$2,"")</f>
        <v>-9.5603224348354429E-2</v>
      </c>
      <c r="CA4" s="34">
        <f>IF(AND(Sufficient_data="Yes",Include_study?="Yes",Moderator&lt;&gt;""),'Moderator Analysis'!E:E-CJ$3,"")</f>
        <v>-4.7840541397863241</v>
      </c>
      <c r="CB4" s="47">
        <f t="shared" si="54"/>
        <v>3.1645355168217408</v>
      </c>
      <c r="CC4" s="24"/>
      <c r="CD4" s="95">
        <f t="shared" si="55"/>
        <v>15.235028735156758</v>
      </c>
      <c r="CE4" s="77">
        <f>IF(AND(Sufficient_data="Yes",Include_study?="Yes",CD4&lt;&gt;""),'Moderator Analysis'!F:F-'Moderator Analysis'!J$37,"")</f>
        <v>-9.5603224348354429E-2</v>
      </c>
      <c r="CF4" s="77">
        <f>IF(AND(Sufficient_data="Yes",Include_study?="Yes",CD4&lt;&gt;""),'Moderator Analysis'!E:E-SUMPRODUCT('Moderator Analysis'!E:E,CD:CD)/SUM(CD:CD),"")</f>
        <v>-4.2189046480413914</v>
      </c>
      <c r="CG4" s="96">
        <f>IF(AND(Sufficient_data="Yes",Include_study?="Yes",CD4&lt;&gt;""),CD:CD*(BX4-'Moderator Analysis'!J$29-'Moderator Analysis'!J$30*'Moderator Analysis'!E:E)^2,"")</f>
        <v>1.9284715812881048</v>
      </c>
      <c r="CH4" s="24"/>
      <c r="CI4" s="15" t="s">
        <v>107</v>
      </c>
      <c r="CJ4" s="17">
        <f>IF(CJ3&lt;&gt;"",SUMPRODUCT(BZ:BZ,CA:CA,BY:BY)/SUMPRODUCT(CA:CA,CA:CA,BY:BY),"")</f>
        <v>-5.4384753184584911E-2</v>
      </c>
      <c r="CL4" s="170"/>
      <c r="CM4" s="174"/>
      <c r="CN4" s="34">
        <f t="shared" si="56"/>
        <v>24.999999999999996</v>
      </c>
      <c r="CO4" s="34">
        <f>IF(AND(Include_study?="Yes",Sufficient_data="Yes"),1/('Publication Bias Analysis'!F:F^2+IF(Additional_model="Fixed effect",0,Calculations!DB$11)),"")</f>
        <v>24.999999999999996</v>
      </c>
      <c r="CP4" s="34">
        <f>IF(AND(Include_study?="Yes",Sufficient_data="Yes"),1/('Publication Bias Analysis'!F:F^2+IF(Additional_model="Fixed effect",0,'Publication Bias Analysis'!L$32)),"")</f>
        <v>24.999999999999996</v>
      </c>
      <c r="CQ4" s="34">
        <f>IF(AND(Include_study?="Yes",Sufficient_data="Yes"),'Publication Bias Analysis'!E:E-'Publication Bias Analysis'!I$37,"")</f>
        <v>-9.5603224348354429E-2</v>
      </c>
      <c r="CR4" s="34">
        <f t="shared" si="57"/>
        <v>5</v>
      </c>
      <c r="CS4" s="34">
        <f t="shared" si="80"/>
        <v>7.4999999999999997E-2</v>
      </c>
      <c r="CT4" s="76">
        <f t="shared" si="58"/>
        <v>-4</v>
      </c>
      <c r="CU4" s="76">
        <f>IF(AND(Include_study?="Yes",Sufficient_data="Yes"),CT:CT+IF(DF:DF&lt;0,-1,1)*COUNTIF(CT$2:CT3,CT:CT),"")</f>
        <v>-4</v>
      </c>
      <c r="CV4" s="76">
        <f>IF(AND(Include_study?="Yes",Sufficient_data="Yes"),RANK(DJ:DJ,DJ:DJ,1)*IF(DI:DI&lt;0,-1,1)+IF(DI:DI&lt;0,-1,1)*COUNTIF(CT$2:CT3,CT:CT),"")</f>
        <v>-4</v>
      </c>
      <c r="CW4" s="76">
        <f>IF(AND(Include_study?="Yes",Sufficient_data="Yes"),RANK(DM:DM,DM:DM,1)*IF(DL:DL&lt;0,-1,1)+IF(DL:DL&lt;0,-1,1)*COUNTIF(CT$2:CT3,CT:CT),"")</f>
        <v>-4</v>
      </c>
      <c r="CX4" s="34">
        <f>IF(AND(Include_study?="Yes",Sufficient_data="Yes"),'Publication Bias Analysis'!E:E,NA())</f>
        <v>1.4999999999999999E-2</v>
      </c>
      <c r="CY4" s="47">
        <f>IF(AND(Include_study?="Yes",Sufficient_data="Yes"),'Publication Bias Analysis'!F:F,NA())</f>
        <v>0.2</v>
      </c>
      <c r="DA4" s="15" t="s">
        <v>110</v>
      </c>
      <c r="DB4" s="7">
        <f>IF(Trim_and_fill="Off",'Publication Bias Analysis'!I29,'Publication Bias Analysis'!I37)</f>
        <v>0.11060322434835443</v>
      </c>
      <c r="DC4" s="7">
        <v>0</v>
      </c>
      <c r="DE4" s="166"/>
      <c r="DF4" s="34">
        <f>IF(AND(Include_study?="Yes",Sufficient_data="Yes"),IF('Publication Bias Analysis'!L$37="Left",Calculations!R:R-'Publication Bias Analysis'!I$29,'Publication Bias Analysis'!I$29-'Publication Bias Analysis'!E:E),"")</f>
        <v>-9.5603224348354429E-2</v>
      </c>
      <c r="DG4" s="34">
        <f t="shared" si="59"/>
        <v>9.5603224348354429E-2</v>
      </c>
      <c r="DH4" s="47">
        <f>IF(AND(Include_study?="Yes",Sufficient_data="Yes"),1/('Publication Bias Analysis'!F:F^2+IF(Additional_model="Fixed effect",0,$DQ$7)),"")</f>
        <v>24.999999999999996</v>
      </c>
      <c r="DI4" s="34">
        <f>IF(AND(Include_study?="Yes",Sufficient_data="Yes"),IF('Publication Bias Analysis'!L$37="Left",'Publication Bias Analysis'!E:E-DQ$3,DQ$3-'Publication Bias Analysis'!E:E),"")</f>
        <v>-9.5603224348354429E-2</v>
      </c>
      <c r="DJ4" s="34">
        <f t="shared" si="60"/>
        <v>9.5603224348354429E-2</v>
      </c>
      <c r="DK4" s="47">
        <f>IF(AND(DI4&lt;&gt;"",CU4&lt;=MAX(CU:CU)-DQ$8),1/('Publication Bias Analysis'!F:F^2+IF(Additional_model="Fixed effect",0,$DQ$15)),"")</f>
        <v>24.999999999999996</v>
      </c>
      <c r="DL4" s="7">
        <f>IF(AND(Include_study?="Yes",Sufficient_data="Yes"),IF('Publication Bias Analysis'!L$37="Left",'Publication Bias Analysis'!E:E-DQ$11,DQ$11-'Publication Bias Analysis'!E:E),"")</f>
        <v>-9.5603224348354429E-2</v>
      </c>
      <c r="DM4" s="7">
        <f t="shared" si="81"/>
        <v>9.5603224348354429E-2</v>
      </c>
      <c r="DN4" s="47">
        <f>IF(AND(DL4&lt;&gt;"",CV4&lt;=MAX(CV:CV)-DQ$16),1/('Publication Bias Analysis'!F:F^2+IF(Additional_model="Fixed effect",0,$DQ$23)),"")</f>
        <v>24.999999999999996</v>
      </c>
      <c r="DP4" s="15" t="s">
        <v>34</v>
      </c>
      <c r="DQ4" s="7">
        <f>1/SQRT(SUMIF(CU:CU,"&lt;="&amp;MAX(CU:CU)-DQ8,DH:DH))</f>
        <v>2.3549936145104148E-2</v>
      </c>
      <c r="DT4" s="54">
        <v>3</v>
      </c>
      <c r="DU4" s="76" t="str">
        <f>IF(Trim_and_fill="On",IF(DQ$24&gt;(COUNT(DU$2:DU3)),IF(COUNTIF(CU:CU,-1*(MAX(CU:CU)-DT4+1))=1,"",MAX(CU:CU)-DT4+1),""),"")</f>
        <v/>
      </c>
      <c r="DV4" s="34" t="str">
        <f t="shared" si="62"/>
        <v/>
      </c>
      <c r="DW4" s="34" t="str">
        <f t="shared" si="63"/>
        <v/>
      </c>
      <c r="DX4" s="34" t="str">
        <f t="shared" si="64"/>
        <v/>
      </c>
      <c r="DY4" s="34" t="str">
        <f t="shared" si="65"/>
        <v/>
      </c>
      <c r="DZ4" s="47" t="str">
        <f>IF(DU4&lt;&gt;"",DV:DV-'Publication Bias Analysis'!I$37,"")</f>
        <v/>
      </c>
      <c r="EB4" s="54">
        <v>3</v>
      </c>
      <c r="EC4" s="34" t="e">
        <f t="shared" si="66"/>
        <v>#N/A</v>
      </c>
      <c r="ED4" s="47" t="e">
        <f t="shared" si="67"/>
        <v>#N/A</v>
      </c>
      <c r="EF4" s="166"/>
      <c r="EG4" s="34">
        <f t="shared" si="68"/>
        <v>-6.7111807073864327</v>
      </c>
      <c r="EH4" s="47">
        <f>IF(AND(Include_study?="Yes",Sufficient_data="Yes"),Z_score-('Publication Bias Analysis'!P$3+'Publication Bias Analysis'!P$4*Inverse_standard_error),"")</f>
        <v>-0.8809287880721699</v>
      </c>
      <c r="EJ4" s="166"/>
      <c r="EK4" s="34">
        <f>IF(AND(Include_study?="Yes",Sufficient_data="Yes"),('Publication Bias Analysis'!E:E-SUMPRODUCT('Publication Bias Analysis'!E:E,Calculations!CN:CN)/SUM(Calculations!CN:CN))/(SQRT(EL:EL)),"")</f>
        <v>-0.4813648283192471</v>
      </c>
      <c r="EL4" s="34">
        <f>IF(AND(Include_study?="Yes",Sufficient_data="Yes"),'Publication Bias Analysis'!F:F^2-1/(SUM(Calculations!CN:CN)),"")</f>
        <v>3.9445400507561526E-2</v>
      </c>
      <c r="EM4" s="76">
        <f t="shared" si="69"/>
        <v>7</v>
      </c>
      <c r="EN4" s="76">
        <f t="shared" si="70"/>
        <v>12</v>
      </c>
      <c r="EO4" s="76">
        <f>IF(AND(Include_study?="Yes",Sufficient_data="Yes"),COUNTIFS(EM$2:EM3,"&lt;"&amp;EM4,EN$2:EN3,"&lt;"&amp;EN4)+COUNTIFS(EM5:EM$201,"&lt;"&amp;EM4,EN5:EN$201,"&lt;"&amp;EN4)+COUNTIFS(EM$2:EM3,"&gt;"&amp;EM4,EN$2:EN3,"&gt;"&amp;EN4)+COUNTIFS(EM5:EM$201,"&gt;"&amp;EM4,EN5:EN$201,"&gt;"&amp;EN4),"")</f>
        <v>6</v>
      </c>
      <c r="EP4" s="101">
        <f>IF(AND(Include_study?="Yes",Sufficient_data="Yes"),COUNTIFS(EM$2:EM3,"&lt;"&amp;EM4,EN$2:EN3,"&gt;"&amp;EN4)+COUNTIFS(EM5:EM$201,"&lt;"&amp;EM4,EN5:EN$201,"&gt;"&amp;EN4)+COUNTIFS(EM$2:EM3,"&gt;"&amp;EM4,EN$2:EN3,"&lt;"&amp;EN4)+COUNTIFS(EM5:EM$201,"&gt;"&amp;EM4,EN5:EN$201,"&lt;"&amp;EN4),"")</f>
        <v>5</v>
      </c>
      <c r="ER4" s="166"/>
      <c r="ES4" s="89">
        <v>3</v>
      </c>
      <c r="ET4" s="34">
        <f t="shared" si="82"/>
        <v>-3.4999999999999996</v>
      </c>
      <c r="EU4" s="47">
        <f>EU5-ET$14</f>
        <v>-2.0999999999999996</v>
      </c>
      <c r="EW4" s="166"/>
      <c r="EX4" s="34">
        <f t="shared" si="71"/>
        <v>7.4999999999999997E-2</v>
      </c>
      <c r="EY4" s="34">
        <f t="shared" si="72"/>
        <v>5</v>
      </c>
      <c r="EZ4" s="34">
        <f t="shared" si="73"/>
        <v>-6.7111807073864327</v>
      </c>
      <c r="FA4" s="47">
        <f>IF(AND(Include_study?="Yes",Sufficient_data="Yes"),Z_score-('Publication Bias Analysis'!AL$30+'Publication Bias Analysis'!AL$31*Inverse_standard_error),"")</f>
        <v>-0.47801612174177216</v>
      </c>
      <c r="FC4" s="15" t="s">
        <v>113</v>
      </c>
      <c r="FD4" s="7">
        <f>MAX(Inverse_standard_error)</f>
        <v>18.643426928666567</v>
      </c>
      <c r="FE4" s="7">
        <f>FD4*'Publication Bias Analysis'!AL31</f>
        <v>2.0620231312134609</v>
      </c>
      <c r="FG4" s="166"/>
      <c r="FH4" s="104">
        <f>IF(Z_score&lt;&gt;"",RANK('Publication Bias Analysis'!AT:AT,'Publication Bias Analysis'!AT:AT,1)+COUNTIF('Publication Bias Analysis'!AT$2:AT3,'Publication Bias Analysis'!AT4),"")</f>
        <v>5</v>
      </c>
      <c r="FI4" s="34">
        <f t="shared" si="74"/>
        <v>0.3783783783783784</v>
      </c>
      <c r="FJ4" s="34">
        <f>IF('Publication Bias Analysis'!AS4&lt;&gt;"",'Publication Bias Analysis'!AS4,NA())</f>
        <v>-0.30974253153853021</v>
      </c>
      <c r="FK4" s="34">
        <f>IF('Publication Bias Analysis'!AT4&lt;&gt;"",'Publication Bias Analysis'!AT4,NA())</f>
        <v>7.4999999999999997E-2</v>
      </c>
      <c r="FL4" s="34">
        <f>IF(AND(Include_study?="Yes",Sufficient_data="Yes"),'Publication Bias Analysis'!AS:AS-AVERAGE('Publication Bias Analysis'!AS:AS),"")</f>
        <v>-0.30974253153853004</v>
      </c>
      <c r="FM4" s="47">
        <f>IF(AND(Include_study?="Yes",Sufficient_data="Yes"),FK:FK-('Publication Bias Analysis'!AW$30+'Publication Bias Analysis'!AW$31*'Publication Bias Analysis'!AS:AS),"")</f>
        <v>-0.35306891711646821</v>
      </c>
      <c r="FO4" s="15" t="s">
        <v>97</v>
      </c>
      <c r="FP4" s="7">
        <f>MAX('Publication Bias Analysis'!AS:AS)</f>
        <v>1.6067550689692418</v>
      </c>
      <c r="FQ4" s="7">
        <f>FP4*'Publication Bias Analysis'!AW$31+'Publication Bias Analysis'!AW$30</f>
        <v>6.1502450679919285</v>
      </c>
      <c r="FS4" s="166"/>
      <c r="FT4" s="34">
        <f t="shared" si="75"/>
        <v>7.4999999999999997E-2</v>
      </c>
      <c r="FU4" s="90">
        <f t="shared" si="83"/>
        <v>0.47010735594710518</v>
      </c>
      <c r="FV4" s="47">
        <f t="shared" si="84"/>
        <v>-0.75479419345246868</v>
      </c>
    </row>
    <row r="5" spans="1:178" x14ac:dyDescent="0.2">
      <c r="A5" s="169"/>
      <c r="B5" s="132">
        <f t="shared" si="0"/>
        <v>4</v>
      </c>
      <c r="C5" s="132">
        <f>IF(B5&lt;&gt;"",IF(B5=0,COUNTIF(B$2:B4,0)+1,COUNTIF(B$2:B4,B5)+B5+COUNTIF(B:B,0)),"")</f>
        <v>4</v>
      </c>
      <c r="D5" s="132">
        <f t="shared" si="1"/>
        <v>4</v>
      </c>
      <c r="E5" s="133" t="str">
        <f>IF(AND(Sufficient_data="Yes",Include_study?="Yes",Input!Study_name&lt;&gt;""),Input!Study_name,"")</f>
        <v>dddd</v>
      </c>
      <c r="F5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0.11831149953196311</v>
      </c>
      <c r="G5" s="132">
        <f t="shared" si="2"/>
        <v>300</v>
      </c>
      <c r="H5" s="132">
        <f t="shared" si="3"/>
        <v>6</v>
      </c>
      <c r="I5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3.0592204049866628E-3</v>
      </c>
      <c r="J5" s="17">
        <f t="shared" si="4"/>
        <v>5.5310219715588388E-2</v>
      </c>
      <c r="K5" s="17">
        <f t="shared" si="5"/>
        <v>326.88066488114305</v>
      </c>
      <c r="L5" s="17">
        <f t="shared" si="6"/>
        <v>19.185697387521607</v>
      </c>
      <c r="M5" s="17">
        <f t="shared" si="7"/>
        <v>9.4648771511159357E-3</v>
      </c>
      <c r="N5" s="17">
        <f t="shared" si="8"/>
        <v>0.22715812191281029</v>
      </c>
      <c r="O5" s="146">
        <f t="shared" si="9"/>
        <v>9.3274917958303033E-2</v>
      </c>
      <c r="P5" s="142">
        <f t="shared" si="10"/>
        <v>2.9477473181831332E-3</v>
      </c>
      <c r="R5" s="71">
        <f t="shared" si="11"/>
        <v>0.11831149953196311</v>
      </c>
      <c r="S5" s="34">
        <f t="shared" si="12"/>
        <v>0.10884662238084718</v>
      </c>
      <c r="T5" s="47">
        <f t="shared" si="13"/>
        <v>0.10884662238084718</v>
      </c>
      <c r="V5" s="15" t="s">
        <v>53</v>
      </c>
      <c r="W5" s="7">
        <f>Combined_Effect_Size-PICES_LL</f>
        <v>0.50829737338789072</v>
      </c>
      <c r="Y5" s="169"/>
      <c r="Z5" s="83">
        <f t="shared" si="14"/>
        <v>4</v>
      </c>
      <c r="AA5" s="34" t="str">
        <f t="shared" si="15"/>
        <v>dddd</v>
      </c>
      <c r="AB5" s="34" t="str">
        <f t="shared" si="16"/>
        <v>AA</v>
      </c>
      <c r="AC5" s="34">
        <f t="shared" si="17"/>
        <v>0.11831149953196311</v>
      </c>
      <c r="AD5" s="34">
        <f t="shared" si="18"/>
        <v>5.5310219715588388E-2</v>
      </c>
      <c r="AE5" s="77">
        <f t="shared" si="19"/>
        <v>326.8806648811431</v>
      </c>
      <c r="AF5" s="77">
        <f t="shared" si="20"/>
        <v>16.267781783860777</v>
      </c>
      <c r="AG5" s="84">
        <f t="shared" si="21"/>
        <v>0.15661802494530772</v>
      </c>
      <c r="AH5" s="34">
        <f t="shared" si="22"/>
        <v>9.4648771511159357E-3</v>
      </c>
      <c r="AI5" s="34">
        <f t="shared" si="23"/>
        <v>0.22715812191281029</v>
      </c>
      <c r="AJ5" s="47">
        <f t="shared" si="24"/>
        <v>-0.10588916462528213</v>
      </c>
      <c r="AL5" s="71">
        <f t="shared" si="25"/>
        <v>0.11831149953196311</v>
      </c>
      <c r="AM5" s="34">
        <f t="shared" si="26"/>
        <v>0.10884662238084718</v>
      </c>
      <c r="AN5" s="47">
        <f t="shared" si="27"/>
        <v>0.10884662238084718</v>
      </c>
      <c r="AP5" s="83" t="str">
        <f t="shared" si="28"/>
        <v/>
      </c>
      <c r="AQ5" s="34" t="str">
        <f>IF(AND(Sufficient_data="Yes",Include_study?="Yes",Subgroup&lt;&gt;""),IF(COUNTIFS(Input!L$2:L4,"="&amp;"Yes",Input!C$2:C4,"="&amp;"Yes",Input!M$2:M4,"="&amp;Subgroup)&gt;0,"",Subgroup),"")</f>
        <v/>
      </c>
      <c r="AR5" s="89" t="str">
        <f t="shared" si="29"/>
        <v/>
      </c>
      <c r="AS5" s="76" t="str">
        <f t="shared" si="30"/>
        <v/>
      </c>
      <c r="AT5" s="34" t="str">
        <f t="shared" si="31"/>
        <v/>
      </c>
      <c r="AU5" s="90" t="str">
        <f t="shared" si="32"/>
        <v/>
      </c>
      <c r="AV5" s="34" t="str">
        <f t="shared" si="33"/>
        <v/>
      </c>
      <c r="AW5" s="34" t="str">
        <f t="shared" si="34"/>
        <v/>
      </c>
      <c r="AX5" s="34" t="str">
        <f t="shared" si="35"/>
        <v/>
      </c>
      <c r="AY5" s="34" t="str">
        <f t="shared" si="36"/>
        <v/>
      </c>
      <c r="AZ5" s="34" t="str">
        <f t="shared" si="37"/>
        <v/>
      </c>
      <c r="BA5" s="34" t="str">
        <f t="shared" si="38"/>
        <v/>
      </c>
      <c r="BB5" s="89" t="str">
        <f t="shared" si="39"/>
        <v/>
      </c>
      <c r="BC5" s="34" t="str">
        <f t="shared" si="40"/>
        <v/>
      </c>
      <c r="BD5" s="34" t="str">
        <f t="shared" si="41"/>
        <v/>
      </c>
      <c r="BE5" s="34" t="str">
        <f t="shared" si="42"/>
        <v/>
      </c>
      <c r="BF5" s="34" t="str">
        <f t="shared" si="43"/>
        <v/>
      </c>
      <c r="BG5" s="34" t="str">
        <f t="shared" si="76"/>
        <v/>
      </c>
      <c r="BH5" s="34" t="str">
        <f t="shared" si="77"/>
        <v/>
      </c>
      <c r="BI5" s="34" t="str">
        <f t="shared" si="46"/>
        <v/>
      </c>
      <c r="BJ5" s="34" t="str">
        <f t="shared" si="47"/>
        <v/>
      </c>
      <c r="BK5" s="34" t="str">
        <f t="shared" si="48"/>
        <v/>
      </c>
      <c r="BL5" s="34" t="e">
        <f t="shared" si="49"/>
        <v>#N/A</v>
      </c>
      <c r="BM5" s="84" t="str">
        <f t="shared" si="78"/>
        <v/>
      </c>
      <c r="BN5" s="34" t="str">
        <f t="shared" si="50"/>
        <v/>
      </c>
      <c r="BO5" s="34" t="str">
        <f t="shared" si="51"/>
        <v/>
      </c>
      <c r="BP5" s="34" t="str">
        <f t="shared" si="52"/>
        <v/>
      </c>
      <c r="BQ5" s="47" t="str">
        <f t="shared" si="79"/>
        <v/>
      </c>
      <c r="BS5" s="15" t="s">
        <v>40</v>
      </c>
      <c r="BT5" s="7">
        <f>BT2+ABS(TINV((1-Subgroup_confidence_level),Subgroup_k-1))*BT3</f>
        <v>0.37222342906142586</v>
      </c>
      <c r="BV5" s="170"/>
      <c r="BW5" s="71">
        <f>IF(AND(Sufficient_data="Yes",Include_study?="Yes",Moderator&lt;&gt;""),'Moderator Analysis'!E:E,NA())</f>
        <v>18</v>
      </c>
      <c r="BX5" s="34">
        <f>IF(AND(Include_study?="Yes",Sufficient_data="Yes",Moderator&lt;&gt;""),'Moderator Analysis'!F:F,NA())</f>
        <v>0.11831149953196311</v>
      </c>
      <c r="BY5" s="34">
        <f t="shared" si="53"/>
        <v>326.88066488114305</v>
      </c>
      <c r="BZ5" s="34">
        <f>IF(AND(Sufficient_data="Yes",Include_study?="Yes",Moderator&lt;&gt;""),'Moderator Analysis'!F:F-CJ$2,"")</f>
        <v>7.7082751836086844E-3</v>
      </c>
      <c r="CA5" s="34">
        <f>IF(AND(Sufficient_data="Yes",Include_study?="Yes",Moderator&lt;&gt;""),'Moderator Analysis'!E:E-CJ$3,"")</f>
        <v>0.2159458602136759</v>
      </c>
      <c r="CB5" s="47">
        <f t="shared" si="54"/>
        <v>0.12369076898978572</v>
      </c>
      <c r="CC5" s="24"/>
      <c r="CD5" s="95">
        <f t="shared" si="55"/>
        <v>34.846326701770742</v>
      </c>
      <c r="CE5" s="77">
        <f>IF(AND(Sufficient_data="Yes",Include_study?="Yes",CD5&lt;&gt;""),'Moderator Analysis'!F:F-'Moderator Analysis'!J$37,"")</f>
        <v>7.7082751836086844E-3</v>
      </c>
      <c r="CF5" s="77">
        <f>IF(AND(Sufficient_data="Yes",Include_study?="Yes",CD5&lt;&gt;""),'Moderator Analysis'!E:E-SUMPRODUCT('Moderator Analysis'!E:E,CD:CD)/SUM(CD:CD),"")</f>
        <v>0.78109535195860857</v>
      </c>
      <c r="CG5" s="96">
        <f>IF(AND(Sufficient_data="Yes",Include_study?="Yes",CD5&lt;&gt;""),CD:CD*(BX5-'Moderator Analysis'!J$29-'Moderator Analysis'!J$30*'Moderator Analysis'!E:E)^2,"")</f>
        <v>1.318575678918925E-2</v>
      </c>
      <c r="CH5" s="24"/>
      <c r="CI5" s="15" t="s">
        <v>179</v>
      </c>
      <c r="CJ5" s="17">
        <f>IF(CJ3&lt;&gt;"",CJ2-CJ3*CJ4,"")</f>
        <v>1.0777846193619292</v>
      </c>
      <c r="CL5" s="170"/>
      <c r="CM5" s="174"/>
      <c r="CN5" s="34">
        <f t="shared" si="56"/>
        <v>326.8806648811431</v>
      </c>
      <c r="CO5" s="34">
        <f>IF(AND(Include_study?="Yes",Sufficient_data="Yes"),1/('Publication Bias Analysis'!F:F^2+IF(Additional_model="Fixed effect",0,Calculations!DB$11)),"")</f>
        <v>326.8806648811431</v>
      </c>
      <c r="CP5" s="34">
        <f>IF(AND(Include_study?="Yes",Sufficient_data="Yes"),1/('Publication Bias Analysis'!F:F^2+IF(Additional_model="Fixed effect",0,'Publication Bias Analysis'!L$32)),"")</f>
        <v>326.8806648811431</v>
      </c>
      <c r="CQ5" s="34">
        <f>IF(AND(Include_study?="Yes",Sufficient_data="Yes"),'Publication Bias Analysis'!E:E-'Publication Bias Analysis'!I$37,"")</f>
        <v>7.7082751836086844E-3</v>
      </c>
      <c r="CR5" s="34">
        <f t="shared" si="57"/>
        <v>18.07984139535364</v>
      </c>
      <c r="CS5" s="34">
        <f t="shared" si="80"/>
        <v>2.1390531467843497</v>
      </c>
      <c r="CT5" s="76">
        <f t="shared" si="58"/>
        <v>1</v>
      </c>
      <c r="CU5" s="76">
        <f>IF(AND(Include_study?="Yes",Sufficient_data="Yes"),CT:CT+IF(DF:DF&lt;0,-1,1)*COUNTIF(CT$2:CT4,CT:CT),"")</f>
        <v>1</v>
      </c>
      <c r="CV5" s="76">
        <f>IF(AND(Include_study?="Yes",Sufficient_data="Yes"),RANK(DJ:DJ,DJ:DJ,1)*IF(DI:DI&lt;0,-1,1)+IF(DI:DI&lt;0,-1,1)*COUNTIF(CT$2:CT4,CT:CT),"")</f>
        <v>1</v>
      </c>
      <c r="CW5" s="76">
        <f>IF(AND(Include_study?="Yes",Sufficient_data="Yes"),RANK(DM:DM,DM:DM,1)*IF(DL:DL&lt;0,-1,1)+IF(DL:DL&lt;0,-1,1)*COUNTIF(CT$2:CT4,CT:CT),"")</f>
        <v>1</v>
      </c>
      <c r="CX5" s="34">
        <f>IF(AND(Include_study?="Yes",Sufficient_data="Yes"),'Publication Bias Analysis'!E:E,NA())</f>
        <v>0.11831149953196311</v>
      </c>
      <c r="CY5" s="47">
        <f>IF(AND(Include_study?="Yes",Sufficient_data="Yes"),'Publication Bias Analysis'!F:F,NA())</f>
        <v>5.5310219715588388E-2</v>
      </c>
      <c r="DA5" s="15" t="s">
        <v>117</v>
      </c>
      <c r="DB5" s="7">
        <f>IF(Trim_and_fill="Off",'Publication Bias Analysis'!I29,'Publication Bias Analysis'!I37)+ABS(TINV((1-Additional_confidence_level),k_-1))*DC5</f>
        <v>0.63883966277034765</v>
      </c>
      <c r="DC5" s="7">
        <f>IF(Trim_and_fill="Off",DB16,DB21)</f>
        <v>0.24</v>
      </c>
      <c r="DE5" s="166"/>
      <c r="DF5" s="34">
        <f>IF(AND(Include_study?="Yes",Sufficient_data="Yes"),IF('Publication Bias Analysis'!L$37="Left",Calculations!R:R-'Publication Bias Analysis'!I$29,'Publication Bias Analysis'!I$29-'Publication Bias Analysis'!E:E),"")</f>
        <v>7.7082751836086844E-3</v>
      </c>
      <c r="DG5" s="34">
        <f t="shared" si="59"/>
        <v>7.7082751836086844E-3</v>
      </c>
      <c r="DH5" s="47">
        <f>IF(AND(Include_study?="Yes",Sufficient_data="Yes"),1/('Publication Bias Analysis'!F:F^2+IF(Additional_model="Fixed effect",0,$DQ$7)),"")</f>
        <v>326.8806648811431</v>
      </c>
      <c r="DI5" s="34">
        <f>IF(AND(Include_study?="Yes",Sufficient_data="Yes"),IF('Publication Bias Analysis'!L$37="Left",'Publication Bias Analysis'!E:E-DQ$3,DQ$3-'Publication Bias Analysis'!E:E),"")</f>
        <v>7.7082751836086844E-3</v>
      </c>
      <c r="DJ5" s="34">
        <f t="shared" si="60"/>
        <v>7.7082751836086844E-3</v>
      </c>
      <c r="DK5" s="47">
        <f>IF(AND(DI5&lt;&gt;"",CU5&lt;=MAX(CU:CU)-DQ$8),1/('Publication Bias Analysis'!F:F^2+IF(Additional_model="Fixed effect",0,$DQ$15)),"")</f>
        <v>326.8806648811431</v>
      </c>
      <c r="DL5" s="7">
        <f>IF(AND(Include_study?="Yes",Sufficient_data="Yes"),IF('Publication Bias Analysis'!L$37="Left",'Publication Bias Analysis'!E:E-DQ$11,DQ$11-'Publication Bias Analysis'!E:E),"")</f>
        <v>7.7082751836086844E-3</v>
      </c>
      <c r="DM5" s="7">
        <f t="shared" si="81"/>
        <v>7.7082751836086844E-3</v>
      </c>
      <c r="DN5" s="47">
        <f>IF(AND(DL5&lt;&gt;"",CV5&lt;=MAX(CV:CV)-DQ$16),1/('Publication Bias Analysis'!F:F^2+IF(Additional_model="Fixed effect",0,$DQ$23)),"")</f>
        <v>326.8806648811431</v>
      </c>
      <c r="DP5" s="154" t="s">
        <v>4</v>
      </c>
      <c r="DQ5" s="154"/>
      <c r="DT5" s="54">
        <v>4</v>
      </c>
      <c r="DU5" s="76" t="str">
        <f>IF(Trim_and_fill="On",IF(DQ$24&gt;(COUNT(DU$2:DU4)),IF(COUNTIF(CU:CU,-1*(MAX(CU:CU)-DT5+1))=1,"",MAX(CU:CU)-DT5+1),""),"")</f>
        <v/>
      </c>
      <c r="DV5" s="34" t="str">
        <f t="shared" si="62"/>
        <v/>
      </c>
      <c r="DW5" s="34" t="str">
        <f t="shared" si="63"/>
        <v/>
      </c>
      <c r="DX5" s="34" t="str">
        <f t="shared" si="64"/>
        <v/>
      </c>
      <c r="DY5" s="34" t="str">
        <f t="shared" si="65"/>
        <v/>
      </c>
      <c r="DZ5" s="47" t="str">
        <f>IF(DU5&lt;&gt;"",DV:DV-'Publication Bias Analysis'!I$37,"")</f>
        <v/>
      </c>
      <c r="EB5" s="54">
        <v>4</v>
      </c>
      <c r="EC5" s="34" t="e">
        <f t="shared" si="66"/>
        <v>#N/A</v>
      </c>
      <c r="ED5" s="47" t="e">
        <f t="shared" si="67"/>
        <v>#N/A</v>
      </c>
      <c r="EF5" s="166"/>
      <c r="EG5" s="34">
        <f t="shared" si="68"/>
        <v>6.368660687967207</v>
      </c>
      <c r="EH5" s="47">
        <f>IF(AND(Include_study?="Yes",Sufficient_data="Yes"),Z_score-('Publication Bias Analysis'!P$3+'Publication Bias Analysis'!P$4*Inverse_standard_error),"")</f>
        <v>0.4094780637486124</v>
      </c>
      <c r="EJ5" s="166"/>
      <c r="EK5" s="34">
        <f>IF(AND(Include_study?="Yes",Sufficient_data="Yes"),('Publication Bias Analysis'!E:E-SUMPRODUCT('Publication Bias Analysis'!E:E,Calculations!CN:CN)/SUM(Calculations!CN:CN))/(SQRT(EL:EL)),"")</f>
        <v>0.15402322381856617</v>
      </c>
      <c r="EL5" s="34">
        <f>IF(AND(Include_study?="Yes",Sufficient_data="Yes"),'Publication Bias Analysis'!F:F^2-1/(SUM(Calculations!CN:CN)),"")</f>
        <v>2.5046209125481798E-3</v>
      </c>
      <c r="EM5" s="76">
        <f t="shared" si="69"/>
        <v>8</v>
      </c>
      <c r="EN5" s="76">
        <f t="shared" si="70"/>
        <v>2</v>
      </c>
      <c r="EO5" s="76">
        <f>IF(AND(Include_study?="Yes",Sufficient_data="Yes"),COUNTIFS(EM$2:EM4,"&lt;"&amp;EM5,EN$2:EN4,"&lt;"&amp;EN5)+COUNTIFS(EM6:EM$201,"&lt;"&amp;EM5,EN6:EN$201,"&lt;"&amp;EN5)+COUNTIFS(EM$2:EM4,"&gt;"&amp;EM5,EN$2:EN4,"&gt;"&amp;EN5)+COUNTIFS(EM6:EM$201,"&gt;"&amp;EM5,EN6:EN$201,"&gt;"&amp;EN5),"")</f>
        <v>5</v>
      </c>
      <c r="EP5" s="101">
        <f>IF(AND(Include_study?="Yes",Sufficient_data="Yes"),COUNTIFS(EM$2:EM4,"&lt;"&amp;EM5,EN$2:EN4,"&gt;"&amp;EN5)+COUNTIFS(EM6:EM$201,"&lt;"&amp;EM5,EN6:EN$201,"&gt;"&amp;EN5)+COUNTIFS(EM$2:EM4,"&gt;"&amp;EM5,EN$2:EN4,"&lt;"&amp;EN5)+COUNTIFS(EM6:EM$201,"&gt;"&amp;EM5,EN6:EN$201,"&lt;"&amp;EN5),"")</f>
        <v>6</v>
      </c>
      <c r="ER5" s="166"/>
      <c r="ES5" s="89">
        <v>4</v>
      </c>
      <c r="ET5" s="34">
        <f t="shared" si="82"/>
        <v>-2.0999999999999996</v>
      </c>
      <c r="EU5" s="47">
        <f>EU6-ET$14</f>
        <v>-0.7</v>
      </c>
      <c r="EW5" s="166"/>
      <c r="EX5" s="34">
        <f t="shared" si="71"/>
        <v>2.1390531467843497</v>
      </c>
      <c r="EY5" s="34">
        <f t="shared" si="72"/>
        <v>18.07984139535364</v>
      </c>
      <c r="EZ5" s="34">
        <f t="shared" si="73"/>
        <v>6.368660687967207</v>
      </c>
      <c r="FA5" s="47">
        <f>IF(AND(Include_study?="Yes",Sufficient_data="Yes"),Z_score-('Publication Bias Analysis'!AL$30+'Publication Bias Analysis'!AL$31*Inverse_standard_error),"")</f>
        <v>0.13936439275138568</v>
      </c>
      <c r="FC5" s="31" t="s">
        <v>96</v>
      </c>
      <c r="FD5" s="15" t="s">
        <v>111</v>
      </c>
      <c r="FE5" s="15" t="s">
        <v>112</v>
      </c>
      <c r="FG5" s="166"/>
      <c r="FH5" s="104">
        <f>IF(Z_score&lt;&gt;"",RANK('Publication Bias Analysis'!AT:AT,'Publication Bias Analysis'!AT:AT,1)+COUNTIF('Publication Bias Analysis'!AT$2:AT4,'Publication Bias Analysis'!AT5),"")</f>
        <v>8</v>
      </c>
      <c r="FI5" s="34">
        <f t="shared" si="74"/>
        <v>0.6216216216216216</v>
      </c>
      <c r="FJ5" s="34">
        <f>IF('Publication Bias Analysis'!AS5&lt;&gt;"",'Publication Bias Analysis'!AS5,NA())</f>
        <v>0.30974253153853021</v>
      </c>
      <c r="FK5" s="34">
        <f>IF('Publication Bias Analysis'!AT5&lt;&gt;"",'Publication Bias Analysis'!AT5,NA())</f>
        <v>2.1390531467843497</v>
      </c>
      <c r="FL5" s="34">
        <f>IF(AND(Include_study?="Yes",Sufficient_data="Yes"),'Publication Bias Analysis'!AS:AS-AVERAGE('Publication Bias Analysis'!AS:AS),"")</f>
        <v>0.30974253153853037</v>
      </c>
      <c r="FM5" s="47">
        <f>IF(AND(Include_study?="Yes",Sufficient_data="Yes"),FK:FK-('Publication Bias Analysis'!AW$30+'Publication Bias Analysis'!AW$31*'Publication Bias Analysis'!AS:AS),"")</f>
        <v>-0.13864117702396461</v>
      </c>
      <c r="FO5" s="31" t="s">
        <v>122</v>
      </c>
      <c r="FP5" s="15" t="s">
        <v>111</v>
      </c>
      <c r="FQ5" s="15" t="s">
        <v>112</v>
      </c>
      <c r="FS5" s="166"/>
      <c r="FT5" s="34">
        <f t="shared" si="75"/>
        <v>2.1390531467843497</v>
      </c>
      <c r="FU5" s="90">
        <f t="shared" si="83"/>
        <v>1.6215682177492252E-2</v>
      </c>
      <c r="FV5" s="47">
        <f t="shared" si="84"/>
        <v>-4.1217764693404755</v>
      </c>
    </row>
    <row r="6" spans="1:178" ht="13.5" x14ac:dyDescent="0.25">
      <c r="A6" s="169"/>
      <c r="B6" s="132">
        <f t="shared" si="0"/>
        <v>5</v>
      </c>
      <c r="C6" s="132">
        <f>IF(B6&lt;&gt;"",IF(B6=0,COUNTIF(B$2:B5,0)+1,COUNTIF(B$2:B5,B6)+B6+COUNTIF(B:B,0)),"")</f>
        <v>5</v>
      </c>
      <c r="D6" s="132">
        <f t="shared" si="1"/>
        <v>5</v>
      </c>
      <c r="E6" s="133" t="str">
        <f>IF(AND(Sufficient_data="Yes",Include_study?="Yes",Input!Study_name&lt;&gt;""),Input!Study_name,"")</f>
        <v>eeee</v>
      </c>
      <c r="F6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-0.18101983818958026</v>
      </c>
      <c r="G6" s="132">
        <f t="shared" si="2"/>
        <v>95</v>
      </c>
      <c r="H6" s="132">
        <f t="shared" si="3"/>
        <v>6</v>
      </c>
      <c r="I6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9.0880743625489334E-3</v>
      </c>
      <c r="J6" s="17">
        <f t="shared" si="4"/>
        <v>9.5331392324611172E-2</v>
      </c>
      <c r="K6" s="17">
        <f t="shared" si="5"/>
        <v>110.03431091199059</v>
      </c>
      <c r="L6" s="17">
        <f t="shared" si="6"/>
        <v>17.196604530748331</v>
      </c>
      <c r="M6" s="17">
        <f t="shared" si="7"/>
        <v>-0.37030255239587795</v>
      </c>
      <c r="N6" s="17">
        <f t="shared" si="8"/>
        <v>8.2628760167174631E-3</v>
      </c>
      <c r="O6" s="146">
        <f t="shared" si="9"/>
        <v>8.3604564607079823E-2</v>
      </c>
      <c r="P6" s="142">
        <f t="shared" si="10"/>
        <v>-0.29638359040336026</v>
      </c>
      <c r="R6" s="71">
        <f t="shared" si="11"/>
        <v>-0.18101983818958026</v>
      </c>
      <c r="S6" s="34">
        <f t="shared" si="12"/>
        <v>0.18928271420629769</v>
      </c>
      <c r="T6" s="47">
        <f t="shared" si="13"/>
        <v>0.18928271420629772</v>
      </c>
      <c r="V6" s="15" t="s">
        <v>54</v>
      </c>
      <c r="W6" s="7">
        <f>PICES_UL-Combined_Effect_Size</f>
        <v>0.50829737338789061</v>
      </c>
      <c r="Y6" s="169"/>
      <c r="Z6" s="83">
        <f t="shared" si="14"/>
        <v>9</v>
      </c>
      <c r="AA6" s="34" t="str">
        <f t="shared" si="15"/>
        <v>eeee</v>
      </c>
      <c r="AB6" s="34" t="str">
        <f t="shared" si="16"/>
        <v>BB</v>
      </c>
      <c r="AC6" s="34">
        <f t="shared" si="17"/>
        <v>-0.18101983818958026</v>
      </c>
      <c r="AD6" s="34">
        <f t="shared" si="18"/>
        <v>9.5331392324611172E-2</v>
      </c>
      <c r="AE6" s="77">
        <f t="shared" si="19"/>
        <v>110.03431091199059</v>
      </c>
      <c r="AF6" s="77">
        <f t="shared" si="20"/>
        <v>110.03431091199059</v>
      </c>
      <c r="AG6" s="84">
        <f t="shared" si="21"/>
        <v>0.2175795218522126</v>
      </c>
      <c r="AH6" s="34">
        <f t="shared" si="22"/>
        <v>-0.37030255239587795</v>
      </c>
      <c r="AI6" s="34">
        <f t="shared" si="23"/>
        <v>8.2628760167174631E-3</v>
      </c>
      <c r="AJ6" s="47">
        <f t="shared" si="24"/>
        <v>-0.13843912111908468</v>
      </c>
      <c r="AL6" s="71">
        <f t="shared" si="25"/>
        <v>-0.18101983818958026</v>
      </c>
      <c r="AM6" s="34">
        <f t="shared" si="26"/>
        <v>0.18928271420629769</v>
      </c>
      <c r="AN6" s="47">
        <f t="shared" si="27"/>
        <v>0.18928271420629772</v>
      </c>
      <c r="AP6" s="83">
        <f t="shared" si="28"/>
        <v>14</v>
      </c>
      <c r="AQ6" s="34" t="str">
        <f>IF(AND(Sufficient_data="Yes",Include_study?="Yes",Subgroup&lt;&gt;""),IF(COUNTIFS(Input!L$2:L5,"="&amp;"Yes",Input!C$2:C5,"="&amp;"Yes",Input!M$2:M5,"="&amp;Subgroup)&gt;0,"",Subgroup),"")</f>
        <v>BB</v>
      </c>
      <c r="AR6" s="89">
        <f t="shared" si="29"/>
        <v>2</v>
      </c>
      <c r="AS6" s="76">
        <f t="shared" si="30"/>
        <v>5</v>
      </c>
      <c r="AT6" s="34">
        <f t="shared" si="31"/>
        <v>3.52188382455136</v>
      </c>
      <c r="AU6" s="90">
        <f t="shared" si="32"/>
        <v>0.47455867210200109</v>
      </c>
      <c r="AV6" s="34">
        <f t="shared" si="33"/>
        <v>0</v>
      </c>
      <c r="AW6" s="34">
        <f t="shared" si="34"/>
        <v>403.63079392352745</v>
      </c>
      <c r="AX6" s="34">
        <f t="shared" si="35"/>
        <v>0</v>
      </c>
      <c r="AY6" s="34">
        <f t="shared" si="36"/>
        <v>0</v>
      </c>
      <c r="AZ6" s="34">
        <f t="shared" si="37"/>
        <v>-4.2580717070495572E-2</v>
      </c>
      <c r="BA6" s="34">
        <f t="shared" si="38"/>
        <v>4.1725587690950201E-2</v>
      </c>
      <c r="BB6" s="89">
        <f t="shared" si="39"/>
        <v>455</v>
      </c>
      <c r="BC6" s="34">
        <f t="shared" si="40"/>
        <v>-0.15842952077653555</v>
      </c>
      <c r="BD6" s="34">
        <f t="shared" si="41"/>
        <v>7.3268086635544391E-2</v>
      </c>
      <c r="BE6" s="34">
        <f t="shared" si="42"/>
        <v>0.11584880370603998</v>
      </c>
      <c r="BF6" s="34">
        <f t="shared" si="43"/>
        <v>0.11584880370603996</v>
      </c>
      <c r="BG6" s="34">
        <f t="shared" si="76"/>
        <v>-0.15842952077653555</v>
      </c>
      <c r="BH6" s="34">
        <f t="shared" si="77"/>
        <v>7.3268086635544391E-2</v>
      </c>
      <c r="BI6" s="34">
        <f t="shared" si="46"/>
        <v>0.11584880370603998</v>
      </c>
      <c r="BJ6" s="34">
        <f t="shared" si="47"/>
        <v>0.11584880370603996</v>
      </c>
      <c r="BK6" s="34">
        <f t="shared" si="48"/>
        <v>3.52188382455136</v>
      </c>
      <c r="BL6" s="34">
        <f t="shared" si="49"/>
        <v>-4.2580717070495572E-2</v>
      </c>
      <c r="BM6" s="84">
        <f t="shared" si="78"/>
        <v>0.54179451579926363</v>
      </c>
      <c r="BN6" s="34">
        <f t="shared" si="50"/>
        <v>574.37440048429653</v>
      </c>
      <c r="BO6" s="34">
        <f t="shared" si="51"/>
        <v>30.663991343657138</v>
      </c>
      <c r="BP6" s="34">
        <f t="shared" si="52"/>
        <v>0.45820548420073609</v>
      </c>
      <c r="BQ6" s="47">
        <f t="shared" si="79"/>
        <v>-0.1222406919611982</v>
      </c>
      <c r="BS6" s="15" t="s">
        <v>81</v>
      </c>
      <c r="BT6" s="7">
        <f>BT2-ABS(TINV((1-Subgroup_confidence_level),Subgroup_k-1))*SQRT(BT3^2+BT27)</f>
        <v>-0.40525292095790089</v>
      </c>
      <c r="BV6" s="170"/>
      <c r="BW6" s="71">
        <f>IF(AND(Sufficient_data="Yes",Include_study?="Yes",Moderator&lt;&gt;""),'Moderator Analysis'!E:E,NA())</f>
        <v>20</v>
      </c>
      <c r="BX6" s="34">
        <f>IF(AND(Include_study?="Yes",Sufficient_data="Yes",Moderator&lt;&gt;""),'Moderator Analysis'!F:F,NA())</f>
        <v>-0.18101983818958026</v>
      </c>
      <c r="BY6" s="34">
        <f t="shared" si="53"/>
        <v>110.03431091199059</v>
      </c>
      <c r="BZ6" s="34">
        <f>IF(AND(Sufficient_data="Yes",Include_study?="Yes",Moderator&lt;&gt;""),'Moderator Analysis'!F:F-CJ$2,"")</f>
        <v>-0.29162306253793469</v>
      </c>
      <c r="CA6" s="34">
        <f>IF(AND(Sufficient_data="Yes",Include_study?="Yes",Moderator&lt;&gt;""),'Moderator Analysis'!E:E-CJ$3,"")</f>
        <v>2.2159458602136759</v>
      </c>
      <c r="CB6" s="47">
        <f t="shared" si="54"/>
        <v>3.2216312828298928</v>
      </c>
      <c r="CC6" s="24"/>
      <c r="CD6" s="95">
        <f t="shared" si="55"/>
        <v>28.796631934721756</v>
      </c>
      <c r="CE6" s="77">
        <f>IF(AND(Sufficient_data="Yes",Include_study?="Yes",CD6&lt;&gt;""),'Moderator Analysis'!F:F-'Moderator Analysis'!J$37,"")</f>
        <v>-0.29162306253793469</v>
      </c>
      <c r="CF6" s="77">
        <f>IF(AND(Sufficient_data="Yes",Include_study?="Yes",CD6&lt;&gt;""),'Moderator Analysis'!E:E-SUMPRODUCT('Moderator Analysis'!E:E,CD:CD)/SUM(CD:CD),"")</f>
        <v>2.7810953519586086</v>
      </c>
      <c r="CG6" s="96">
        <f>IF(AND(Sufficient_data="Yes",Include_study?="Yes",CD6&lt;&gt;""),CD:CD*(BX6-'Moderator Analysis'!J$29-'Moderator Analysis'!J$30*'Moderator Analysis'!E:E)^2,"")</f>
        <v>0.84312001876616338</v>
      </c>
      <c r="CH6" s="24"/>
      <c r="CI6" s="15" t="s">
        <v>127</v>
      </c>
      <c r="CJ6" s="17">
        <f>IF(CJ3&lt;&gt;"",SUM(CB:CB),"")</f>
        <v>44.999661595895788</v>
      </c>
      <c r="CL6" s="170"/>
      <c r="CM6" s="174"/>
      <c r="CN6" s="34">
        <f t="shared" si="56"/>
        <v>110.03431091199059</v>
      </c>
      <c r="CO6" s="34">
        <f>IF(AND(Include_study?="Yes",Sufficient_data="Yes"),1/('Publication Bias Analysis'!F:F^2+IF(Additional_model="Fixed effect",0,Calculations!DB$11)),"")</f>
        <v>110.03431091199059</v>
      </c>
      <c r="CP6" s="34">
        <f>IF(AND(Include_study?="Yes",Sufficient_data="Yes"),1/('Publication Bias Analysis'!F:F^2+IF(Additional_model="Fixed effect",0,'Publication Bias Analysis'!L$32)),"")</f>
        <v>110.03431091199059</v>
      </c>
      <c r="CQ6" s="34">
        <f>IF(AND(Include_study?="Yes",Sufficient_data="Yes"),'Publication Bias Analysis'!E:E-'Publication Bias Analysis'!I$37,"")</f>
        <v>-0.29162306253793469</v>
      </c>
      <c r="CR6" s="34">
        <f t="shared" si="57"/>
        <v>10.489724062719219</v>
      </c>
      <c r="CS6" s="34">
        <f t="shared" si="80"/>
        <v>-1.8988481524867793</v>
      </c>
      <c r="CT6" s="76">
        <f t="shared" si="58"/>
        <v>-11</v>
      </c>
      <c r="CU6" s="76">
        <f>IF(AND(Include_study?="Yes",Sufficient_data="Yes"),CT:CT+IF(DF:DF&lt;0,-1,1)*COUNTIF(CT$2:CT5,CT:CT),"")</f>
        <v>-11</v>
      </c>
      <c r="CV6" s="76">
        <f>IF(AND(Include_study?="Yes",Sufficient_data="Yes"),RANK(DJ:DJ,DJ:DJ,1)*IF(DI:DI&lt;0,-1,1)+IF(DI:DI&lt;0,-1,1)*COUNTIF(CT$2:CT5,CT:CT),"")</f>
        <v>-11</v>
      </c>
      <c r="CW6" s="76">
        <f>IF(AND(Include_study?="Yes",Sufficient_data="Yes"),RANK(DM:DM,DM:DM,1)*IF(DL:DL&lt;0,-1,1)+IF(DL:DL&lt;0,-1,1)*COUNTIF(CT$2:CT5,CT:CT),"")</f>
        <v>-11</v>
      </c>
      <c r="CX6" s="34">
        <f>IF(AND(Include_study?="Yes",Sufficient_data="Yes"),'Publication Bias Analysis'!E:E,NA())</f>
        <v>-0.18101983818958026</v>
      </c>
      <c r="CY6" s="47">
        <f>IF(AND(Include_study?="Yes",Sufficient_data="Yes"),'Publication Bias Analysis'!F:F,NA())</f>
        <v>9.5331392324611172E-2</v>
      </c>
      <c r="DA6" s="31" t="s">
        <v>118</v>
      </c>
      <c r="DB6" s="15" t="s">
        <v>111</v>
      </c>
      <c r="DC6" s="15" t="s">
        <v>112</v>
      </c>
      <c r="DE6" s="166"/>
      <c r="DF6" s="34">
        <f>IF(AND(Include_study?="Yes",Sufficient_data="Yes"),IF('Publication Bias Analysis'!L$37="Left",Calculations!R:R-'Publication Bias Analysis'!I$29,'Publication Bias Analysis'!I$29-'Publication Bias Analysis'!E:E),"")</f>
        <v>-0.29162306253793469</v>
      </c>
      <c r="DG6" s="34">
        <f t="shared" si="59"/>
        <v>0.29162306253793469</v>
      </c>
      <c r="DH6" s="47">
        <f>IF(AND(Include_study?="Yes",Sufficient_data="Yes"),1/('Publication Bias Analysis'!F:F^2+IF(Additional_model="Fixed effect",0,$DQ$7)),"")</f>
        <v>110.03431091199059</v>
      </c>
      <c r="DI6" s="34">
        <f>IF(AND(Include_study?="Yes",Sufficient_data="Yes"),IF('Publication Bias Analysis'!L$37="Left",'Publication Bias Analysis'!E:E-DQ$3,DQ$3-'Publication Bias Analysis'!E:E),"")</f>
        <v>-0.29162306253793469</v>
      </c>
      <c r="DJ6" s="34">
        <f t="shared" si="60"/>
        <v>0.29162306253793469</v>
      </c>
      <c r="DK6" s="47">
        <f>IF(AND(DI6&lt;&gt;"",CU6&lt;=MAX(CU:CU)-DQ$8),1/('Publication Bias Analysis'!F:F^2+IF(Additional_model="Fixed effect",0,$DQ$15)),"")</f>
        <v>110.03431091199059</v>
      </c>
      <c r="DL6" s="7">
        <f>IF(AND(Include_study?="Yes",Sufficient_data="Yes"),IF('Publication Bias Analysis'!L$37="Left",'Publication Bias Analysis'!E:E-DQ$11,DQ$11-'Publication Bias Analysis'!E:E),"")</f>
        <v>-0.29162306253793469</v>
      </c>
      <c r="DM6" s="7">
        <f t="shared" si="81"/>
        <v>0.29162306253793469</v>
      </c>
      <c r="DN6" s="47">
        <f>IF(AND(DL6&lt;&gt;"",CV6&lt;=MAX(CV:CV)-DQ$16),1/('Publication Bias Analysis'!F:F^2+IF(Additional_model="Fixed effect",0,$DQ$23)),"")</f>
        <v>110.03431091199059</v>
      </c>
      <c r="DP6" s="15" t="s">
        <v>3</v>
      </c>
      <c r="DQ6" s="7">
        <f>SUMPRODUCT(--(CU:CU&lt;=(MAX(CU:CU)-DQ8)),Calculations!CN:CN,'Publication Bias Analysis'!E:E,'Publication Bias Analysis'!E:E)-SUMPRODUCT(--(CU:CU&lt;=(MAX(CU:CU)-DQ8)),Calculations!CN:CN,'Publication Bias Analysis'!E:E)^2/SUMIF(CU:CU,"&lt;="&amp;(MAX(CU:CU)-DQ8),Calculations!CN:CN)</f>
        <v>89.2977695151543</v>
      </c>
      <c r="DT6" s="54">
        <v>5</v>
      </c>
      <c r="DU6" s="76" t="str">
        <f>IF(Trim_and_fill="On",IF(DQ$24&gt;(COUNT(DU$2:DU5)),IF(COUNTIF(CU:CU,-1*(MAX(CU:CU)-DT6+1))=1,"",MAX(CU:CU)-DT6+1),""),"")</f>
        <v/>
      </c>
      <c r="DV6" s="34" t="str">
        <f t="shared" si="62"/>
        <v/>
      </c>
      <c r="DW6" s="34" t="str">
        <f t="shared" si="63"/>
        <v/>
      </c>
      <c r="DX6" s="34" t="str">
        <f t="shared" si="64"/>
        <v/>
      </c>
      <c r="DY6" s="34" t="str">
        <f t="shared" si="65"/>
        <v/>
      </c>
      <c r="DZ6" s="47" t="str">
        <f>IF(DU6&lt;&gt;"",DV:DV-'Publication Bias Analysis'!I$37,"")</f>
        <v/>
      </c>
      <c r="EB6" s="54">
        <v>5</v>
      </c>
      <c r="EC6" s="34" t="e">
        <f t="shared" si="66"/>
        <v>#N/A</v>
      </c>
      <c r="ED6" s="47" t="e">
        <f t="shared" si="67"/>
        <v>#N/A</v>
      </c>
      <c r="EF6" s="166"/>
      <c r="EG6" s="34">
        <f t="shared" si="68"/>
        <v>-1.2214566446672137</v>
      </c>
      <c r="EH6" s="47">
        <f>IF(AND(Include_study?="Yes",Sufficient_data="Yes"),Z_score-('Publication Bias Analysis'!P$3+'Publication Bias Analysis'!P$4*Inverse_standard_error),"")</f>
        <v>-3.1794830706350958</v>
      </c>
      <c r="EJ6" s="166"/>
      <c r="EK6" s="34">
        <f>IF(AND(Include_study?="Yes",Sufficient_data="Yes"),('Publication Bias Analysis'!E:E-SUMPRODUCT('Publication Bias Analysis'!E:E,Calculations!CN:CN)/SUM(Calculations!CN:CN))/(SQRT(EL:EL)),"")</f>
        <v>-3.156886075604846</v>
      </c>
      <c r="EL6" s="34">
        <f>IF(AND(Include_study?="Yes",Sufficient_data="Yes"),'Publication Bias Analysis'!F:F^2-1/(SUM(Calculations!CN:CN)),"")</f>
        <v>8.5334748701104499E-3</v>
      </c>
      <c r="EM6" s="76">
        <f t="shared" si="69"/>
        <v>2</v>
      </c>
      <c r="EN6" s="76">
        <f t="shared" si="70"/>
        <v>6</v>
      </c>
      <c r="EO6" s="76">
        <f>IF(AND(Include_study?="Yes",Sufficient_data="Yes"),COUNTIFS(EM$2:EM5,"&lt;"&amp;EM6,EN$2:EN5,"&lt;"&amp;EN6)+COUNTIFS(EM7:EM$201,"&lt;"&amp;EM6,EN7:EN$201,"&lt;"&amp;EN6)+COUNTIFS(EM$2:EM5,"&gt;"&amp;EM6,EN$2:EN5,"&gt;"&amp;EN6)+COUNTIFS(EM7:EM$201,"&gt;"&amp;EM6,EN7:EN$201,"&gt;"&amp;EN6),"")</f>
        <v>7</v>
      </c>
      <c r="EP6" s="101">
        <f>IF(AND(Include_study?="Yes",Sufficient_data="Yes"),COUNTIFS(EM$2:EM5,"&lt;"&amp;EM6,EN$2:EN5,"&gt;"&amp;EN6)+COUNTIFS(EM7:EM$201,"&lt;"&amp;EM6,EN7:EN$201,"&gt;"&amp;EN6)+COUNTIFS(EM$2:EM5,"&gt;"&amp;EM6,EN$2:EN5,"&lt;"&amp;EN6)+COUNTIFS(EM7:EM$201,"&gt;"&amp;EM6,EN7:EN$201,"&lt;"&amp;EN6),"")</f>
        <v>4</v>
      </c>
      <c r="ER6" s="166"/>
      <c r="ES6" s="89">
        <v>5</v>
      </c>
      <c r="ET6" s="34">
        <f t="shared" si="82"/>
        <v>-0.7</v>
      </c>
      <c r="EU6" s="47">
        <f>1/2*ET14</f>
        <v>0.7</v>
      </c>
      <c r="EW6" s="166"/>
      <c r="EX6" s="34">
        <f t="shared" si="71"/>
        <v>-1.8988481524867793</v>
      </c>
      <c r="EY6" s="34">
        <f t="shared" si="72"/>
        <v>10.489724062719219</v>
      </c>
      <c r="EZ6" s="34">
        <f t="shared" si="73"/>
        <v>-1.2214566446672137</v>
      </c>
      <c r="FA6" s="47">
        <f>IF(AND(Include_study?="Yes",Sufficient_data="Yes"),Z_score-('Publication Bias Analysis'!AL$30+'Publication Bias Analysis'!AL$31*Inverse_standard_error),"")</f>
        <v>-3.0590454563480449</v>
      </c>
      <c r="FC6" s="15" t="s">
        <v>108</v>
      </c>
      <c r="FD6" s="7">
        <v>0</v>
      </c>
      <c r="FE6" s="7">
        <f>ABS(TINV((1-Additional_confidence_level),k_-1))</f>
        <v>2.2009851600916384</v>
      </c>
      <c r="FG6" s="166"/>
      <c r="FH6" s="104">
        <f>IF(Z_score&lt;&gt;"",RANK('Publication Bias Analysis'!AT:AT,'Publication Bias Analysis'!AT:AT,1)+COUNTIF('Publication Bias Analysis'!AT$2:AT5,'Publication Bias Analysis'!AT6),"")</f>
        <v>2</v>
      </c>
      <c r="FI6" s="34">
        <f t="shared" si="74"/>
        <v>0.13513513513513514</v>
      </c>
      <c r="FJ6" s="34">
        <f>IF('Publication Bias Analysis'!AS6&lt;&gt;"",'Publication Bias Analysis'!AS6,NA())</f>
        <v>-1.1024403670151643</v>
      </c>
      <c r="FK6" s="34">
        <f>IF('Publication Bias Analysis'!AT6&lt;&gt;"",'Publication Bias Analysis'!AT6,NA())</f>
        <v>-1.8988481524867793</v>
      </c>
      <c r="FL6" s="34">
        <f>IF(AND(Include_study?="Yes",Sufficient_data="Yes"),'Publication Bias Analysis'!AS:AS-AVERAGE('Publication Bias Analysis'!AS:AS),"")</f>
        <v>-1.1024403670151641</v>
      </c>
      <c r="FM6" s="47">
        <f>IF(AND(Include_study?="Yes",Sufficient_data="Yes"),FK:FK-('Publication Bias Analysis'!AW$30+'Publication Bias Analysis'!AW$31*'Publication Bias Analysis'!AS:AS),"")</f>
        <v>3.9877779403191482E-2</v>
      </c>
      <c r="FO6" s="15" t="s">
        <v>116</v>
      </c>
      <c r="FP6" s="7">
        <f>MIN('Publication Bias Analysis'!AS:AS)</f>
        <v>-1.6067550689692427</v>
      </c>
      <c r="FQ6" s="7">
        <f>'Publication Bias Analysis'!AW30</f>
        <v>1.3528816204623912</v>
      </c>
      <c r="FS6" s="166"/>
      <c r="FT6" s="34">
        <f t="shared" si="75"/>
        <v>-1.8988481524867793</v>
      </c>
      <c r="FU6" s="90">
        <f t="shared" si="83"/>
        <v>2.8792221975864285E-2</v>
      </c>
      <c r="FV6" s="47">
        <f t="shared" si="84"/>
        <v>-3.5476499985982732</v>
      </c>
    </row>
    <row r="7" spans="1:178" ht="14.25" x14ac:dyDescent="0.2">
      <c r="A7" s="169"/>
      <c r="B7" s="132">
        <f t="shared" si="0"/>
        <v>6</v>
      </c>
      <c r="C7" s="132">
        <f>IF(B7&lt;&gt;"",IF(B7=0,COUNTIF(B$2:B6,0)+1,COUNTIF(B$2:B6,B7)+B7+COUNTIF(B:B,0)),"")</f>
        <v>6</v>
      </c>
      <c r="D7" s="132">
        <f t="shared" si="1"/>
        <v>6</v>
      </c>
      <c r="E7" s="133" t="str">
        <f>IF(AND(Sufficient_data="Yes",Include_study?="Yes",Input!Study_name&lt;&gt;""),Input!Study_name,"")</f>
        <v>ffff</v>
      </c>
      <c r="F7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-4.882336459352795E-2</v>
      </c>
      <c r="G7" s="132">
        <f t="shared" si="2"/>
        <v>90</v>
      </c>
      <c r="H7" s="132">
        <f t="shared" si="3"/>
        <v>3</v>
      </c>
      <c r="I7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9.0940970719908653E-3</v>
      </c>
      <c r="J7" s="17">
        <f t="shared" si="4"/>
        <v>9.5362975372997177E-2</v>
      </c>
      <c r="K7" s="17">
        <f t="shared" si="5"/>
        <v>109.9614389514188</v>
      </c>
      <c r="L7" s="17">
        <f t="shared" si="6"/>
        <v>17.194823660240033</v>
      </c>
      <c r="M7" s="17">
        <f t="shared" si="7"/>
        <v>-0.23830756538121531</v>
      </c>
      <c r="N7" s="17">
        <f t="shared" si="8"/>
        <v>0.14066083619415939</v>
      </c>
      <c r="O7" s="146">
        <f t="shared" si="9"/>
        <v>8.3595906566290346E-2</v>
      </c>
      <c r="P7" s="142">
        <f t="shared" si="10"/>
        <v>-0.16418711680730794</v>
      </c>
      <c r="R7" s="71">
        <f t="shared" si="11"/>
        <v>-4.882336459352795E-2</v>
      </c>
      <c r="S7" s="34">
        <f t="shared" si="12"/>
        <v>0.18948420078768735</v>
      </c>
      <c r="T7" s="47">
        <f t="shared" si="13"/>
        <v>0.18948420078768735</v>
      </c>
      <c r="V7" s="15" t="s">
        <v>55</v>
      </c>
      <c r="W7" s="7">
        <f>MAX(Weight)</f>
        <v>9.3602050231693587E-2</v>
      </c>
      <c r="Y7" s="169"/>
      <c r="Z7" s="83">
        <f t="shared" si="14"/>
        <v>10</v>
      </c>
      <c r="AA7" s="34" t="str">
        <f t="shared" si="15"/>
        <v>ffff</v>
      </c>
      <c r="AB7" s="34" t="str">
        <f t="shared" si="16"/>
        <v>BB</v>
      </c>
      <c r="AC7" s="34">
        <f t="shared" si="17"/>
        <v>-4.882336459352795E-2</v>
      </c>
      <c r="AD7" s="34">
        <f t="shared" si="18"/>
        <v>9.5362975372997177E-2</v>
      </c>
      <c r="AE7" s="77">
        <f t="shared" si="19"/>
        <v>109.9614389514188</v>
      </c>
      <c r="AF7" s="77">
        <f t="shared" si="20"/>
        <v>109.9614389514188</v>
      </c>
      <c r="AG7" s="84">
        <f t="shared" si="21"/>
        <v>0.21743542637684471</v>
      </c>
      <c r="AH7" s="34">
        <f t="shared" si="22"/>
        <v>-0.23830756538121531</v>
      </c>
      <c r="AI7" s="34">
        <f t="shared" si="23"/>
        <v>0.14066083619415939</v>
      </c>
      <c r="AJ7" s="47">
        <f t="shared" si="24"/>
        <v>-6.2426475230323783E-3</v>
      </c>
      <c r="AL7" s="71">
        <f t="shared" si="25"/>
        <v>-4.882336459352795E-2</v>
      </c>
      <c r="AM7" s="34">
        <f t="shared" si="26"/>
        <v>0.18948420078768735</v>
      </c>
      <c r="AN7" s="47">
        <f t="shared" si="27"/>
        <v>0.18948420078768735</v>
      </c>
      <c r="AP7" s="83" t="str">
        <f t="shared" si="28"/>
        <v/>
      </c>
      <c r="AQ7" s="34" t="str">
        <f>IF(AND(Sufficient_data="Yes",Include_study?="Yes",Subgroup&lt;&gt;""),IF(COUNTIFS(Input!L$2:L6,"="&amp;"Yes",Input!C$2:C6,"="&amp;"Yes",Input!M$2:M6,"="&amp;Subgroup)&gt;0,"",Subgroup),"")</f>
        <v/>
      </c>
      <c r="AR7" s="89" t="str">
        <f t="shared" si="29"/>
        <v/>
      </c>
      <c r="AS7" s="76" t="str">
        <f t="shared" si="30"/>
        <v/>
      </c>
      <c r="AT7" s="34" t="str">
        <f t="shared" si="31"/>
        <v/>
      </c>
      <c r="AU7" s="90" t="str">
        <f t="shared" si="32"/>
        <v/>
      </c>
      <c r="AV7" s="34" t="str">
        <f t="shared" si="33"/>
        <v/>
      </c>
      <c r="AW7" s="34" t="str">
        <f t="shared" si="34"/>
        <v/>
      </c>
      <c r="AX7" s="34" t="str">
        <f t="shared" si="35"/>
        <v/>
      </c>
      <c r="AY7" s="34" t="str">
        <f t="shared" si="36"/>
        <v/>
      </c>
      <c r="AZ7" s="34" t="str">
        <f t="shared" si="37"/>
        <v/>
      </c>
      <c r="BA7" s="34" t="str">
        <f t="shared" si="38"/>
        <v/>
      </c>
      <c r="BB7" s="89" t="str">
        <f t="shared" si="39"/>
        <v/>
      </c>
      <c r="BC7" s="34" t="str">
        <f t="shared" si="40"/>
        <v/>
      </c>
      <c r="BD7" s="34" t="str">
        <f t="shared" si="41"/>
        <v/>
      </c>
      <c r="BE7" s="34" t="str">
        <f t="shared" si="42"/>
        <v/>
      </c>
      <c r="BF7" s="34" t="str">
        <f t="shared" si="43"/>
        <v/>
      </c>
      <c r="BG7" s="34" t="str">
        <f t="shared" si="76"/>
        <v/>
      </c>
      <c r="BH7" s="34" t="str">
        <f t="shared" si="77"/>
        <v/>
      </c>
      <c r="BI7" s="34" t="str">
        <f t="shared" si="46"/>
        <v/>
      </c>
      <c r="BJ7" s="34" t="str">
        <f t="shared" si="47"/>
        <v/>
      </c>
      <c r="BK7" s="34" t="str">
        <f t="shared" si="48"/>
        <v/>
      </c>
      <c r="BL7" s="34" t="e">
        <f t="shared" si="49"/>
        <v>#N/A</v>
      </c>
      <c r="BM7" s="84" t="str">
        <f t="shared" si="78"/>
        <v/>
      </c>
      <c r="BN7" s="34" t="str">
        <f t="shared" si="50"/>
        <v/>
      </c>
      <c r="BO7" s="34" t="str">
        <f t="shared" si="51"/>
        <v/>
      </c>
      <c r="BP7" s="34" t="str">
        <f t="shared" si="52"/>
        <v/>
      </c>
      <c r="BQ7" s="47" t="str">
        <f t="shared" si="79"/>
        <v/>
      </c>
      <c r="BS7" s="15" t="s">
        <v>82</v>
      </c>
      <c r="BT7" s="7">
        <f>BT2+ABS(TINV((1-Subgroup_confidence_level),Subgroup_k-1))*SQRT(BT3^2+BT27)</f>
        <v>0.56457287073930618</v>
      </c>
      <c r="BV7" s="170"/>
      <c r="BW7" s="71">
        <f>IF(AND(Sufficient_data="Yes",Include_study?="Yes",Moderator&lt;&gt;""),'Moderator Analysis'!E:E,NA())</f>
        <v>14</v>
      </c>
      <c r="BX7" s="34">
        <f>IF(AND(Include_study?="Yes",Sufficient_data="Yes",Moderator&lt;&gt;""),'Moderator Analysis'!F:F,NA())</f>
        <v>-4.882336459352795E-2</v>
      </c>
      <c r="BY7" s="34">
        <f t="shared" si="53"/>
        <v>109.9614389514188</v>
      </c>
      <c r="BZ7" s="34">
        <f>IF(AND(Sufficient_data="Yes",Include_study?="Yes",Moderator&lt;&gt;""),'Moderator Analysis'!F:F-CJ$2,"")</f>
        <v>-0.15942658894188239</v>
      </c>
      <c r="CA7" s="34">
        <f>IF(AND(Sufficient_data="Yes",Include_study?="Yes",Moderator&lt;&gt;""),'Moderator Analysis'!E:E-CJ$3,"")</f>
        <v>-3.7840541397863241</v>
      </c>
      <c r="CB7" s="47">
        <f t="shared" si="54"/>
        <v>14.667393444396144</v>
      </c>
      <c r="CC7" s="24"/>
      <c r="CD7" s="95">
        <f t="shared" si="55"/>
        <v>28.791638492974236</v>
      </c>
      <c r="CE7" s="77">
        <f>IF(AND(Sufficient_data="Yes",Include_study?="Yes",CD7&lt;&gt;""),'Moderator Analysis'!F:F-'Moderator Analysis'!J$37,"")</f>
        <v>-0.15942658894188239</v>
      </c>
      <c r="CF7" s="77">
        <f>IF(AND(Sufficient_data="Yes",Include_study?="Yes",CD7&lt;&gt;""),'Moderator Analysis'!E:E-SUMPRODUCT('Moderator Analysis'!E:E,CD:CD)/SUM(CD:CD),"")</f>
        <v>-3.2189046480413914</v>
      </c>
      <c r="CG7" s="96">
        <f>IF(AND(Sufficient_data="Yes",Include_study?="Yes",CD7&lt;&gt;""),CD:CD*(BX7-'Moderator Analysis'!J$29-'Moderator Analysis'!J$30*'Moderator Analysis'!E:E)^2,"")</f>
        <v>3.8404216397335538</v>
      </c>
      <c r="CH7" s="24"/>
      <c r="CI7" s="15" t="s">
        <v>201</v>
      </c>
      <c r="CJ7" s="17">
        <f>IF(CJ3&lt;&gt;"",MAX(0,(CJ6-(Moderator_k-2))/(SUM(BY:BY)-(SUMPRODUCT(BY:BY,BY:BY)*SUMPRODUCT(BY:BY,'Moderator Analysis'!E:E,'Moderator Analysis'!E:E)-2*SUMPRODUCT(BY:BY,BY:BY,'Moderator Analysis'!E:E)*SUMPRODUCT(BY:BY,'Moderator Analysis'!E:E)+SUM(BY:BY)*SUMPRODUCT(BY:BY,BY:BY,'Moderator Analysis'!E:E,'Moderator Analysis'!E:E))/(SUM(BY:BY)*SUMPRODUCT(BY:BY,'Moderator Analysis'!E:E,'Moderator Analysis'!E:E)-SUMPRODUCT(BY:BY,'Moderator Analysis'!E:E)^2))),"")</f>
        <v>2.5638208984297695E-2</v>
      </c>
      <c r="CL7" s="170"/>
      <c r="CM7" s="174"/>
      <c r="CN7" s="34">
        <f t="shared" si="56"/>
        <v>109.9614389514188</v>
      </c>
      <c r="CO7" s="34">
        <f>IF(AND(Include_study?="Yes",Sufficient_data="Yes"),1/('Publication Bias Analysis'!F:F^2+IF(Additional_model="Fixed effect",0,Calculations!DB$11)),"")</f>
        <v>109.9614389514188</v>
      </c>
      <c r="CP7" s="34">
        <f>IF(AND(Include_study?="Yes",Sufficient_data="Yes"),1/('Publication Bias Analysis'!F:F^2+IF(Additional_model="Fixed effect",0,'Publication Bias Analysis'!L$32)),"")</f>
        <v>109.9614389514188</v>
      </c>
      <c r="CQ7" s="34">
        <f>IF(AND(Include_study?="Yes",Sufficient_data="Yes"),'Publication Bias Analysis'!E:E-'Publication Bias Analysis'!I$37,"")</f>
        <v>-0.15942658894188239</v>
      </c>
      <c r="CR7" s="34">
        <f t="shared" si="57"/>
        <v>10.486249994703483</v>
      </c>
      <c r="CS7" s="34">
        <f t="shared" si="80"/>
        <v>-0.5119740067102887</v>
      </c>
      <c r="CT7" s="76">
        <f t="shared" si="58"/>
        <v>-5</v>
      </c>
      <c r="CU7" s="76">
        <f>IF(AND(Include_study?="Yes",Sufficient_data="Yes"),CT:CT+IF(DF:DF&lt;0,-1,1)*COUNTIF(CT$2:CT6,CT:CT),"")</f>
        <v>-5</v>
      </c>
      <c r="CV7" s="76">
        <f>IF(AND(Include_study?="Yes",Sufficient_data="Yes"),RANK(DJ:DJ,DJ:DJ,1)*IF(DI:DI&lt;0,-1,1)+IF(DI:DI&lt;0,-1,1)*COUNTIF(CT$2:CT6,CT:CT),"")</f>
        <v>-5</v>
      </c>
      <c r="CW7" s="76">
        <f>IF(AND(Include_study?="Yes",Sufficient_data="Yes"),RANK(DM:DM,DM:DM,1)*IF(DL:DL&lt;0,-1,1)+IF(DL:DL&lt;0,-1,1)*COUNTIF(CT$2:CT6,CT:CT),"")</f>
        <v>-5</v>
      </c>
      <c r="CX7" s="34">
        <f>IF(AND(Include_study?="Yes",Sufficient_data="Yes"),'Publication Bias Analysis'!E:E,NA())</f>
        <v>-4.882336459352795E-2</v>
      </c>
      <c r="CY7" s="47">
        <f>IF(AND(Include_study?="Yes",Sufficient_data="Yes"),'Publication Bias Analysis'!F:F,NA())</f>
        <v>9.5362975372997177E-2</v>
      </c>
      <c r="DA7" s="15" t="s">
        <v>96</v>
      </c>
      <c r="DB7" s="7">
        <f>IF(Trim_and_fill="Off",'Publication Bias Analysis'!I29,'Publication Bias Analysis'!I37)</f>
        <v>0.11060322434835443</v>
      </c>
      <c r="DC7" s="7">
        <v>0</v>
      </c>
      <c r="DE7" s="166"/>
      <c r="DF7" s="34">
        <f>IF(AND(Include_study?="Yes",Sufficient_data="Yes"),IF('Publication Bias Analysis'!L$37="Left",Calculations!R:R-'Publication Bias Analysis'!I$29,'Publication Bias Analysis'!I$29-'Publication Bias Analysis'!E:E),"")</f>
        <v>-0.15942658894188239</v>
      </c>
      <c r="DG7" s="34">
        <f t="shared" si="59"/>
        <v>0.15942658894188239</v>
      </c>
      <c r="DH7" s="47">
        <f>IF(AND(Include_study?="Yes",Sufficient_data="Yes"),1/('Publication Bias Analysis'!F:F^2+IF(Additional_model="Fixed effect",0,$DQ$7)),"")</f>
        <v>109.9614389514188</v>
      </c>
      <c r="DI7" s="34">
        <f>IF(AND(Include_study?="Yes",Sufficient_data="Yes"),IF('Publication Bias Analysis'!L$37="Left",'Publication Bias Analysis'!E:E-DQ$3,DQ$3-'Publication Bias Analysis'!E:E),"")</f>
        <v>-0.15942658894188239</v>
      </c>
      <c r="DJ7" s="34">
        <f t="shared" si="60"/>
        <v>0.15942658894188239</v>
      </c>
      <c r="DK7" s="47">
        <f>IF(AND(DI7&lt;&gt;"",CU7&lt;=MAX(CU:CU)-DQ$8),1/('Publication Bias Analysis'!F:F^2+IF(Additional_model="Fixed effect",0,$DQ$15)),"")</f>
        <v>109.9614389514188</v>
      </c>
      <c r="DL7" s="7">
        <f>IF(AND(Include_study?="Yes",Sufficient_data="Yes"),IF('Publication Bias Analysis'!L$37="Left",'Publication Bias Analysis'!E:E-DQ$11,DQ$11-'Publication Bias Analysis'!E:E),"")</f>
        <v>-0.15942658894188239</v>
      </c>
      <c r="DM7" s="7">
        <f t="shared" si="81"/>
        <v>0.15942658894188239</v>
      </c>
      <c r="DN7" s="47">
        <f>IF(AND(DL7&lt;&gt;"",CV7&lt;=MAX(CV:CV)-DQ$16),1/('Publication Bias Analysis'!F:F^2+IF(Additional_model="Fixed effect",0,$DQ$23)),"")</f>
        <v>109.9614389514188</v>
      </c>
      <c r="DP7" s="15" t="s">
        <v>24</v>
      </c>
      <c r="DQ7" s="17">
        <f>MAX(0,(DQ6-(k_-DQ8))/((SUMIF(CU:CU,"&lt;="&amp;(MAX(CU:CU)-DQ8),Calculations!CN:CN))-((SUMPRODUCT(--(CU:CU&lt;=(MAX(CU:CU)-DQ8)),Calculations!CN:CN,Calculations!CN:CN))/(SUMIF(CU:CU,"&lt;="&amp;(MAX(CU:CU)-DQ8),Calculations!CN:CN)))))</f>
        <v>4.8436320275523845E-2</v>
      </c>
      <c r="DT7" s="54">
        <v>6</v>
      </c>
      <c r="DU7" s="76" t="str">
        <f>IF(Trim_and_fill="On",IF(DQ$24&gt;(COUNT(DU$2:DU6)),IF(COUNTIF(CU:CU,-1*(MAX(CU:CU)-DT7+1))=1,"",MAX(CU:CU)-DT7+1),""),"")</f>
        <v/>
      </c>
      <c r="DV7" s="34" t="str">
        <f t="shared" si="62"/>
        <v/>
      </c>
      <c r="DW7" s="34" t="str">
        <f t="shared" si="63"/>
        <v/>
      </c>
      <c r="DX7" s="34" t="str">
        <f t="shared" si="64"/>
        <v/>
      </c>
      <c r="DY7" s="34" t="str">
        <f t="shared" si="65"/>
        <v/>
      </c>
      <c r="DZ7" s="47" t="str">
        <f>IF(DU7&lt;&gt;"",DV:DV-'Publication Bias Analysis'!I$37,"")</f>
        <v/>
      </c>
      <c r="EB7" s="54">
        <v>6</v>
      </c>
      <c r="EC7" s="34" t="e">
        <f t="shared" si="66"/>
        <v>#N/A</v>
      </c>
      <c r="ED7" s="47" t="e">
        <f t="shared" si="67"/>
        <v>#N/A</v>
      </c>
      <c r="EF7" s="166"/>
      <c r="EG7" s="34">
        <f t="shared" si="68"/>
        <v>-1.2249307126829496</v>
      </c>
      <c r="EH7" s="47">
        <f>IF(AND(Include_study?="Yes",Sufficient_data="Yes"),Z_score-('Publication Bias Analysis'!P$3+'Publication Bias Analysis'!P$4*Inverse_standard_error),"")</f>
        <v>-1.7924034407271401</v>
      </c>
      <c r="EJ7" s="166"/>
      <c r="EK7" s="34">
        <f>IF(AND(Include_study?="Yes",Sufficient_data="Yes"),('Publication Bias Analysis'!E:E-SUMPRODUCT('Publication Bias Analysis'!E:E,Calculations!CN:CN)/SUM(Calculations!CN:CN))/(SQRT(EL:EL)),"")</f>
        <v>-1.7252204372815774</v>
      </c>
      <c r="EL7" s="34">
        <f>IF(AND(Include_study?="Yes",Sufficient_data="Yes"),'Publication Bias Analysis'!F:F^2-1/(SUM(Calculations!CN:CN)),"")</f>
        <v>8.5394975795523818E-3</v>
      </c>
      <c r="EM7" s="76">
        <f t="shared" si="69"/>
        <v>3</v>
      </c>
      <c r="EN7" s="76">
        <f t="shared" si="70"/>
        <v>7</v>
      </c>
      <c r="EO7" s="76">
        <f>IF(AND(Include_study?="Yes",Sufficient_data="Yes"),COUNTIFS(EM$2:EM6,"&lt;"&amp;EM7,EN$2:EN6,"&lt;"&amp;EN7)+COUNTIFS(EM8:EM$201,"&lt;"&amp;EM7,EN8:EN$201,"&lt;"&amp;EN7)+COUNTIFS(EM$2:EM6,"&gt;"&amp;EM7,EN$2:EN6,"&gt;"&amp;EN7)+COUNTIFS(EM8:EM$201,"&gt;"&amp;EM7,EN8:EN$201,"&gt;"&amp;EN7),"")</f>
        <v>7</v>
      </c>
      <c r="EP7" s="101">
        <f>IF(AND(Include_study?="Yes",Sufficient_data="Yes"),COUNTIFS(EM$2:EM6,"&lt;"&amp;EM7,EN$2:EN6,"&gt;"&amp;EN7)+COUNTIFS(EM8:EM$201,"&lt;"&amp;EM7,EN8:EN$201,"&gt;"&amp;EN7)+COUNTIFS(EM$2:EM6,"&gt;"&amp;EM7,EN$2:EN6,"&lt;"&amp;EN7)+COUNTIFS(EM8:EM$201,"&gt;"&amp;EM7,EN8:EN$201,"&lt;"&amp;EN7),"")</f>
        <v>4</v>
      </c>
      <c r="ER7" s="166"/>
      <c r="ES7" s="89">
        <v>6</v>
      </c>
      <c r="ET7" s="34">
        <f t="shared" si="82"/>
        <v>0.7</v>
      </c>
      <c r="EU7" s="47">
        <f>EU6+ET$14</f>
        <v>2.0999999999999996</v>
      </c>
      <c r="EW7" s="166"/>
      <c r="EX7" s="34">
        <f t="shared" si="71"/>
        <v>-0.5119740067102887</v>
      </c>
      <c r="EY7" s="34">
        <f t="shared" si="72"/>
        <v>10.486249994703483</v>
      </c>
      <c r="EZ7" s="34">
        <f t="shared" si="73"/>
        <v>-1.2249307126829496</v>
      </c>
      <c r="FA7" s="47">
        <f>IF(AND(Include_study?="Yes",Sufficient_data="Yes"),Z_score-('Publication Bias Analysis'!AL$30+'Publication Bias Analysis'!AL$31*Inverse_standard_error),"")</f>
        <v>-1.6717870674474085</v>
      </c>
      <c r="FC7" s="15" t="s">
        <v>113</v>
      </c>
      <c r="FD7" s="7">
        <f>MAX(Inverse_standard_error)</f>
        <v>18.643426928666567</v>
      </c>
      <c r="FE7" s="7">
        <f>FD7*'Publication Bias Analysis'!AL31+FE6</f>
        <v>4.2630082913050993</v>
      </c>
      <c r="FG7" s="166"/>
      <c r="FH7" s="104">
        <f>IF(Z_score&lt;&gt;"",RANK('Publication Bias Analysis'!AT:AT,'Publication Bias Analysis'!AT:AT,1)+COUNTIF('Publication Bias Analysis'!AT$2:AT6,'Publication Bias Analysis'!AT7),"")</f>
        <v>3</v>
      </c>
      <c r="FI7" s="34">
        <f t="shared" si="74"/>
        <v>0.2162162162162162</v>
      </c>
      <c r="FJ7" s="34">
        <f>IF('Publication Bias Analysis'!AS7&lt;&gt;"",'Publication Bias Analysis'!AS7,NA())</f>
        <v>-0.78503604987689179</v>
      </c>
      <c r="FK7" s="34">
        <f>IF('Publication Bias Analysis'!AT7&lt;&gt;"",'Publication Bias Analysis'!AT7,NA())</f>
        <v>-0.5119740067102887</v>
      </c>
      <c r="FL7" s="34">
        <f>IF(AND(Include_study?="Yes",Sufficient_data="Yes"),'Publication Bias Analysis'!AS:AS-AVERAGE('Publication Bias Analysis'!AS:AS),"")</f>
        <v>-0.78503604987689168</v>
      </c>
      <c r="FM7" s="47">
        <f>IF(AND(Include_study?="Yes",Sufficient_data="Yes"),FK:FK-('Publication Bias Analysis'!AW$30+'Publication Bias Analysis'!AW$31*'Publication Bias Analysis'!AS:AS),"")</f>
        <v>0.47906307170429852</v>
      </c>
      <c r="FO7" s="15" t="s">
        <v>117</v>
      </c>
      <c r="FP7" s="7">
        <f>MAX('Publication Bias Analysis'!AS:AS)</f>
        <v>1.6067550689692418</v>
      </c>
      <c r="FQ7" s="7">
        <f>'Publication Bias Analysis'!AW30</f>
        <v>1.3528816204623912</v>
      </c>
      <c r="FS7" s="166"/>
      <c r="FT7" s="34">
        <f t="shared" si="75"/>
        <v>-0.5119740067102887</v>
      </c>
      <c r="FU7" s="90">
        <f t="shared" si="83"/>
        <v>0.30433460078131414</v>
      </c>
      <c r="FV7" s="47">
        <f t="shared" si="84"/>
        <v>-1.1896275223936958</v>
      </c>
    </row>
    <row r="8" spans="1:178" x14ac:dyDescent="0.2">
      <c r="A8" s="169"/>
      <c r="B8" s="132">
        <f t="shared" si="0"/>
        <v>7</v>
      </c>
      <c r="C8" s="132">
        <f>IF(B8&lt;&gt;"",IF(B8=0,COUNTIF(B$2:B7,0)+1,COUNTIF(B$2:B7,B8)+B8+COUNTIF(B:B,0)),"")</f>
        <v>7</v>
      </c>
      <c r="D8" s="132">
        <f t="shared" si="1"/>
        <v>7</v>
      </c>
      <c r="E8" s="133" t="str">
        <f>IF(AND(Sufficient_data="Yes",Include_study?="Yes",Input!Study_name&lt;&gt;""),Input!Study_name,"")</f>
        <v>gggg</v>
      </c>
      <c r="F8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0.36742346141747667</v>
      </c>
      <c r="G8" s="132">
        <f t="shared" si="2"/>
        <v>120</v>
      </c>
      <c r="H8" s="132">
        <f t="shared" si="3"/>
        <v>7</v>
      </c>
      <c r="I8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6.7218750000000004E-3</v>
      </c>
      <c r="J8" s="17">
        <f t="shared" si="4"/>
        <v>8.1987041659032922E-2</v>
      </c>
      <c r="K8" s="17">
        <f t="shared" si="5"/>
        <v>148.76801487680149</v>
      </c>
      <c r="L8" s="17">
        <f t="shared" si="6"/>
        <v>17.926025154510011</v>
      </c>
      <c r="M8" s="17">
        <f t="shared" si="7"/>
        <v>0.20508093035735536</v>
      </c>
      <c r="N8" s="17">
        <f t="shared" si="8"/>
        <v>0.52976599247759792</v>
      </c>
      <c r="O8" s="146">
        <f t="shared" si="9"/>
        <v>8.7150781742909147E-2</v>
      </c>
      <c r="P8" s="142">
        <f t="shared" si="10"/>
        <v>0.25205970920369669</v>
      </c>
      <c r="R8" s="71">
        <f t="shared" si="11"/>
        <v>0.36742346141747667</v>
      </c>
      <c r="S8" s="34">
        <f t="shared" si="12"/>
        <v>0.16234253106012131</v>
      </c>
      <c r="T8" s="47">
        <f t="shared" si="13"/>
        <v>0.16234253106012125</v>
      </c>
      <c r="Y8" s="169"/>
      <c r="Z8" s="83">
        <f t="shared" si="14"/>
        <v>5</v>
      </c>
      <c r="AA8" s="34" t="str">
        <f t="shared" si="15"/>
        <v>gggg</v>
      </c>
      <c r="AB8" s="34" t="str">
        <f t="shared" si="16"/>
        <v>AA</v>
      </c>
      <c r="AC8" s="34">
        <f t="shared" si="17"/>
        <v>0.36742346141747667</v>
      </c>
      <c r="AD8" s="34">
        <f t="shared" si="18"/>
        <v>8.1987041659032922E-2</v>
      </c>
      <c r="AE8" s="77">
        <f t="shared" si="19"/>
        <v>148.76801487680149</v>
      </c>
      <c r="AF8" s="77">
        <f t="shared" si="20"/>
        <v>15.352999910859509</v>
      </c>
      <c r="AG8" s="84">
        <f t="shared" si="21"/>
        <v>0.14781096494728346</v>
      </c>
      <c r="AH8" s="34">
        <f t="shared" si="22"/>
        <v>0.20508093035735536</v>
      </c>
      <c r="AI8" s="34">
        <f t="shared" si="23"/>
        <v>0.52976599247759792</v>
      </c>
      <c r="AJ8" s="47">
        <f t="shared" si="24"/>
        <v>0.14322279726023143</v>
      </c>
      <c r="AL8" s="71">
        <f t="shared" si="25"/>
        <v>0.36742346141747667</v>
      </c>
      <c r="AM8" s="34">
        <f t="shared" si="26"/>
        <v>0.16234253106012131</v>
      </c>
      <c r="AN8" s="47">
        <f t="shared" si="27"/>
        <v>0.16234253106012125</v>
      </c>
      <c r="AP8" s="83" t="str">
        <f t="shared" si="28"/>
        <v/>
      </c>
      <c r="AQ8" s="34" t="str">
        <f>IF(AND(Sufficient_data="Yes",Include_study?="Yes",Subgroup&lt;&gt;""),IF(COUNTIFS(Input!L$2:L7,"="&amp;"Yes",Input!C$2:C7,"="&amp;"Yes",Input!M$2:M7,"="&amp;Subgroup)&gt;0,"",Subgroup),"")</f>
        <v/>
      </c>
      <c r="AR8" s="89" t="str">
        <f t="shared" si="29"/>
        <v/>
      </c>
      <c r="AS8" s="76" t="str">
        <f t="shared" si="30"/>
        <v/>
      </c>
      <c r="AT8" s="34" t="str">
        <f t="shared" si="31"/>
        <v/>
      </c>
      <c r="AU8" s="90" t="str">
        <f t="shared" si="32"/>
        <v/>
      </c>
      <c r="AV8" s="34" t="str">
        <f t="shared" si="33"/>
        <v/>
      </c>
      <c r="AW8" s="34" t="str">
        <f t="shared" si="34"/>
        <v/>
      </c>
      <c r="AX8" s="34" t="str">
        <f t="shared" si="35"/>
        <v/>
      </c>
      <c r="AY8" s="34" t="str">
        <f t="shared" si="36"/>
        <v/>
      </c>
      <c r="AZ8" s="34" t="str">
        <f t="shared" si="37"/>
        <v/>
      </c>
      <c r="BA8" s="34" t="str">
        <f t="shared" si="38"/>
        <v/>
      </c>
      <c r="BB8" s="89" t="str">
        <f t="shared" si="39"/>
        <v/>
      </c>
      <c r="BC8" s="34" t="str">
        <f t="shared" si="40"/>
        <v/>
      </c>
      <c r="BD8" s="34" t="str">
        <f t="shared" si="41"/>
        <v/>
      </c>
      <c r="BE8" s="34" t="str">
        <f t="shared" si="42"/>
        <v/>
      </c>
      <c r="BF8" s="34" t="str">
        <f t="shared" si="43"/>
        <v/>
      </c>
      <c r="BG8" s="34" t="str">
        <f t="shared" si="76"/>
        <v/>
      </c>
      <c r="BH8" s="34" t="str">
        <f t="shared" si="77"/>
        <v/>
      </c>
      <c r="BI8" s="34" t="str">
        <f t="shared" si="46"/>
        <v/>
      </c>
      <c r="BJ8" s="34" t="str">
        <f t="shared" si="47"/>
        <v/>
      </c>
      <c r="BK8" s="34" t="str">
        <f t="shared" si="48"/>
        <v/>
      </c>
      <c r="BL8" s="34" t="e">
        <f t="shared" si="49"/>
        <v>#N/A</v>
      </c>
      <c r="BM8" s="84" t="str">
        <f t="shared" si="78"/>
        <v/>
      </c>
      <c r="BN8" s="34" t="str">
        <f t="shared" si="50"/>
        <v/>
      </c>
      <c r="BO8" s="34" t="str">
        <f t="shared" si="51"/>
        <v/>
      </c>
      <c r="BP8" s="34" t="str">
        <f t="shared" si="52"/>
        <v/>
      </c>
      <c r="BQ8" s="47" t="str">
        <f t="shared" si="79"/>
        <v/>
      </c>
      <c r="BV8" s="170"/>
      <c r="BW8" s="71">
        <f>IF(AND(Sufficient_data="Yes",Include_study?="Yes",Moderator&lt;&gt;""),'Moderator Analysis'!E:E,NA())</f>
        <v>19</v>
      </c>
      <c r="BX8" s="34">
        <f>IF(AND(Include_study?="Yes",Sufficient_data="Yes",Moderator&lt;&gt;""),'Moderator Analysis'!F:F,NA())</f>
        <v>0.36742346141747667</v>
      </c>
      <c r="BY8" s="34">
        <f t="shared" si="53"/>
        <v>148.76801487680149</v>
      </c>
      <c r="BZ8" s="34">
        <f>IF(AND(Sufficient_data="Yes",Include_study?="Yes",Moderator&lt;&gt;""),'Moderator Analysis'!F:F-CJ$2,"")</f>
        <v>0.25682023706912227</v>
      </c>
      <c r="CA8" s="34">
        <f>IF(AND(Sufficient_data="Yes",Include_study?="Yes",Moderator&lt;&gt;""),'Moderator Analysis'!E:E-CJ$3,"")</f>
        <v>1.2159458602136759</v>
      </c>
      <c r="CB8" s="47">
        <f t="shared" si="54"/>
        <v>15.51593195960068</v>
      </c>
      <c r="CC8" s="24"/>
      <c r="CD8" s="95">
        <f t="shared" si="55"/>
        <v>30.902268377462704</v>
      </c>
      <c r="CE8" s="77">
        <f>IF(AND(Sufficient_data="Yes",Include_study?="Yes",CD8&lt;&gt;""),'Moderator Analysis'!F:F-'Moderator Analysis'!J$37,"")</f>
        <v>0.25682023706912227</v>
      </c>
      <c r="CF8" s="77">
        <f>IF(AND(Sufficient_data="Yes",Include_study?="Yes",CD8&lt;&gt;""),'Moderator Analysis'!E:E-SUMPRODUCT('Moderator Analysis'!E:E,CD:CD)/SUM(CD:CD),"")</f>
        <v>1.7810953519586086</v>
      </c>
      <c r="CG8" s="96">
        <f>IF(AND(Sufficient_data="Yes",Include_study?="Yes",CD8&lt;&gt;""),CD:CD*(BX8-'Moderator Analysis'!J$29-'Moderator Analysis'!J$30*'Moderator Analysis'!E:E)^2,"")</f>
        <v>3.2229877769028215</v>
      </c>
      <c r="CH8" s="24"/>
      <c r="CI8" s="15" t="s">
        <v>238</v>
      </c>
      <c r="CJ8" s="132">
        <f>COUNTIFS(Include_study?,"Yes",Sufficient_data,"Yes",Moderator,"&lt;&gt;"&amp;"")</f>
        <v>12</v>
      </c>
      <c r="CL8" s="170"/>
      <c r="CM8" s="174"/>
      <c r="CN8" s="34">
        <f t="shared" si="56"/>
        <v>148.76801487680149</v>
      </c>
      <c r="CO8" s="34">
        <f>IF(AND(Include_study?="Yes",Sufficient_data="Yes"),1/('Publication Bias Analysis'!F:F^2+IF(Additional_model="Fixed effect",0,Calculations!DB$11)),"")</f>
        <v>148.76801487680149</v>
      </c>
      <c r="CP8" s="34">
        <f>IF(AND(Include_study?="Yes",Sufficient_data="Yes"),1/('Publication Bias Analysis'!F:F^2+IF(Additional_model="Fixed effect",0,'Publication Bias Analysis'!L$32)),"")</f>
        <v>148.76801487680149</v>
      </c>
      <c r="CQ8" s="34">
        <f>IF(AND(Include_study?="Yes",Sufficient_data="Yes"),'Publication Bias Analysis'!E:E-'Publication Bias Analysis'!I$37,"")</f>
        <v>0.25682023706912227</v>
      </c>
      <c r="CR8" s="34">
        <f t="shared" si="57"/>
        <v>12.197049433235954</v>
      </c>
      <c r="CS8" s="34">
        <f t="shared" si="80"/>
        <v>4.4814821218396261</v>
      </c>
      <c r="CT8" s="76">
        <f t="shared" si="58"/>
        <v>8</v>
      </c>
      <c r="CU8" s="76">
        <f>IF(AND(Include_study?="Yes",Sufficient_data="Yes"),CT:CT+IF(DF:DF&lt;0,-1,1)*COUNTIF(CT$2:CT7,CT:CT),"")</f>
        <v>8</v>
      </c>
      <c r="CV8" s="76">
        <f>IF(AND(Include_study?="Yes",Sufficient_data="Yes"),RANK(DJ:DJ,DJ:DJ,1)*IF(DI:DI&lt;0,-1,1)+IF(DI:DI&lt;0,-1,1)*COUNTIF(CT$2:CT7,CT:CT),"")</f>
        <v>8</v>
      </c>
      <c r="CW8" s="76">
        <f>IF(AND(Include_study?="Yes",Sufficient_data="Yes"),RANK(DM:DM,DM:DM,1)*IF(DL:DL&lt;0,-1,1)+IF(DL:DL&lt;0,-1,1)*COUNTIF(CT$2:CT7,CT:CT),"")</f>
        <v>8</v>
      </c>
      <c r="CX8" s="34">
        <f>IF(AND(Include_study?="Yes",Sufficient_data="Yes"),'Publication Bias Analysis'!E:E,NA())</f>
        <v>0.36742346141747667</v>
      </c>
      <c r="CY8" s="47">
        <f>IF(AND(Include_study?="Yes",Sufficient_data="Yes"),'Publication Bias Analysis'!F:F,NA())</f>
        <v>8.1987041659032922E-2</v>
      </c>
      <c r="DA8" s="15" t="s">
        <v>97</v>
      </c>
      <c r="DB8" s="7">
        <f>IF(Trim_and_fill="Off",'Publication Bias Analysis'!I29,'Publication Bias Analysis'!I37)</f>
        <v>0.11060322434835443</v>
      </c>
      <c r="DC8" s="7">
        <f>IF(Trim_and_fill="Off",DB16,DB21)</f>
        <v>0.24</v>
      </c>
      <c r="DE8" s="166"/>
      <c r="DF8" s="34">
        <f>IF(AND(Include_study?="Yes",Sufficient_data="Yes"),IF('Publication Bias Analysis'!L$37="Left",Calculations!R:R-'Publication Bias Analysis'!I$29,'Publication Bias Analysis'!I$29-'Publication Bias Analysis'!E:E),"")</f>
        <v>0.25682023706912227</v>
      </c>
      <c r="DG8" s="34">
        <f t="shared" si="59"/>
        <v>0.25682023706912227</v>
      </c>
      <c r="DH8" s="47">
        <f>IF(AND(Include_study?="Yes",Sufficient_data="Yes"),1/('Publication Bias Analysis'!F:F^2+IF(Additional_model="Fixed effect",0,$DQ$7)),"")</f>
        <v>148.76801487680149</v>
      </c>
      <c r="DI8" s="34">
        <f>IF(AND(Include_study?="Yes",Sufficient_data="Yes"),IF('Publication Bias Analysis'!L$37="Left",'Publication Bias Analysis'!E:E-DQ$3,DQ$3-'Publication Bias Analysis'!E:E),"")</f>
        <v>0.25682023706912227</v>
      </c>
      <c r="DJ8" s="34">
        <f t="shared" si="60"/>
        <v>0.25682023706912227</v>
      </c>
      <c r="DK8" s="47">
        <f>IF(AND(DI8&lt;&gt;"",CU8&lt;=MAX(CU:CU)-DQ$8),1/('Publication Bias Analysis'!F:F^2+IF(Additional_model="Fixed effect",0,$DQ$15)),"")</f>
        <v>148.76801487680149</v>
      </c>
      <c r="DL8" s="7">
        <f>IF(AND(Include_study?="Yes",Sufficient_data="Yes"),IF('Publication Bias Analysis'!L$37="Left",'Publication Bias Analysis'!E:E-DQ$11,DQ$11-'Publication Bias Analysis'!E:E),"")</f>
        <v>0.25682023706912227</v>
      </c>
      <c r="DM8" s="7">
        <f t="shared" si="81"/>
        <v>0.25682023706912227</v>
      </c>
      <c r="DN8" s="47">
        <f>IF(AND(DL8&lt;&gt;"",CV8&lt;=MAX(CV:CV)-DQ$16),1/('Publication Bias Analysis'!F:F^2+IF(Additional_model="Fixed effect",0,$DQ$23)),"")</f>
        <v>148.76801487680149</v>
      </c>
      <c r="DP8" s="48" t="s">
        <v>150</v>
      </c>
      <c r="DQ8" s="49">
        <f>IF('Publication Bias Analysis'!L36="Rightmost Run",MAX(COUNTIF(CU:CU,"&gt;"&amp;ABS(MIN(CU:CU)))-1,0),ROUND(MAX(0,((4*SUMIF(DF:DF,"&gt;"&amp;0,CU:CU)-k_*(k_+1))/(2*k_-1))),0))</f>
        <v>0</v>
      </c>
      <c r="DT8" s="54">
        <v>7</v>
      </c>
      <c r="DU8" s="76" t="str">
        <f>IF(Trim_and_fill="On",IF(DQ$24&gt;(COUNT(DU$2:DU7)),IF(COUNTIF(CU:CU,-1*(MAX(CU:CU)-DT8+1))=1,"",MAX(CU:CU)-DT8+1),""),"")</f>
        <v/>
      </c>
      <c r="DV8" s="34" t="str">
        <f t="shared" si="62"/>
        <v/>
      </c>
      <c r="DW8" s="34" t="str">
        <f t="shared" si="63"/>
        <v/>
      </c>
      <c r="DX8" s="34" t="str">
        <f t="shared" si="64"/>
        <v/>
      </c>
      <c r="DY8" s="34" t="str">
        <f t="shared" si="65"/>
        <v/>
      </c>
      <c r="DZ8" s="47" t="str">
        <f>IF(DU8&lt;&gt;"",DV:DV-'Publication Bias Analysis'!I$37,"")</f>
        <v/>
      </c>
      <c r="EB8" s="54">
        <v>7</v>
      </c>
      <c r="EC8" s="34" t="e">
        <f t="shared" si="66"/>
        <v>#N/A</v>
      </c>
      <c r="ED8" s="47" t="e">
        <f t="shared" si="67"/>
        <v>#N/A</v>
      </c>
      <c r="EF8" s="166"/>
      <c r="EG8" s="34">
        <f t="shared" si="68"/>
        <v>0.4858687258495209</v>
      </c>
      <c r="EH8" s="47">
        <f>IF(AND(Include_study?="Yes",Sufficient_data="Yes"),Z_score-('Publication Bias Analysis'!P$3+'Publication Bias Analysis'!P$4*Inverse_standard_error),"")</f>
        <v>3.0998623440685633</v>
      </c>
      <c r="EJ8" s="166"/>
      <c r="EK8" s="34">
        <f>IF(AND(Include_study?="Yes",Sufficient_data="Yes"),('Publication Bias Analysis'!E:E-SUMPRODUCT('Publication Bias Analysis'!E:E,Calculations!CN:CN)/SUM(Calculations!CN:CN))/(SQRT(EL:EL)),"")</f>
        <v>3.2702621479242571</v>
      </c>
      <c r="EL8" s="34">
        <f>IF(AND(Include_study?="Yes",Sufficient_data="Yes"),'Publication Bias Analysis'!F:F^2-1/(SUM(Calculations!CN:CN)),"")</f>
        <v>6.167275507561517E-3</v>
      </c>
      <c r="EM8" s="76">
        <f t="shared" si="69"/>
        <v>11</v>
      </c>
      <c r="EN8" s="76">
        <f t="shared" si="70"/>
        <v>5</v>
      </c>
      <c r="EO8" s="76">
        <f>IF(AND(Include_study?="Yes",Sufficient_data="Yes"),COUNTIFS(EM$2:EM7,"&lt;"&amp;EM8,EN$2:EN7,"&lt;"&amp;EN8)+COUNTIFS(EM9:EM$201,"&lt;"&amp;EM8,EN9:EN$201,"&lt;"&amp;EN8)+COUNTIFS(EM$2:EM7,"&gt;"&amp;EM8,EN$2:EN7,"&gt;"&amp;EN8)+COUNTIFS(EM9:EM$201,"&gt;"&amp;EM8,EN9:EN$201,"&gt;"&amp;EN8),"")</f>
        <v>3</v>
      </c>
      <c r="EP8" s="101">
        <f>IF(AND(Include_study?="Yes",Sufficient_data="Yes"),COUNTIFS(EM$2:EM7,"&lt;"&amp;EM8,EN$2:EN7,"&gt;"&amp;EN8)+COUNTIFS(EM9:EM$201,"&lt;"&amp;EM8,EN9:EN$201,"&gt;"&amp;EN8)+COUNTIFS(EM$2:EM7,"&gt;"&amp;EM8,EN$2:EN7,"&lt;"&amp;EN8)+COUNTIFS(EM9:EM$201,"&gt;"&amp;EM8,EN9:EN$201,"&lt;"&amp;EN8),"")</f>
        <v>8</v>
      </c>
      <c r="ER8" s="166"/>
      <c r="ES8" s="89">
        <v>7</v>
      </c>
      <c r="ET8" s="34">
        <f t="shared" si="82"/>
        <v>2.0999999999999996</v>
      </c>
      <c r="EU8" s="47">
        <f>EU7+ET$14</f>
        <v>3.4999999999999996</v>
      </c>
      <c r="EW8" s="166"/>
      <c r="EX8" s="34">
        <f t="shared" si="71"/>
        <v>4.4814821218396261</v>
      </c>
      <c r="EY8" s="34">
        <f t="shared" si="72"/>
        <v>12.197049433235954</v>
      </c>
      <c r="EZ8" s="34">
        <f t="shared" si="73"/>
        <v>0.4858687258495209</v>
      </c>
      <c r="FA8" s="47">
        <f>IF(AND(Include_study?="Yes",Sufficient_data="Yes"),Z_score-('Publication Bias Analysis'!AL$30+'Publication Bias Analysis'!AL$31*Inverse_standard_error),"")</f>
        <v>3.1324491269874608</v>
      </c>
      <c r="FC8" s="31" t="s">
        <v>97</v>
      </c>
      <c r="FD8" s="15" t="s">
        <v>111</v>
      </c>
      <c r="FE8" s="15" t="s">
        <v>112</v>
      </c>
      <c r="FG8" s="166"/>
      <c r="FH8" s="104">
        <f>IF(Z_score&lt;&gt;"",RANK('Publication Bias Analysis'!AT:AT,'Publication Bias Analysis'!AT:AT,1)+COUNTIF('Publication Bias Analysis'!AT$2:AT7,'Publication Bias Analysis'!AT8),"")</f>
        <v>11</v>
      </c>
      <c r="FI8" s="34">
        <f t="shared" si="74"/>
        <v>0.8648648648648648</v>
      </c>
      <c r="FJ8" s="34">
        <f>IF('Publication Bias Analysis'!AS8&lt;&gt;"",'Publication Bias Analysis'!AS8,NA())</f>
        <v>1.1024403670151643</v>
      </c>
      <c r="FK8" s="34">
        <f>IF('Publication Bias Analysis'!AT8&lt;&gt;"",'Publication Bias Analysis'!AT8,NA())</f>
        <v>4.4814821218396261</v>
      </c>
      <c r="FL8" s="34">
        <f>IF(AND(Include_study?="Yes",Sufficient_data="Yes"),'Publication Bias Analysis'!AS:AS-AVERAGE('Publication Bias Analysis'!AS:AS),"")</f>
        <v>1.1024403670151646</v>
      </c>
      <c r="FM8" s="47">
        <f>IF(AND(Include_study?="Yes",Sufficient_data="Yes"),FK:FK-('Publication Bias Analysis'!AW$30+'Publication Bias Analysis'!AW$31*'Publication Bias Analysis'!AS:AS),"")</f>
        <v>-0.16300705097512669</v>
      </c>
      <c r="FS8" s="166"/>
      <c r="FT8" s="34">
        <f t="shared" si="75"/>
        <v>4.4814821218396261</v>
      </c>
      <c r="FU8" s="90">
        <f t="shared" si="83"/>
        <v>3.7063221756117315E-6</v>
      </c>
      <c r="FV8" s="47">
        <f t="shared" si="84"/>
        <v>-12.505470500363218</v>
      </c>
    </row>
    <row r="9" spans="1:178" x14ac:dyDescent="0.2">
      <c r="A9" s="169"/>
      <c r="B9" s="132">
        <f t="shared" si="0"/>
        <v>8</v>
      </c>
      <c r="C9" s="132">
        <f>IF(B9&lt;&gt;"",IF(B9=0,COUNTIF(B$2:B8,0)+1,COUNTIF(B$2:B8,B9)+B9+COUNTIF(B:B,0)),"")</f>
        <v>8</v>
      </c>
      <c r="D9" s="132">
        <f t="shared" si="1"/>
        <v>8</v>
      </c>
      <c r="E9" s="133" t="str">
        <f>IF(AND(Sufficient_data="Yes",Include_study?="Yes",Input!Study_name&lt;&gt;""),Input!Study_name,"")</f>
        <v>hhhh</v>
      </c>
      <c r="F9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0.47958315233127197</v>
      </c>
      <c r="G9" s="132">
        <f t="shared" si="2"/>
        <v>130</v>
      </c>
      <c r="H9" s="132">
        <f t="shared" si="3"/>
        <v>8</v>
      </c>
      <c r="I9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5.1838461538461535E-3</v>
      </c>
      <c r="J9" s="17">
        <f t="shared" si="4"/>
        <v>7.199893161600493E-2</v>
      </c>
      <c r="K9" s="17">
        <f t="shared" si="5"/>
        <v>192.90695948953851</v>
      </c>
      <c r="L9" s="17">
        <f t="shared" si="6"/>
        <v>18.43427173743703</v>
      </c>
      <c r="M9" s="17">
        <f t="shared" si="7"/>
        <v>0.33713150276866577</v>
      </c>
      <c r="N9" s="17">
        <f t="shared" si="8"/>
        <v>0.62203480189387816</v>
      </c>
      <c r="O9" s="146">
        <f t="shared" si="9"/>
        <v>8.9621719200514358E-2</v>
      </c>
      <c r="P9" s="142">
        <f t="shared" si="10"/>
        <v>0.36421940011749199</v>
      </c>
      <c r="R9" s="71">
        <f t="shared" si="11"/>
        <v>0.47958315233127197</v>
      </c>
      <c r="S9" s="34">
        <f t="shared" si="12"/>
        <v>0.1424516495626062</v>
      </c>
      <c r="T9" s="47">
        <f t="shared" si="13"/>
        <v>0.1424516495626062</v>
      </c>
      <c r="Y9" s="169"/>
      <c r="Z9" s="83">
        <f t="shared" si="14"/>
        <v>6</v>
      </c>
      <c r="AA9" s="34" t="str">
        <f t="shared" si="15"/>
        <v>hhhh</v>
      </c>
      <c r="AB9" s="34" t="str">
        <f t="shared" si="16"/>
        <v>AA</v>
      </c>
      <c r="AC9" s="34">
        <f t="shared" si="17"/>
        <v>0.47958315233127197</v>
      </c>
      <c r="AD9" s="34">
        <f t="shared" si="18"/>
        <v>7.199893161600493E-2</v>
      </c>
      <c r="AE9" s="77">
        <f t="shared" si="19"/>
        <v>192.90695948953848</v>
      </c>
      <c r="AF9" s="77">
        <f t="shared" si="20"/>
        <v>15.724303498832439</v>
      </c>
      <c r="AG9" s="84">
        <f t="shared" si="21"/>
        <v>0.15138568923213463</v>
      </c>
      <c r="AH9" s="34">
        <f t="shared" si="22"/>
        <v>0.33713150276866577</v>
      </c>
      <c r="AI9" s="34">
        <f t="shared" si="23"/>
        <v>0.62203480189387816</v>
      </c>
      <c r="AJ9" s="47">
        <f t="shared" si="24"/>
        <v>0.25538248817402676</v>
      </c>
      <c r="AL9" s="71">
        <f t="shared" si="25"/>
        <v>0.47958315233127197</v>
      </c>
      <c r="AM9" s="34">
        <f t="shared" si="26"/>
        <v>0.1424516495626062</v>
      </c>
      <c r="AN9" s="47">
        <f t="shared" si="27"/>
        <v>0.1424516495626062</v>
      </c>
      <c r="AP9" s="83" t="str">
        <f t="shared" si="28"/>
        <v/>
      </c>
      <c r="AQ9" s="34" t="str">
        <f>IF(AND(Sufficient_data="Yes",Include_study?="Yes",Subgroup&lt;&gt;""),IF(COUNTIFS(Input!L$2:L8,"="&amp;"Yes",Input!C$2:C8,"="&amp;"Yes",Input!M$2:M8,"="&amp;Subgroup)&gt;0,"",Subgroup),"")</f>
        <v/>
      </c>
      <c r="AR9" s="89" t="str">
        <f t="shared" si="29"/>
        <v/>
      </c>
      <c r="AS9" s="76" t="str">
        <f t="shared" si="30"/>
        <v/>
      </c>
      <c r="AT9" s="34" t="str">
        <f t="shared" si="31"/>
        <v/>
      </c>
      <c r="AU9" s="90" t="str">
        <f t="shared" si="32"/>
        <v/>
      </c>
      <c r="AV9" s="34" t="str">
        <f t="shared" si="33"/>
        <v/>
      </c>
      <c r="AW9" s="34" t="str">
        <f t="shared" si="34"/>
        <v/>
      </c>
      <c r="AX9" s="34" t="str">
        <f t="shared" si="35"/>
        <v/>
      </c>
      <c r="AY9" s="34" t="str">
        <f t="shared" si="36"/>
        <v/>
      </c>
      <c r="AZ9" s="34" t="str">
        <f t="shared" si="37"/>
        <v/>
      </c>
      <c r="BA9" s="34" t="str">
        <f t="shared" si="38"/>
        <v/>
      </c>
      <c r="BB9" s="89" t="str">
        <f t="shared" si="39"/>
        <v/>
      </c>
      <c r="BC9" s="34" t="str">
        <f t="shared" si="40"/>
        <v/>
      </c>
      <c r="BD9" s="34" t="str">
        <f t="shared" si="41"/>
        <v/>
      </c>
      <c r="BE9" s="34" t="str">
        <f t="shared" si="42"/>
        <v/>
      </c>
      <c r="BF9" s="34" t="str">
        <f t="shared" si="43"/>
        <v/>
      </c>
      <c r="BG9" s="34" t="str">
        <f t="shared" si="76"/>
        <v/>
      </c>
      <c r="BH9" s="34" t="str">
        <f t="shared" si="77"/>
        <v/>
      </c>
      <c r="BI9" s="34" t="str">
        <f t="shared" si="46"/>
        <v/>
      </c>
      <c r="BJ9" s="34" t="str">
        <f t="shared" si="47"/>
        <v/>
      </c>
      <c r="BK9" s="34" t="str">
        <f t="shared" si="48"/>
        <v/>
      </c>
      <c r="BL9" s="34" t="e">
        <f t="shared" si="49"/>
        <v>#N/A</v>
      </c>
      <c r="BM9" s="84" t="str">
        <f t="shared" si="78"/>
        <v/>
      </c>
      <c r="BN9" s="34" t="str">
        <f t="shared" si="50"/>
        <v/>
      </c>
      <c r="BO9" s="34" t="str">
        <f t="shared" si="51"/>
        <v/>
      </c>
      <c r="BP9" s="34" t="str">
        <f t="shared" si="52"/>
        <v/>
      </c>
      <c r="BQ9" s="47" t="str">
        <f t="shared" si="79"/>
        <v/>
      </c>
      <c r="BS9" s="154" t="s">
        <v>83</v>
      </c>
      <c r="BT9" s="154"/>
      <c r="BV9" s="170"/>
      <c r="BW9" s="71">
        <f>IF(AND(Sufficient_data="Yes",Include_study?="Yes",Moderator&lt;&gt;""),'Moderator Analysis'!E:E,NA())</f>
        <v>13</v>
      </c>
      <c r="BX9" s="34">
        <f>IF(AND(Include_study?="Yes",Sufficient_data="Yes",Moderator&lt;&gt;""),'Moderator Analysis'!F:F,NA())</f>
        <v>0.47958315233127197</v>
      </c>
      <c r="BY9" s="34">
        <f t="shared" si="53"/>
        <v>192.90695948953851</v>
      </c>
      <c r="BZ9" s="34">
        <f>IF(AND(Sufficient_data="Yes",Include_study?="Yes",Moderator&lt;&gt;""),'Moderator Analysis'!F:F-CJ$2,"")</f>
        <v>0.36897992798291757</v>
      </c>
      <c r="CA9" s="34">
        <f>IF(AND(Sufficient_data="Yes",Include_study?="Yes",Moderator&lt;&gt;""),'Moderator Analysis'!E:E-CJ$3,"")</f>
        <v>-4.7840541397863241</v>
      </c>
      <c r="CB9" s="47">
        <f t="shared" si="54"/>
        <v>2.2835381744508672</v>
      </c>
      <c r="CC9" s="24"/>
      <c r="CD9" s="95">
        <f t="shared" si="55"/>
        <v>32.444299885845368</v>
      </c>
      <c r="CE9" s="77">
        <f>IF(AND(Sufficient_data="Yes",Include_study?="Yes",CD9&lt;&gt;""),'Moderator Analysis'!F:F-'Moderator Analysis'!J$37,"")</f>
        <v>0.36897992798291757</v>
      </c>
      <c r="CF9" s="77">
        <f>IF(AND(Sufficient_data="Yes",Include_study?="Yes",CD9&lt;&gt;""),'Moderator Analysis'!E:E-SUMPRODUCT('Moderator Analysis'!E:E,CD:CD)/SUM(CD:CD),"")</f>
        <v>-4.2189046480413914</v>
      </c>
      <c r="CG9" s="96">
        <f>IF(AND(Sufficient_data="Yes",Include_study?="Yes",CD9&lt;&gt;""),CD:CD*(BX9-'Moderator Analysis'!J$29-'Moderator Analysis'!J$30*'Moderator Analysis'!E:E)^2,"")</f>
        <v>0.38405974324986147</v>
      </c>
      <c r="CH9" s="24"/>
      <c r="CL9" s="170"/>
      <c r="CM9" s="174"/>
      <c r="CN9" s="34">
        <f t="shared" si="56"/>
        <v>192.90695948953848</v>
      </c>
      <c r="CO9" s="34">
        <f>IF(AND(Include_study?="Yes",Sufficient_data="Yes"),1/('Publication Bias Analysis'!F:F^2+IF(Additional_model="Fixed effect",0,Calculations!DB$11)),"")</f>
        <v>192.90695948953848</v>
      </c>
      <c r="CP9" s="34">
        <f>IF(AND(Include_study?="Yes",Sufficient_data="Yes"),1/('Publication Bias Analysis'!F:F^2+IF(Additional_model="Fixed effect",0,'Publication Bias Analysis'!L$32)),"")</f>
        <v>192.90695948953848</v>
      </c>
      <c r="CQ9" s="34">
        <f>IF(AND(Include_study?="Yes",Sufficient_data="Yes"),'Publication Bias Analysis'!E:E-'Publication Bias Analysis'!I$37,"")</f>
        <v>0.36897992798291757</v>
      </c>
      <c r="CR9" s="34">
        <f t="shared" si="57"/>
        <v>13.889094984538715</v>
      </c>
      <c r="CS9" s="34">
        <f t="shared" si="80"/>
        <v>6.6609759557135364</v>
      </c>
      <c r="CT9" s="76">
        <f t="shared" si="58"/>
        <v>12</v>
      </c>
      <c r="CU9" s="76">
        <f>IF(AND(Include_study?="Yes",Sufficient_data="Yes"),CT:CT+IF(DF:DF&lt;0,-1,1)*COUNTIF(CT$2:CT8,CT:CT),"")</f>
        <v>12</v>
      </c>
      <c r="CV9" s="76">
        <f>IF(AND(Include_study?="Yes",Sufficient_data="Yes"),RANK(DJ:DJ,DJ:DJ,1)*IF(DI:DI&lt;0,-1,1)+IF(DI:DI&lt;0,-1,1)*COUNTIF(CT$2:CT8,CT:CT),"")</f>
        <v>12</v>
      </c>
      <c r="CW9" s="76">
        <f>IF(AND(Include_study?="Yes",Sufficient_data="Yes"),RANK(DM:DM,DM:DM,1)*IF(DL:DL&lt;0,-1,1)+IF(DL:DL&lt;0,-1,1)*COUNTIF(CT$2:CT8,CT:CT),"")</f>
        <v>12</v>
      </c>
      <c r="CX9" s="34">
        <f>IF(AND(Include_study?="Yes",Sufficient_data="Yes"),'Publication Bias Analysis'!E:E,NA())</f>
        <v>0.47958315233127197</v>
      </c>
      <c r="CY9" s="47">
        <f>IF(AND(Include_study?="Yes",Sufficient_data="Yes"),'Publication Bias Analysis'!F:F,NA())</f>
        <v>7.199893161600493E-2</v>
      </c>
      <c r="DE9" s="166"/>
      <c r="DF9" s="34">
        <f>IF(AND(Include_study?="Yes",Sufficient_data="Yes"),IF('Publication Bias Analysis'!L$37="Left",Calculations!R:R-'Publication Bias Analysis'!I$29,'Publication Bias Analysis'!I$29-'Publication Bias Analysis'!E:E),"")</f>
        <v>0.36897992798291757</v>
      </c>
      <c r="DG9" s="34">
        <f t="shared" si="59"/>
        <v>0.36897992798291757</v>
      </c>
      <c r="DH9" s="47">
        <f>IF(AND(Include_study?="Yes",Sufficient_data="Yes"),1/('Publication Bias Analysis'!F:F^2+IF(Additional_model="Fixed effect",0,$DQ$7)),"")</f>
        <v>192.90695948953848</v>
      </c>
      <c r="DI9" s="34">
        <f>IF(AND(Include_study?="Yes",Sufficient_data="Yes"),IF('Publication Bias Analysis'!L$37="Left",'Publication Bias Analysis'!E:E-DQ$3,DQ$3-'Publication Bias Analysis'!E:E),"")</f>
        <v>0.36897992798291757</v>
      </c>
      <c r="DJ9" s="34">
        <f t="shared" si="60"/>
        <v>0.36897992798291757</v>
      </c>
      <c r="DK9" s="47">
        <f>IF(AND(DI9&lt;&gt;"",CU9&lt;=MAX(CU:CU)-DQ$8),1/('Publication Bias Analysis'!F:F^2+IF(Additional_model="Fixed effect",0,$DQ$15)),"")</f>
        <v>192.90695948953848</v>
      </c>
      <c r="DL9" s="7">
        <f>IF(AND(Include_study?="Yes",Sufficient_data="Yes"),IF('Publication Bias Analysis'!L$37="Left",'Publication Bias Analysis'!E:E-DQ$11,DQ$11-'Publication Bias Analysis'!E:E),"")</f>
        <v>0.36897992798291757</v>
      </c>
      <c r="DM9" s="7">
        <f t="shared" si="81"/>
        <v>0.36897992798291757</v>
      </c>
      <c r="DN9" s="47">
        <f>IF(AND(DL9&lt;&gt;"",CV9&lt;=MAX(CV:CV)-DQ$16),1/('Publication Bias Analysis'!F:F^2+IF(Additional_model="Fixed effect",0,$DQ$23)),"")</f>
        <v>192.90695948953848</v>
      </c>
      <c r="DT9" s="54">
        <v>8</v>
      </c>
      <c r="DU9" s="76" t="str">
        <f>IF(Trim_and_fill="On",IF(DQ$24&gt;(COUNT(DU$2:DU8)),IF(COUNTIF(CU:CU,-1*(MAX(CU:CU)-DT9+1))=1,"",MAX(CU:CU)-DT9+1),""),"")</f>
        <v/>
      </c>
      <c r="DV9" s="34" t="str">
        <f t="shared" si="62"/>
        <v/>
      </c>
      <c r="DW9" s="34" t="str">
        <f t="shared" si="63"/>
        <v/>
      </c>
      <c r="DX9" s="34" t="str">
        <f t="shared" si="64"/>
        <v/>
      </c>
      <c r="DY9" s="34" t="str">
        <f t="shared" si="65"/>
        <v/>
      </c>
      <c r="DZ9" s="47" t="str">
        <f>IF(DU9&lt;&gt;"",DV:DV-'Publication Bias Analysis'!I$37,"")</f>
        <v/>
      </c>
      <c r="EB9" s="54">
        <v>8</v>
      </c>
      <c r="EC9" s="34" t="e">
        <f t="shared" si="66"/>
        <v>#N/A</v>
      </c>
      <c r="ED9" s="47" t="e">
        <f t="shared" si="67"/>
        <v>#N/A</v>
      </c>
      <c r="EF9" s="166"/>
      <c r="EG9" s="34">
        <f t="shared" si="68"/>
        <v>2.1779142771522828</v>
      </c>
      <c r="EH9" s="47">
        <f>IF(AND(Include_study?="Yes",Sufficient_data="Yes"),Z_score-('Publication Bias Analysis'!P$3+'Publication Bias Analysis'!P$4*Inverse_standard_error),"")</f>
        <v>5.1792750888751415</v>
      </c>
      <c r="EJ9" s="166"/>
      <c r="EK9" s="34">
        <f>IF(AND(Include_study?="Yes",Sufficient_data="Yes"),('Publication Bias Analysis'!E:E-SUMPRODUCT('Publication Bias Analysis'!E:E,Calculations!CN:CN)/SUM(Calculations!CN:CN))/(SQRT(EL:EL)),"")</f>
        <v>5.4230996004406649</v>
      </c>
      <c r="EL9" s="34">
        <f>IF(AND(Include_study?="Yes",Sufficient_data="Yes"),'Publication Bias Analysis'!F:F^2-1/(SUM(Calculations!CN:CN)),"")</f>
        <v>4.6292466614076717E-3</v>
      </c>
      <c r="EM9" s="76">
        <f t="shared" si="69"/>
        <v>12</v>
      </c>
      <c r="EN9" s="76">
        <f t="shared" si="70"/>
        <v>3</v>
      </c>
      <c r="EO9" s="76">
        <f>IF(AND(Include_study?="Yes",Sufficient_data="Yes"),COUNTIFS(EM$2:EM8,"&lt;"&amp;EM9,EN$2:EN8,"&lt;"&amp;EN9)+COUNTIFS(EM10:EM$201,"&lt;"&amp;EM9,EN10:EN$201,"&lt;"&amp;EN9)+COUNTIFS(EM$2:EM8,"&gt;"&amp;EM9,EN$2:EN8,"&gt;"&amp;EN9)+COUNTIFS(EM10:EM$201,"&gt;"&amp;EM9,EN10:EN$201,"&gt;"&amp;EN9),"")</f>
        <v>2</v>
      </c>
      <c r="EP9" s="101">
        <f>IF(AND(Include_study?="Yes",Sufficient_data="Yes"),COUNTIFS(EM$2:EM8,"&lt;"&amp;EM9,EN$2:EN8,"&gt;"&amp;EN9)+COUNTIFS(EM10:EM$201,"&lt;"&amp;EM9,EN10:EN$201,"&gt;"&amp;EN9)+COUNTIFS(EM$2:EM8,"&gt;"&amp;EM9,EN$2:EN8,"&lt;"&amp;EN9)+COUNTIFS(EM10:EM$201,"&gt;"&amp;EM9,EN10:EN$201,"&lt;"&amp;EN9),"")</f>
        <v>9</v>
      </c>
      <c r="ER9" s="166"/>
      <c r="ES9" s="89">
        <v>8</v>
      </c>
      <c r="ET9" s="34">
        <f t="shared" si="82"/>
        <v>3.4999999999999996</v>
      </c>
      <c r="EU9" s="47">
        <f>EU8+ET$14</f>
        <v>4.8999999999999995</v>
      </c>
      <c r="EW9" s="166"/>
      <c r="EX9" s="34">
        <f t="shared" si="71"/>
        <v>6.6609759557135364</v>
      </c>
      <c r="EY9" s="34">
        <f t="shared" si="72"/>
        <v>13.889094984538715</v>
      </c>
      <c r="EZ9" s="34">
        <f t="shared" si="73"/>
        <v>2.1779142771522828</v>
      </c>
      <c r="FA9" s="47">
        <f>IF(AND(Include_study?="Yes",Sufficient_data="Yes"),Z_score-('Publication Bias Analysis'!AL$30+'Publication Bias Analysis'!AL$31*Inverse_standard_error),"")</f>
        <v>5.1247972671429967</v>
      </c>
      <c r="FC9" s="15" t="s">
        <v>108</v>
      </c>
      <c r="FD9" s="7">
        <v>0</v>
      </c>
      <c r="FE9" s="7">
        <f>ABS(TINV((1-Additional_confidence_level),k_-1))</f>
        <v>2.2009851600916384</v>
      </c>
      <c r="FG9" s="166"/>
      <c r="FH9" s="104">
        <f>IF(Z_score&lt;&gt;"",RANK('Publication Bias Analysis'!AT:AT,'Publication Bias Analysis'!AT:AT,1)+COUNTIF('Publication Bias Analysis'!AT$2:AT8,'Publication Bias Analysis'!AT9),"")</f>
        <v>12</v>
      </c>
      <c r="FI9" s="34">
        <f t="shared" si="74"/>
        <v>0.94594594594594583</v>
      </c>
      <c r="FJ9" s="34">
        <f>IF('Publication Bias Analysis'!AS9&lt;&gt;"",'Publication Bias Analysis'!AS9,NA())</f>
        <v>1.6067550689692418</v>
      </c>
      <c r="FK9" s="34">
        <f>IF('Publication Bias Analysis'!AT9&lt;&gt;"",'Publication Bias Analysis'!AT9,NA())</f>
        <v>6.6609759557135364</v>
      </c>
      <c r="FL9" s="34">
        <f>IF(AND(Include_study?="Yes",Sufficient_data="Yes"),'Publication Bias Analysis'!AS:AS-AVERAGE('Publication Bias Analysis'!AS:AS),"")</f>
        <v>1.606755068969242</v>
      </c>
      <c r="FM9" s="47">
        <f>IF(AND(Include_study?="Yes",Sufficient_data="Yes"),FK:FK-('Publication Bias Analysis'!AW$30+'Publication Bias Analysis'!AW$31*'Publication Bias Analysis'!AS:AS),"")</f>
        <v>0.51073088772160791</v>
      </c>
      <c r="FS9" s="166"/>
      <c r="FT9" s="34">
        <f t="shared" si="75"/>
        <v>6.6609759557135364</v>
      </c>
      <c r="FU9" s="90">
        <f t="shared" si="83"/>
        <v>1.360078716317048E-11</v>
      </c>
      <c r="FV9" s="47">
        <f t="shared" si="84"/>
        <v>-25.020893445216615</v>
      </c>
    </row>
    <row r="10" spans="1:178" x14ac:dyDescent="0.2">
      <c r="A10" s="169"/>
      <c r="B10" s="132">
        <f t="shared" si="0"/>
        <v>9</v>
      </c>
      <c r="C10" s="132">
        <f>IF(B10&lt;&gt;"",IF(B10=0,COUNTIF(B$2:B9,0)+1,COUNTIF(B$2:B9,B10)+B10+COUNTIF(B:B,0)),"")</f>
        <v>9</v>
      </c>
      <c r="D10" s="132">
        <f t="shared" si="1"/>
        <v>9</v>
      </c>
      <c r="E10" s="133" t="str">
        <f>IF(AND(Sufficient_data="Yes",Include_study?="Yes",Input!Study_name&lt;&gt;""),Input!Study_name,"")</f>
        <v>iiii</v>
      </c>
      <c r="F10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-5.0616039662091106E-2</v>
      </c>
      <c r="G10" s="132">
        <f t="shared" si="2"/>
        <v>80</v>
      </c>
      <c r="H10" s="132">
        <f t="shared" si="3"/>
        <v>4</v>
      </c>
      <c r="I10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1.1597376630694625E-2</v>
      </c>
      <c r="J10" s="17">
        <f t="shared" si="4"/>
        <v>0.10769111676779392</v>
      </c>
      <c r="K10" s="17">
        <f t="shared" si="5"/>
        <v>86.226396869212053</v>
      </c>
      <c r="L10" s="17">
        <f t="shared" si="6"/>
        <v>16.485241962460378</v>
      </c>
      <c r="M10" s="17">
        <f t="shared" si="7"/>
        <v>-0.26496984567246384</v>
      </c>
      <c r="N10" s="17">
        <f t="shared" si="8"/>
        <v>0.16373776634828163</v>
      </c>
      <c r="O10" s="146">
        <f t="shared" si="9"/>
        <v>8.0146140143509265E-2</v>
      </c>
      <c r="P10" s="142">
        <f t="shared" si="10"/>
        <v>-0.16597979187587109</v>
      </c>
      <c r="R10" s="71">
        <f t="shared" si="11"/>
        <v>-5.0616039662091106E-2</v>
      </c>
      <c r="S10" s="34">
        <f t="shared" si="12"/>
        <v>0.21435380601037274</v>
      </c>
      <c r="T10" s="47">
        <f t="shared" si="13"/>
        <v>0.21435380601037274</v>
      </c>
      <c r="Y10" s="169"/>
      <c r="Z10" s="83">
        <f t="shared" si="14"/>
        <v>11</v>
      </c>
      <c r="AA10" s="34" t="str">
        <f t="shared" si="15"/>
        <v>iiii</v>
      </c>
      <c r="AB10" s="34" t="str">
        <f t="shared" si="16"/>
        <v>BB</v>
      </c>
      <c r="AC10" s="34">
        <f t="shared" si="17"/>
        <v>-5.0616039662091106E-2</v>
      </c>
      <c r="AD10" s="34">
        <f t="shared" si="18"/>
        <v>0.10769111676779392</v>
      </c>
      <c r="AE10" s="77">
        <f t="shared" si="19"/>
        <v>86.226396869212053</v>
      </c>
      <c r="AF10" s="77">
        <f t="shared" si="20"/>
        <v>86.226396869212053</v>
      </c>
      <c r="AG10" s="84">
        <f t="shared" si="21"/>
        <v>0.17050225558142573</v>
      </c>
      <c r="AH10" s="34">
        <f t="shared" si="22"/>
        <v>-0.26496984567246384</v>
      </c>
      <c r="AI10" s="34">
        <f t="shared" si="23"/>
        <v>0.16373776634828163</v>
      </c>
      <c r="AJ10" s="47">
        <f t="shared" si="24"/>
        <v>-8.035322591595534E-3</v>
      </c>
      <c r="AL10" s="71">
        <f t="shared" si="25"/>
        <v>-5.0616039662091106E-2</v>
      </c>
      <c r="AM10" s="34">
        <f t="shared" si="26"/>
        <v>0.21435380601037274</v>
      </c>
      <c r="AN10" s="47">
        <f t="shared" si="27"/>
        <v>0.21435380601037274</v>
      </c>
      <c r="AP10" s="83" t="str">
        <f t="shared" si="28"/>
        <v/>
      </c>
      <c r="AQ10" s="34" t="str">
        <f>IF(AND(Sufficient_data="Yes",Include_study?="Yes",Subgroup&lt;&gt;""),IF(COUNTIFS(Input!L$2:L9,"="&amp;"Yes",Input!C$2:C9,"="&amp;"Yes",Input!M$2:M9,"="&amp;Subgroup)&gt;0,"",Subgroup),"")</f>
        <v/>
      </c>
      <c r="AR10" s="89" t="str">
        <f t="shared" si="29"/>
        <v/>
      </c>
      <c r="AS10" s="76" t="str">
        <f t="shared" si="30"/>
        <v/>
      </c>
      <c r="AT10" s="34" t="str">
        <f t="shared" si="31"/>
        <v/>
      </c>
      <c r="AU10" s="90" t="str">
        <f t="shared" si="32"/>
        <v/>
      </c>
      <c r="AV10" s="34" t="str">
        <f t="shared" si="33"/>
        <v/>
      </c>
      <c r="AW10" s="34" t="str">
        <f t="shared" si="34"/>
        <v/>
      </c>
      <c r="AX10" s="34" t="str">
        <f t="shared" si="35"/>
        <v/>
      </c>
      <c r="AY10" s="34" t="str">
        <f t="shared" si="36"/>
        <v/>
      </c>
      <c r="AZ10" s="34" t="str">
        <f t="shared" si="37"/>
        <v/>
      </c>
      <c r="BA10" s="34" t="str">
        <f t="shared" si="38"/>
        <v/>
      </c>
      <c r="BB10" s="89" t="str">
        <f t="shared" si="39"/>
        <v/>
      </c>
      <c r="BC10" s="34" t="str">
        <f t="shared" si="40"/>
        <v/>
      </c>
      <c r="BD10" s="34" t="str">
        <f t="shared" si="41"/>
        <v/>
      </c>
      <c r="BE10" s="34" t="str">
        <f t="shared" si="42"/>
        <v/>
      </c>
      <c r="BF10" s="34" t="str">
        <f t="shared" si="43"/>
        <v/>
      </c>
      <c r="BG10" s="34" t="str">
        <f t="shared" si="76"/>
        <v/>
      </c>
      <c r="BH10" s="34" t="str">
        <f t="shared" si="77"/>
        <v/>
      </c>
      <c r="BI10" s="34" t="str">
        <f t="shared" si="46"/>
        <v/>
      </c>
      <c r="BJ10" s="34" t="str">
        <f t="shared" si="47"/>
        <v/>
      </c>
      <c r="BK10" s="34" t="str">
        <f t="shared" si="48"/>
        <v/>
      </c>
      <c r="BL10" s="34" t="e">
        <f t="shared" si="49"/>
        <v>#N/A</v>
      </c>
      <c r="BM10" s="84" t="str">
        <f t="shared" si="78"/>
        <v/>
      </c>
      <c r="BN10" s="34" t="str">
        <f t="shared" si="50"/>
        <v/>
      </c>
      <c r="BO10" s="34" t="str">
        <f t="shared" si="51"/>
        <v/>
      </c>
      <c r="BP10" s="34" t="str">
        <f t="shared" si="52"/>
        <v/>
      </c>
      <c r="BQ10" s="47" t="str">
        <f t="shared" si="79"/>
        <v/>
      </c>
      <c r="BS10" s="15" t="s">
        <v>3</v>
      </c>
      <c r="BT10" s="7">
        <f>SUMPRODUCT(AE:AE,AC:AC,AC:AC)-SUMPRODUCT(AE:AE,AC:AC)^2/SUM(AE:AE)</f>
        <v>89.2977695151543</v>
      </c>
      <c r="BV10" s="170"/>
      <c r="BW10" s="71">
        <f>IF(AND(Sufficient_data="Yes",Include_study?="Yes",Moderator&lt;&gt;""),'Moderator Analysis'!E:E,NA())</f>
        <v>19</v>
      </c>
      <c r="BX10" s="34">
        <f>IF(AND(Include_study?="Yes",Sufficient_data="Yes",Moderator&lt;&gt;""),'Moderator Analysis'!F:F,NA())</f>
        <v>-5.0616039662091106E-2</v>
      </c>
      <c r="BY10" s="34">
        <f t="shared" si="53"/>
        <v>86.226396869212053</v>
      </c>
      <c r="BZ10" s="34">
        <f>IF(AND(Sufficient_data="Yes",Include_study?="Yes",Moderator&lt;&gt;""),'Moderator Analysis'!F:F-CJ$2,"")</f>
        <v>-0.16121926401044553</v>
      </c>
      <c r="CA10" s="34">
        <f>IF(AND(Sufficient_data="Yes",Include_study?="Yes",Moderator&lt;&gt;""),'Moderator Analysis'!E:E-CJ$3,"")</f>
        <v>1.2159458602136759</v>
      </c>
      <c r="CB10" s="47">
        <f t="shared" si="54"/>
        <v>0.77967411674249121</v>
      </c>
      <c r="CC10" s="24"/>
      <c r="CD10" s="95">
        <f t="shared" si="55"/>
        <v>26.856029883342718</v>
      </c>
      <c r="CE10" s="77">
        <f>IF(AND(Sufficient_data="Yes",Include_study?="Yes",CD10&lt;&gt;""),'Moderator Analysis'!F:F-'Moderator Analysis'!J$37,"")</f>
        <v>-0.16121926401044553</v>
      </c>
      <c r="CF10" s="77">
        <f>IF(AND(Sufficient_data="Yes",Include_study?="Yes",CD10&lt;&gt;""),'Moderator Analysis'!E:E-SUMPRODUCT('Moderator Analysis'!E:E,CD:CD)/SUM(CD:CD),"")</f>
        <v>1.7810953519586086</v>
      </c>
      <c r="CG10" s="96">
        <f>IF(AND(Sufficient_data="Yes",Include_study?="Yes",CD10&lt;&gt;""),CD:CD*(BX10-'Moderator Analysis'!J$29-'Moderator Analysis'!J$30*'Moderator Analysis'!E:E)^2,"")</f>
        <v>0.2428369053883315</v>
      </c>
      <c r="CH10" s="24"/>
      <c r="CI10" s="154" t="s">
        <v>125</v>
      </c>
      <c r="CJ10" s="154"/>
      <c r="CL10" s="170"/>
      <c r="CM10" s="174"/>
      <c r="CN10" s="34">
        <f t="shared" si="56"/>
        <v>86.226396869212053</v>
      </c>
      <c r="CO10" s="34">
        <f>IF(AND(Include_study?="Yes",Sufficient_data="Yes"),1/('Publication Bias Analysis'!F:F^2+IF(Additional_model="Fixed effect",0,Calculations!DB$11)),"")</f>
        <v>86.226396869212053</v>
      </c>
      <c r="CP10" s="34">
        <f>IF(AND(Include_study?="Yes",Sufficient_data="Yes"),1/('Publication Bias Analysis'!F:F^2+IF(Additional_model="Fixed effect",0,'Publication Bias Analysis'!L$32)),"")</f>
        <v>86.226396869212053</v>
      </c>
      <c r="CQ10" s="34">
        <f>IF(AND(Include_study?="Yes",Sufficient_data="Yes"),'Publication Bias Analysis'!E:E-'Publication Bias Analysis'!I$37,"")</f>
        <v>-0.16121926401044553</v>
      </c>
      <c r="CR10" s="34">
        <f t="shared" si="57"/>
        <v>9.2858169737084548</v>
      </c>
      <c r="CS10" s="34">
        <f t="shared" si="80"/>
        <v>-0.47001128023614597</v>
      </c>
      <c r="CT10" s="76">
        <f t="shared" si="58"/>
        <v>-6</v>
      </c>
      <c r="CU10" s="76">
        <f>IF(AND(Include_study?="Yes",Sufficient_data="Yes"),CT:CT+IF(DF:DF&lt;0,-1,1)*COUNTIF(CT$2:CT9,CT:CT),"")</f>
        <v>-6</v>
      </c>
      <c r="CV10" s="76">
        <f>IF(AND(Include_study?="Yes",Sufficient_data="Yes"),RANK(DJ:DJ,DJ:DJ,1)*IF(DI:DI&lt;0,-1,1)+IF(DI:DI&lt;0,-1,1)*COUNTIF(CT$2:CT9,CT:CT),"")</f>
        <v>-6</v>
      </c>
      <c r="CW10" s="76">
        <f>IF(AND(Include_study?="Yes",Sufficient_data="Yes"),RANK(DM:DM,DM:DM,1)*IF(DL:DL&lt;0,-1,1)+IF(DL:DL&lt;0,-1,1)*COUNTIF(CT$2:CT9,CT:CT),"")</f>
        <v>-6</v>
      </c>
      <c r="CX10" s="34">
        <f>IF(AND(Include_study?="Yes",Sufficient_data="Yes"),'Publication Bias Analysis'!E:E,NA())</f>
        <v>-5.0616039662091106E-2</v>
      </c>
      <c r="CY10" s="47">
        <f>IF(AND(Include_study?="Yes",Sufficient_data="Yes"),'Publication Bias Analysis'!F:F,NA())</f>
        <v>0.10769111676779392</v>
      </c>
      <c r="DA10" s="15" t="s">
        <v>3</v>
      </c>
      <c r="DB10" s="7">
        <f>SUMPRODUCT(Calculations!CN:CN,'Publication Bias Analysis'!E:E,'Publication Bias Analysis'!E:E)-SUMPRODUCT(Calculations!CN:CN,'Publication Bias Analysis'!E:E)^2/SUM(Calculations!CN:CN)</f>
        <v>89.2977695151543</v>
      </c>
      <c r="DE10" s="166"/>
      <c r="DF10" s="34">
        <f>IF(AND(Include_study?="Yes",Sufficient_data="Yes"),IF('Publication Bias Analysis'!L$37="Left",Calculations!R:R-'Publication Bias Analysis'!I$29,'Publication Bias Analysis'!I$29-'Publication Bias Analysis'!E:E),"")</f>
        <v>-0.16121926401044553</v>
      </c>
      <c r="DG10" s="34">
        <f t="shared" si="59"/>
        <v>0.16121926401044553</v>
      </c>
      <c r="DH10" s="47">
        <f>IF(AND(Include_study?="Yes",Sufficient_data="Yes"),1/('Publication Bias Analysis'!F:F^2+IF(Additional_model="Fixed effect",0,$DQ$7)),"")</f>
        <v>86.226396869212053</v>
      </c>
      <c r="DI10" s="34">
        <f>IF(AND(Include_study?="Yes",Sufficient_data="Yes"),IF('Publication Bias Analysis'!L$37="Left",'Publication Bias Analysis'!E:E-DQ$3,DQ$3-'Publication Bias Analysis'!E:E),"")</f>
        <v>-0.16121926401044553</v>
      </c>
      <c r="DJ10" s="34">
        <f t="shared" si="60"/>
        <v>0.16121926401044553</v>
      </c>
      <c r="DK10" s="47">
        <f>IF(AND(DI10&lt;&gt;"",CU10&lt;=MAX(CU:CU)-DQ$8),1/('Publication Bias Analysis'!F:F^2+IF(Additional_model="Fixed effect",0,$DQ$15)),"")</f>
        <v>86.226396869212053</v>
      </c>
      <c r="DL10" s="7">
        <f>IF(AND(Include_study?="Yes",Sufficient_data="Yes"),IF('Publication Bias Analysis'!L$37="Left",'Publication Bias Analysis'!E:E-DQ$11,DQ$11-'Publication Bias Analysis'!E:E),"")</f>
        <v>-0.16121926401044553</v>
      </c>
      <c r="DM10" s="7">
        <f t="shared" si="81"/>
        <v>0.16121926401044553</v>
      </c>
      <c r="DN10" s="47">
        <f>IF(AND(DL10&lt;&gt;"",CV10&lt;=MAX(CV:CV)-DQ$16),1/('Publication Bias Analysis'!F:F^2+IF(Additional_model="Fixed effect",0,$DQ$23)),"")</f>
        <v>86.226396869212053</v>
      </c>
      <c r="DP10" s="154" t="s">
        <v>165</v>
      </c>
      <c r="DQ10" s="154"/>
      <c r="DT10" s="54">
        <v>9</v>
      </c>
      <c r="DU10" s="76" t="str">
        <f>IF(Trim_and_fill="On",IF(DQ$24&gt;(COUNT(DU$2:DU9)),IF(COUNTIF(CU:CU,-1*(MAX(CU:CU)-DT10+1))=1,"",MAX(CU:CU)-DT10+1),""),"")</f>
        <v/>
      </c>
      <c r="DV10" s="34" t="str">
        <f t="shared" si="62"/>
        <v/>
      </c>
      <c r="DW10" s="34" t="str">
        <f t="shared" si="63"/>
        <v/>
      </c>
      <c r="DX10" s="34" t="str">
        <f t="shared" si="64"/>
        <v/>
      </c>
      <c r="DY10" s="34" t="str">
        <f t="shared" si="65"/>
        <v/>
      </c>
      <c r="DZ10" s="47" t="str">
        <f>IF(DU10&lt;&gt;"",DV:DV-'Publication Bias Analysis'!I$37,"")</f>
        <v/>
      </c>
      <c r="EB10" s="54">
        <v>9</v>
      </c>
      <c r="EC10" s="34" t="e">
        <f t="shared" si="66"/>
        <v>#N/A</v>
      </c>
      <c r="ED10" s="47" t="e">
        <f t="shared" si="67"/>
        <v>#N/A</v>
      </c>
      <c r="EF10" s="166"/>
      <c r="EG10" s="34">
        <f t="shared" si="68"/>
        <v>-2.4253637336779779</v>
      </c>
      <c r="EH10" s="47">
        <f>IF(AND(Include_study?="Yes",Sufficient_data="Yes"),Z_score-('Publication Bias Analysis'!P$3+'Publication Bias Analysis'!P$4*Inverse_standard_error),"")</f>
        <v>-1.6794375169684621</v>
      </c>
      <c r="EJ10" s="166"/>
      <c r="EK10" s="34">
        <f>IF(AND(Include_study?="Yes",Sufficient_data="Yes"),('Publication Bias Analysis'!E:E-SUMPRODUCT('Publication Bias Analysis'!E:E,Calculations!CN:CN)/SUM(Calculations!CN:CN))/(SQRT(EL:EL)),"")</f>
        <v>-1.5341851703236558</v>
      </c>
      <c r="EL10" s="34">
        <f>IF(AND(Include_study?="Yes",Sufficient_data="Yes"),'Publication Bias Analysis'!F:F^2-1/(SUM(Calculations!CN:CN)),"")</f>
        <v>1.1042777138256141E-2</v>
      </c>
      <c r="EM10" s="76">
        <f t="shared" si="69"/>
        <v>4</v>
      </c>
      <c r="EN10" s="76">
        <f t="shared" si="70"/>
        <v>11</v>
      </c>
      <c r="EO10" s="76">
        <f>IF(AND(Include_study?="Yes",Sufficient_data="Yes"),COUNTIFS(EM$2:EM9,"&lt;"&amp;EM10,EN$2:EN9,"&lt;"&amp;EN10)+COUNTIFS(EM11:EM$201,"&lt;"&amp;EM10,EN11:EN$201,"&lt;"&amp;EN10)+COUNTIFS(EM$2:EM9,"&gt;"&amp;EM10,EN$2:EN9,"&gt;"&amp;EN10)+COUNTIFS(EM11:EM$201,"&gt;"&amp;EM10,EN11:EN$201,"&gt;"&amp;EN10),"")</f>
        <v>4</v>
      </c>
      <c r="EP10" s="101">
        <f>IF(AND(Include_study?="Yes",Sufficient_data="Yes"),COUNTIFS(EM$2:EM9,"&lt;"&amp;EM10,EN$2:EN9,"&gt;"&amp;EN10)+COUNTIFS(EM11:EM$201,"&lt;"&amp;EM10,EN11:EN$201,"&gt;"&amp;EN10)+COUNTIFS(EM$2:EM9,"&gt;"&amp;EM10,EN$2:EN9,"&lt;"&amp;EN10)+COUNTIFS(EM11:EM$201,"&gt;"&amp;EM10,EN11:EN$201,"&lt;"&amp;EN10),"")</f>
        <v>7</v>
      </c>
      <c r="ER10" s="166"/>
      <c r="ES10" s="91">
        <v>9</v>
      </c>
      <c r="ET10" s="45">
        <f t="shared" si="82"/>
        <v>4.8999999999999995</v>
      </c>
      <c r="EU10" s="73"/>
      <c r="EW10" s="166"/>
      <c r="EX10" s="34">
        <f t="shared" si="71"/>
        <v>-0.47001128023614597</v>
      </c>
      <c r="EY10" s="34">
        <f t="shared" si="72"/>
        <v>9.2858169737084548</v>
      </c>
      <c r="EZ10" s="34">
        <f t="shared" si="73"/>
        <v>-2.4253637336779779</v>
      </c>
      <c r="FA10" s="47">
        <f>IF(AND(Include_study?="Yes",Sufficient_data="Yes"),Z_score-('Publication Bias Analysis'!AL$30+'Publication Bias Analysis'!AL$31*Inverse_standard_error),"")</f>
        <v>-1.4970525782369799</v>
      </c>
      <c r="FC10" s="15" t="s">
        <v>113</v>
      </c>
      <c r="FD10" s="7">
        <f>MAX(Inverse_standard_error)</f>
        <v>18.643426928666567</v>
      </c>
      <c r="FE10" s="7">
        <f>FD10*'Publication Bias Analysis'!AL31+FE9</f>
        <v>4.2630082913050993</v>
      </c>
      <c r="FG10" s="166"/>
      <c r="FH10" s="104">
        <f>IF(Z_score&lt;&gt;"",RANK('Publication Bias Analysis'!AT:AT,'Publication Bias Analysis'!AT:AT,1)+COUNTIF('Publication Bias Analysis'!AT$2:AT9,'Publication Bias Analysis'!AT10),"")</f>
        <v>4</v>
      </c>
      <c r="FI10" s="34">
        <f t="shared" si="74"/>
        <v>0.29729729729729726</v>
      </c>
      <c r="FJ10" s="34">
        <f>IF('Publication Bias Analysis'!AS10&lt;&gt;"",'Publication Bias Analysis'!AS10,NA())</f>
        <v>-0.53218973091930433</v>
      </c>
      <c r="FK10" s="34">
        <f>IF('Publication Bias Analysis'!AT10&lt;&gt;"",'Publication Bias Analysis'!AT10,NA())</f>
        <v>-0.47001128023614597</v>
      </c>
      <c r="FL10" s="34">
        <f>IF(AND(Include_study?="Yes",Sufficient_data="Yes"),'Publication Bias Analysis'!AS:AS-AVERAGE('Publication Bias Analysis'!AS:AS),"")</f>
        <v>-0.53218973091930422</v>
      </c>
      <c r="FM10" s="47">
        <f>IF(AND(Include_study?="Yes",Sufficient_data="Yes"),FK:FK-('Publication Bias Analysis'!AW$30+'Publication Bias Analysis'!AW$31*'Publication Bias Analysis'!AS:AS),"")</f>
        <v>-0.23390923319985107</v>
      </c>
      <c r="FS10" s="166"/>
      <c r="FT10" s="34">
        <f t="shared" si="75"/>
        <v>-0.47001128023614597</v>
      </c>
      <c r="FU10" s="90">
        <f t="shared" si="83"/>
        <v>0.31917347920721184</v>
      </c>
      <c r="FV10" s="47">
        <f t="shared" si="84"/>
        <v>-1.142020502048688</v>
      </c>
    </row>
    <row r="11" spans="1:178" ht="15" x14ac:dyDescent="0.25">
      <c r="A11" s="169"/>
      <c r="B11" s="132">
        <f t="shared" si="0"/>
        <v>10</v>
      </c>
      <c r="C11" s="132">
        <f>IF(B11&lt;&gt;"",IF(B11=0,COUNTIF(B$2:B10,0)+1,COUNTIF(B$2:B10,B11)+B11+COUNTIF(B:B,0)),"")</f>
        <v>10</v>
      </c>
      <c r="D11" s="132">
        <f t="shared" si="1"/>
        <v>10</v>
      </c>
      <c r="E11" s="133" t="str">
        <f>IF(AND(Sufficient_data="Yes",Include_study?="Yes",Input!Study_name&lt;&gt;""),Input!Study_name,"")</f>
        <v>jjjj</v>
      </c>
      <c r="F11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-0.15</v>
      </c>
      <c r="G11" s="132">
        <f t="shared" si="2"/>
        <v>240</v>
      </c>
      <c r="H11" s="132">
        <f t="shared" si="3"/>
        <v>10</v>
      </c>
      <c r="I11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2.8770572916666667E-3</v>
      </c>
      <c r="J11" s="17">
        <f t="shared" si="4"/>
        <v>5.3638207386774835E-2</v>
      </c>
      <c r="K11" s="17">
        <f t="shared" si="5"/>
        <v>347.57736764452972</v>
      </c>
      <c r="L11" s="17">
        <f t="shared" si="6"/>
        <v>19.252985152982507</v>
      </c>
      <c r="M11" s="17">
        <f t="shared" si="7"/>
        <v>-0.25566401839395358</v>
      </c>
      <c r="N11" s="17">
        <f t="shared" si="8"/>
        <v>-4.4335981606046432E-2</v>
      </c>
      <c r="O11" s="146">
        <f t="shared" si="9"/>
        <v>9.3602050231693587E-2</v>
      </c>
      <c r="P11" s="142">
        <f t="shared" si="10"/>
        <v>-0.26536375221377995</v>
      </c>
      <c r="R11" s="71">
        <f t="shared" si="11"/>
        <v>-0.15</v>
      </c>
      <c r="S11" s="34">
        <f t="shared" si="12"/>
        <v>0.10566401839395359</v>
      </c>
      <c r="T11" s="47">
        <f t="shared" si="13"/>
        <v>0.10566401839395356</v>
      </c>
      <c r="Y11" s="169"/>
      <c r="Z11" s="83">
        <f t="shared" si="14"/>
        <v>7</v>
      </c>
      <c r="AA11" s="34" t="str">
        <f t="shared" si="15"/>
        <v>jjjj</v>
      </c>
      <c r="AB11" s="34" t="str">
        <f t="shared" si="16"/>
        <v>AA</v>
      </c>
      <c r="AC11" s="34">
        <f t="shared" si="17"/>
        <v>-0.15</v>
      </c>
      <c r="AD11" s="34">
        <f t="shared" si="18"/>
        <v>5.3638207386774835E-2</v>
      </c>
      <c r="AE11" s="77">
        <f t="shared" si="19"/>
        <v>347.57736764452977</v>
      </c>
      <c r="AF11" s="77">
        <f t="shared" si="20"/>
        <v>16.316132845126994</v>
      </c>
      <c r="AG11" s="84">
        <f t="shared" si="21"/>
        <v>0.15708352465634007</v>
      </c>
      <c r="AH11" s="34">
        <f t="shared" si="22"/>
        <v>-0.25566401839395358</v>
      </c>
      <c r="AI11" s="34">
        <f t="shared" si="23"/>
        <v>-4.4335981606046432E-2</v>
      </c>
      <c r="AJ11" s="47">
        <f t="shared" si="24"/>
        <v>-0.37420066415724523</v>
      </c>
      <c r="AL11" s="71">
        <f t="shared" si="25"/>
        <v>-0.15</v>
      </c>
      <c r="AM11" s="34">
        <f t="shared" si="26"/>
        <v>0.10566401839395359</v>
      </c>
      <c r="AN11" s="47">
        <f t="shared" si="27"/>
        <v>0.10566401839395356</v>
      </c>
      <c r="AP11" s="83" t="str">
        <f t="shared" si="28"/>
        <v/>
      </c>
      <c r="AQ11" s="34" t="str">
        <f>IF(AND(Sufficient_data="Yes",Include_study?="Yes",Subgroup&lt;&gt;""),IF(COUNTIFS(Input!L$2:L10,"="&amp;"Yes",Input!C$2:C10,"="&amp;"Yes",Input!M$2:M10,"="&amp;Subgroup)&gt;0,"",Subgroup),"")</f>
        <v/>
      </c>
      <c r="AR11" s="89" t="str">
        <f t="shared" si="29"/>
        <v/>
      </c>
      <c r="AS11" s="76" t="str">
        <f t="shared" si="30"/>
        <v/>
      </c>
      <c r="AT11" s="34" t="str">
        <f t="shared" si="31"/>
        <v/>
      </c>
      <c r="AU11" s="90" t="str">
        <f t="shared" si="32"/>
        <v/>
      </c>
      <c r="AV11" s="34" t="str">
        <f t="shared" si="33"/>
        <v/>
      </c>
      <c r="AW11" s="34" t="str">
        <f t="shared" si="34"/>
        <v/>
      </c>
      <c r="AX11" s="34" t="str">
        <f t="shared" si="35"/>
        <v/>
      </c>
      <c r="AY11" s="34" t="str">
        <f t="shared" si="36"/>
        <v/>
      </c>
      <c r="AZ11" s="34" t="str">
        <f t="shared" si="37"/>
        <v/>
      </c>
      <c r="BA11" s="34" t="str">
        <f t="shared" si="38"/>
        <v/>
      </c>
      <c r="BB11" s="89" t="str">
        <f t="shared" si="39"/>
        <v/>
      </c>
      <c r="BC11" s="34" t="str">
        <f t="shared" si="40"/>
        <v/>
      </c>
      <c r="BD11" s="34" t="str">
        <f t="shared" si="41"/>
        <v/>
      </c>
      <c r="BE11" s="34" t="str">
        <f t="shared" si="42"/>
        <v/>
      </c>
      <c r="BF11" s="34" t="str">
        <f t="shared" si="43"/>
        <v/>
      </c>
      <c r="BG11" s="34" t="str">
        <f t="shared" si="76"/>
        <v/>
      </c>
      <c r="BH11" s="34" t="str">
        <f t="shared" si="77"/>
        <v/>
      </c>
      <c r="BI11" s="34" t="str">
        <f t="shared" si="46"/>
        <v/>
      </c>
      <c r="BJ11" s="34" t="str">
        <f t="shared" si="47"/>
        <v/>
      </c>
      <c r="BK11" s="34" t="str">
        <f t="shared" si="48"/>
        <v/>
      </c>
      <c r="BL11" s="34" t="e">
        <f t="shared" si="49"/>
        <v>#N/A</v>
      </c>
      <c r="BM11" s="84" t="str">
        <f t="shared" si="78"/>
        <v/>
      </c>
      <c r="BN11" s="34" t="str">
        <f t="shared" si="50"/>
        <v/>
      </c>
      <c r="BO11" s="34" t="str">
        <f t="shared" si="51"/>
        <v/>
      </c>
      <c r="BP11" s="34" t="str">
        <f t="shared" si="52"/>
        <v/>
      </c>
      <c r="BQ11" s="47" t="str">
        <f t="shared" si="79"/>
        <v/>
      </c>
      <c r="BS11" s="15" t="s">
        <v>29</v>
      </c>
      <c r="BT11" s="21">
        <f>CHIDIST(BT10,Subgroup_k-1)</f>
        <v>2.288309755762067E-14</v>
      </c>
      <c r="BV11" s="170"/>
      <c r="BW11" s="71">
        <f>IF(AND(Sufficient_data="Yes",Include_study?="Yes",Moderator&lt;&gt;""),'Moderator Analysis'!E:E,NA())</f>
        <v>22</v>
      </c>
      <c r="BX11" s="34">
        <f>IF(AND(Include_study?="Yes",Sufficient_data="Yes",Moderator&lt;&gt;""),'Moderator Analysis'!F:F,NA())</f>
        <v>-0.15</v>
      </c>
      <c r="BY11" s="34">
        <f t="shared" si="53"/>
        <v>347.57736764452972</v>
      </c>
      <c r="BZ11" s="34">
        <f>IF(AND(Sufficient_data="Yes",Include_study?="Yes",Moderator&lt;&gt;""),'Moderator Analysis'!F:F-CJ$2,"")</f>
        <v>-0.26060322434835442</v>
      </c>
      <c r="CA11" s="34">
        <f>IF(AND(Sufficient_data="Yes",Include_study?="Yes",Moderator&lt;&gt;""),'Moderator Analysis'!E:E-CJ$3,"")</f>
        <v>4.2159458602136759</v>
      </c>
      <c r="CB11" s="47">
        <f t="shared" si="54"/>
        <v>0.34095445059859608</v>
      </c>
      <c r="CC11" s="24"/>
      <c r="CD11" s="95">
        <f t="shared" si="55"/>
        <v>35.068934314771042</v>
      </c>
      <c r="CE11" s="77">
        <f>IF(AND(Sufficient_data="Yes",Include_study?="Yes",CD11&lt;&gt;""),'Moderator Analysis'!F:F-'Moderator Analysis'!J$37,"")</f>
        <v>-0.26060322434835442</v>
      </c>
      <c r="CF11" s="77">
        <f>IF(AND(Sufficient_data="Yes",Include_study?="Yes",CD11&lt;&gt;""),'Moderator Analysis'!E:E-SUMPRODUCT('Moderator Analysis'!E:E,CD:CD)/SUM(CD:CD),"")</f>
        <v>4.7810953519586086</v>
      </c>
      <c r="CG11" s="96">
        <f>IF(AND(Sufficient_data="Yes",Include_study?="Yes",CD11&lt;&gt;""),CD:CD*(BX11-'Moderator Analysis'!J$29-'Moderator Analysis'!J$30*'Moderator Analysis'!E:E)^2,"")</f>
        <v>3.4400712892795365E-2</v>
      </c>
      <c r="CH11" s="24"/>
      <c r="CI11" s="15" t="s">
        <v>111</v>
      </c>
      <c r="CJ11" s="15" t="s">
        <v>112</v>
      </c>
      <c r="CL11" s="170"/>
      <c r="CM11" s="174"/>
      <c r="CN11" s="34">
        <f t="shared" si="56"/>
        <v>347.57736764452977</v>
      </c>
      <c r="CO11" s="34">
        <f>IF(AND(Include_study?="Yes",Sufficient_data="Yes"),1/('Publication Bias Analysis'!F:F^2+IF(Additional_model="Fixed effect",0,Calculations!DB$11)),"")</f>
        <v>347.57736764452977</v>
      </c>
      <c r="CP11" s="34">
        <f>IF(AND(Include_study?="Yes",Sufficient_data="Yes"),1/('Publication Bias Analysis'!F:F^2+IF(Additional_model="Fixed effect",0,'Publication Bias Analysis'!L$32)),"")</f>
        <v>347.57736764452977</v>
      </c>
      <c r="CQ11" s="34">
        <f>IF(AND(Include_study?="Yes",Sufficient_data="Yes"),'Publication Bias Analysis'!E:E-'Publication Bias Analysis'!I$37,"")</f>
        <v>-0.26060322434835442</v>
      </c>
      <c r="CR11" s="34">
        <f t="shared" si="57"/>
        <v>18.643426928666567</v>
      </c>
      <c r="CS11" s="34">
        <f t="shared" si="80"/>
        <v>-2.7965140392999852</v>
      </c>
      <c r="CT11" s="76">
        <f t="shared" si="58"/>
        <v>-9</v>
      </c>
      <c r="CU11" s="76">
        <f>IF(AND(Include_study?="Yes",Sufficient_data="Yes"),CT:CT+IF(DF:DF&lt;0,-1,1)*COUNTIF(CT$2:CT10,CT:CT),"")</f>
        <v>-9</v>
      </c>
      <c r="CV11" s="76">
        <f>IF(AND(Include_study?="Yes",Sufficient_data="Yes"),RANK(DJ:DJ,DJ:DJ,1)*IF(DI:DI&lt;0,-1,1)+IF(DI:DI&lt;0,-1,1)*COUNTIF(CT$2:CT10,CT:CT),"")</f>
        <v>-9</v>
      </c>
      <c r="CW11" s="76">
        <f>IF(AND(Include_study?="Yes",Sufficient_data="Yes"),RANK(DM:DM,DM:DM,1)*IF(DL:DL&lt;0,-1,1)+IF(DL:DL&lt;0,-1,1)*COUNTIF(CT$2:CT10,CT:CT),"")</f>
        <v>-9</v>
      </c>
      <c r="CX11" s="34">
        <f>IF(AND(Include_study?="Yes",Sufficient_data="Yes"),'Publication Bias Analysis'!E:E,NA())</f>
        <v>-0.15</v>
      </c>
      <c r="CY11" s="47">
        <f>IF(AND(Include_study?="Yes",Sufficient_data="Yes"),'Publication Bias Analysis'!F:F,NA())</f>
        <v>5.3638207386774835E-2</v>
      </c>
      <c r="DA11" s="15" t="s">
        <v>24</v>
      </c>
      <c r="DB11" s="7">
        <f>MAX(0,(DB10-(k_-1))/(SUM(Calculations!CN:CN)-SUMPRODUCT(Calculations!CN:CN,Calculations!CN:CN)/SUM(Calculations!CN:CN)))</f>
        <v>4.9062940171276825E-2</v>
      </c>
      <c r="DE11" s="166"/>
      <c r="DF11" s="34">
        <f>IF(AND(Include_study?="Yes",Sufficient_data="Yes"),IF('Publication Bias Analysis'!L$37="Left",Calculations!R:R-'Publication Bias Analysis'!I$29,'Publication Bias Analysis'!I$29-'Publication Bias Analysis'!E:E),"")</f>
        <v>-0.26060322434835442</v>
      </c>
      <c r="DG11" s="34">
        <f t="shared" si="59"/>
        <v>0.26060322434835442</v>
      </c>
      <c r="DH11" s="47">
        <f>IF(AND(Include_study?="Yes",Sufficient_data="Yes"),1/('Publication Bias Analysis'!F:F^2+IF(Additional_model="Fixed effect",0,$DQ$7)),"")</f>
        <v>347.57736764452977</v>
      </c>
      <c r="DI11" s="34">
        <f>IF(AND(Include_study?="Yes",Sufficient_data="Yes"),IF('Publication Bias Analysis'!L$37="Left",'Publication Bias Analysis'!E:E-DQ$3,DQ$3-'Publication Bias Analysis'!E:E),"")</f>
        <v>-0.26060322434835442</v>
      </c>
      <c r="DJ11" s="34">
        <f t="shared" si="60"/>
        <v>0.26060322434835442</v>
      </c>
      <c r="DK11" s="47">
        <f>IF(AND(DI11&lt;&gt;"",CU11&lt;=MAX(CU:CU)-DQ$8),1/('Publication Bias Analysis'!F:F^2+IF(Additional_model="Fixed effect",0,$DQ$15)),"")</f>
        <v>347.57736764452977</v>
      </c>
      <c r="DL11" s="7">
        <f>IF(AND(Include_study?="Yes",Sufficient_data="Yes"),IF('Publication Bias Analysis'!L$37="Left",'Publication Bias Analysis'!E:E-DQ$11,DQ$11-'Publication Bias Analysis'!E:E),"")</f>
        <v>-0.26060322434835442</v>
      </c>
      <c r="DM11" s="7">
        <f t="shared" si="81"/>
        <v>0.26060322434835442</v>
      </c>
      <c r="DN11" s="47">
        <f>IF(AND(DL11&lt;&gt;"",CV11&lt;=MAX(CV:CV)-DQ$16),1/('Publication Bias Analysis'!F:F^2+IF(Additional_model="Fixed effect",0,$DQ$23)),"")</f>
        <v>347.57736764452977</v>
      </c>
      <c r="DP11" s="15" t="s">
        <v>26</v>
      </c>
      <c r="DQ11" s="17">
        <f>SUMPRODUCT(--(CV:CV&lt;=MAX(CV:CV)-$DQ$16),DK:DK,'Publication Bias Analysis'!E:E)/SUMIF(CV:CV,"&lt;="&amp;MAX(CV:CV)-$DQ$16,DK:DK)</f>
        <v>0.11060322434835443</v>
      </c>
      <c r="DT11" s="54">
        <v>10</v>
      </c>
      <c r="DU11" s="76" t="str">
        <f>IF(Trim_and_fill="On",IF(DQ$24&gt;(COUNT(DU$2:DU10)),IF(COUNTIF(CU:CU,-1*(MAX(CU:CU)-DT11+1))=1,"",MAX(CU:CU)-DT11+1),""),"")</f>
        <v/>
      </c>
      <c r="DV11" s="34" t="str">
        <f t="shared" si="62"/>
        <v/>
      </c>
      <c r="DW11" s="34" t="str">
        <f t="shared" si="63"/>
        <v/>
      </c>
      <c r="DX11" s="34" t="str">
        <f t="shared" si="64"/>
        <v/>
      </c>
      <c r="DY11" s="34" t="str">
        <f t="shared" si="65"/>
        <v/>
      </c>
      <c r="DZ11" s="47" t="str">
        <f>IF(DU11&lt;&gt;"",DV:DV-'Publication Bias Analysis'!I$37,"")</f>
        <v/>
      </c>
      <c r="EB11" s="54">
        <v>10</v>
      </c>
      <c r="EC11" s="34" t="e">
        <f t="shared" si="66"/>
        <v>#N/A</v>
      </c>
      <c r="ED11" s="47" t="e">
        <f t="shared" si="67"/>
        <v>#N/A</v>
      </c>
      <c r="EF11" s="166"/>
      <c r="EG11" s="34">
        <f t="shared" si="68"/>
        <v>6.9322462212801348</v>
      </c>
      <c r="EH11" s="47">
        <f>IF(AND(Include_study?="Yes",Sufficient_data="Yes"),Z_score-('Publication Bias Analysis'!P$3+'Publication Bias Analysis'!P$4*Inverse_standard_error),"")</f>
        <v>-4.5594240723984578</v>
      </c>
      <c r="EJ11" s="166"/>
      <c r="EK11" s="34">
        <f>IF(AND(Include_study?="Yes",Sufficient_data="Yes"),('Publication Bias Analysis'!E:E-SUMPRODUCT('Publication Bias Analysis'!E:E,Calculations!CN:CN)/SUM(Calculations!CN:CN))/(SQRT(EL:EL)),"")</f>
        <v>-5.4076163084577704</v>
      </c>
      <c r="EL11" s="34">
        <f>IF(AND(Include_study?="Yes",Sufficient_data="Yes"),'Publication Bias Analysis'!F:F^2-1/(SUM(Calculations!CN:CN)),"")</f>
        <v>2.3224577992281836E-3</v>
      </c>
      <c r="EM11" s="76">
        <f t="shared" si="69"/>
        <v>1</v>
      </c>
      <c r="EN11" s="76">
        <f t="shared" si="70"/>
        <v>1</v>
      </c>
      <c r="EO11" s="76">
        <f>IF(AND(Include_study?="Yes",Sufficient_data="Yes"),COUNTIFS(EM$2:EM10,"&lt;"&amp;EM11,EN$2:EN10,"&lt;"&amp;EN11)+COUNTIFS(EM12:EM$201,"&lt;"&amp;EM11,EN12:EN$201,"&lt;"&amp;EN11)+COUNTIFS(EM$2:EM10,"&gt;"&amp;EM11,EN$2:EN10,"&gt;"&amp;EN11)+COUNTIFS(EM12:EM$201,"&gt;"&amp;EM11,EN12:EN$201,"&gt;"&amp;EN11),"")</f>
        <v>11</v>
      </c>
      <c r="EP11" s="101">
        <f>IF(AND(Include_study?="Yes",Sufficient_data="Yes"),COUNTIFS(EM$2:EM10,"&lt;"&amp;EM11,EN$2:EN10,"&gt;"&amp;EN11)+COUNTIFS(EM12:EM$201,"&lt;"&amp;EM11,EN12:EN$201,"&gt;"&amp;EN11)+COUNTIFS(EM$2:EM10,"&gt;"&amp;EM11,EN$2:EN10,"&lt;"&amp;EN11)+COUNTIFS(EM12:EM$201,"&gt;"&amp;EM11,EN12:EN$201,"&lt;"&amp;EN11),"")</f>
        <v>0</v>
      </c>
      <c r="ER11" s="166"/>
      <c r="EW11" s="166"/>
      <c r="EX11" s="34">
        <f t="shared" si="71"/>
        <v>-2.7965140392999852</v>
      </c>
      <c r="EY11" s="34">
        <f t="shared" si="72"/>
        <v>18.643426928666567</v>
      </c>
      <c r="EZ11" s="34">
        <f t="shared" si="73"/>
        <v>6.9322462212801348</v>
      </c>
      <c r="FA11" s="47">
        <f>IF(AND(Include_study?="Yes",Sufficient_data="Yes"),Z_score-('Publication Bias Analysis'!AL$30+'Publication Bias Analysis'!AL$31*Inverse_standard_error),"")</f>
        <v>-4.8585371705134461</v>
      </c>
      <c r="FG11" s="166"/>
      <c r="FH11" s="104">
        <f>IF(Z_score&lt;&gt;"",RANK('Publication Bias Analysis'!AT:AT,'Publication Bias Analysis'!AT:AT,1)+COUNTIF('Publication Bias Analysis'!AT$2:AT10,'Publication Bias Analysis'!AT11),"")</f>
        <v>1</v>
      </c>
      <c r="FI11" s="34">
        <f t="shared" si="74"/>
        <v>5.4054054054054057E-2</v>
      </c>
      <c r="FJ11" s="34">
        <f>IF('Publication Bias Analysis'!AS11&lt;&gt;"",'Publication Bias Analysis'!AS11,NA())</f>
        <v>-1.6067550689692427</v>
      </c>
      <c r="FK11" s="34">
        <f>IF('Publication Bias Analysis'!AT11&lt;&gt;"",'Publication Bias Analysis'!AT11,NA())</f>
        <v>-2.7965140392999852</v>
      </c>
      <c r="FL11" s="34">
        <f>IF(AND(Include_study?="Yes",Sufficient_data="Yes"),'Publication Bias Analysis'!AS:AS-AVERAGE('Publication Bias Analysis'!AS:AS),"")</f>
        <v>-1.6067550689692425</v>
      </c>
      <c r="FM11" s="47">
        <f>IF(AND(Include_study?="Yes",Sufficient_data="Yes"),FK:FK-('Publication Bias Analysis'!AW$30+'Publication Bias Analysis'!AW$31*'Publication Bias Analysis'!AS:AS),"")</f>
        <v>0.64796778776716302</v>
      </c>
      <c r="FS11" s="166"/>
      <c r="FT11" s="34">
        <f t="shared" si="75"/>
        <v>-2.7965140392999852</v>
      </c>
      <c r="FU11" s="90">
        <f t="shared" si="83"/>
        <v>2.5828583296104712E-3</v>
      </c>
      <c r="FV11" s="47">
        <f t="shared" si="84"/>
        <v>-5.9588586136004444</v>
      </c>
    </row>
    <row r="12" spans="1:178" ht="14.25" x14ac:dyDescent="0.2">
      <c r="A12" s="169"/>
      <c r="B12" s="132">
        <f t="shared" si="0"/>
        <v>11</v>
      </c>
      <c r="C12" s="132">
        <f>IF(B12&lt;&gt;"",IF(B12=0,COUNTIF(B$2:B11,0)+1,COUNTIF(B$2:B11,B12)+B12+COUNTIF(B:B,0)),"")</f>
        <v>11</v>
      </c>
      <c r="D12" s="132">
        <f t="shared" si="1"/>
        <v>11</v>
      </c>
      <c r="E12" s="133" t="str">
        <f>IF(AND(Sufficient_data="Yes",Include_study?="Yes",Input!Study_name&lt;&gt;""),Input!Study_name,"")</f>
        <v>kkkk</v>
      </c>
      <c r="F12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0.03</v>
      </c>
      <c r="G12" s="132">
        <f t="shared" si="2"/>
        <v>90</v>
      </c>
      <c r="H12" s="132">
        <f t="shared" si="3"/>
        <v>8</v>
      </c>
      <c r="I12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1.0768368777777778E-2</v>
      </c>
      <c r="J12" s="17">
        <f t="shared" si="4"/>
        <v>0.10377075107070285</v>
      </c>
      <c r="K12" s="17">
        <f t="shared" si="5"/>
        <v>92.864575929425556</v>
      </c>
      <c r="L12" s="17">
        <f t="shared" si="6"/>
        <v>16.713657407219422</v>
      </c>
      <c r="M12" s="17">
        <f t="shared" si="7"/>
        <v>-0.17619027200925508</v>
      </c>
      <c r="N12" s="17">
        <f t="shared" si="8"/>
        <v>0.23619027200925508</v>
      </c>
      <c r="O12" s="146">
        <f t="shared" si="9"/>
        <v>8.1256625284600162E-2</v>
      </c>
      <c r="P12" s="142">
        <f t="shared" si="10"/>
        <v>-8.5363752213779981E-2</v>
      </c>
      <c r="R12" s="71">
        <f t="shared" si="11"/>
        <v>0.03</v>
      </c>
      <c r="S12" s="34">
        <f t="shared" si="12"/>
        <v>0.20619027200925508</v>
      </c>
      <c r="T12" s="47">
        <f t="shared" si="13"/>
        <v>0.20619027200925508</v>
      </c>
      <c r="Y12" s="169"/>
      <c r="Z12" s="83">
        <f t="shared" si="14"/>
        <v>12</v>
      </c>
      <c r="AA12" s="34" t="str">
        <f t="shared" si="15"/>
        <v>kkkk</v>
      </c>
      <c r="AB12" s="34" t="str">
        <f t="shared" si="16"/>
        <v>BB</v>
      </c>
      <c r="AC12" s="34">
        <f t="shared" si="17"/>
        <v>0.03</v>
      </c>
      <c r="AD12" s="34">
        <f t="shared" si="18"/>
        <v>0.10377075107070285</v>
      </c>
      <c r="AE12" s="77">
        <f t="shared" si="19"/>
        <v>92.864575929425556</v>
      </c>
      <c r="AF12" s="77">
        <f t="shared" si="20"/>
        <v>92.864575929425556</v>
      </c>
      <c r="AG12" s="84">
        <f t="shared" si="21"/>
        <v>0.18362845061931579</v>
      </c>
      <c r="AH12" s="34">
        <f t="shared" si="22"/>
        <v>-0.17619027200925508</v>
      </c>
      <c r="AI12" s="34">
        <f t="shared" si="23"/>
        <v>0.23619027200925508</v>
      </c>
      <c r="AJ12" s="47">
        <f t="shared" si="24"/>
        <v>7.2580717070495571E-2</v>
      </c>
      <c r="AL12" s="71">
        <f t="shared" si="25"/>
        <v>0.03</v>
      </c>
      <c r="AM12" s="34">
        <f t="shared" si="26"/>
        <v>0.20619027200925508</v>
      </c>
      <c r="AN12" s="47">
        <f t="shared" si="27"/>
        <v>0.20619027200925508</v>
      </c>
      <c r="AP12" s="83" t="str">
        <f t="shared" si="28"/>
        <v/>
      </c>
      <c r="AQ12" s="34" t="str">
        <f>IF(AND(Sufficient_data="Yes",Include_study?="Yes",Subgroup&lt;&gt;""),IF(COUNTIFS(Input!L$2:L11,"="&amp;"Yes",Input!C$2:C11,"="&amp;"Yes",Input!M$2:M11,"="&amp;Subgroup)&gt;0,"",Subgroup),"")</f>
        <v/>
      </c>
      <c r="AR12" s="89" t="str">
        <f t="shared" si="29"/>
        <v/>
      </c>
      <c r="AS12" s="76" t="str">
        <f t="shared" si="30"/>
        <v/>
      </c>
      <c r="AT12" s="34" t="str">
        <f t="shared" si="31"/>
        <v/>
      </c>
      <c r="AU12" s="90" t="str">
        <f t="shared" si="32"/>
        <v/>
      </c>
      <c r="AV12" s="34" t="str">
        <f t="shared" si="33"/>
        <v/>
      </c>
      <c r="AW12" s="34" t="str">
        <f t="shared" si="34"/>
        <v/>
      </c>
      <c r="AX12" s="34" t="str">
        <f t="shared" si="35"/>
        <v/>
      </c>
      <c r="AY12" s="34" t="str">
        <f t="shared" si="36"/>
        <v/>
      </c>
      <c r="AZ12" s="34" t="str">
        <f t="shared" si="37"/>
        <v/>
      </c>
      <c r="BA12" s="34" t="str">
        <f t="shared" si="38"/>
        <v/>
      </c>
      <c r="BB12" s="89" t="str">
        <f t="shared" si="39"/>
        <v/>
      </c>
      <c r="BC12" s="34" t="str">
        <f t="shared" si="40"/>
        <v/>
      </c>
      <c r="BD12" s="34" t="str">
        <f t="shared" si="41"/>
        <v/>
      </c>
      <c r="BE12" s="34" t="str">
        <f t="shared" si="42"/>
        <v/>
      </c>
      <c r="BF12" s="34" t="str">
        <f t="shared" si="43"/>
        <v/>
      </c>
      <c r="BG12" s="34" t="str">
        <f t="shared" si="76"/>
        <v/>
      </c>
      <c r="BH12" s="34" t="str">
        <f t="shared" si="77"/>
        <v/>
      </c>
      <c r="BI12" s="34" t="str">
        <f t="shared" si="46"/>
        <v/>
      </c>
      <c r="BJ12" s="34" t="str">
        <f t="shared" si="47"/>
        <v/>
      </c>
      <c r="BK12" s="34" t="str">
        <f t="shared" si="48"/>
        <v/>
      </c>
      <c r="BL12" s="34" t="e">
        <f t="shared" si="49"/>
        <v>#N/A</v>
      </c>
      <c r="BM12" s="84" t="str">
        <f t="shared" si="78"/>
        <v/>
      </c>
      <c r="BN12" s="34" t="str">
        <f t="shared" si="50"/>
        <v/>
      </c>
      <c r="BO12" s="34" t="str">
        <f t="shared" si="51"/>
        <v/>
      </c>
      <c r="BP12" s="34" t="str">
        <f t="shared" si="52"/>
        <v/>
      </c>
      <c r="BQ12" s="47" t="str">
        <f t="shared" si="79"/>
        <v/>
      </c>
      <c r="BS12" s="15" t="s">
        <v>23</v>
      </c>
      <c r="BT12" s="7">
        <f>MAX(0,(BT10-(Subgroup_k-1))/BT10)</f>
        <v>0.87681663204215599</v>
      </c>
      <c r="BV12" s="170"/>
      <c r="BW12" s="71">
        <f>IF(AND(Sufficient_data="Yes",Include_study?="Yes",Moderator&lt;&gt;""),'Moderator Analysis'!E:E,NA())</f>
        <v>17</v>
      </c>
      <c r="BX12" s="34">
        <f>IF(AND(Include_study?="Yes",Sufficient_data="Yes",Moderator&lt;&gt;""),'Moderator Analysis'!F:F,NA())</f>
        <v>0.03</v>
      </c>
      <c r="BY12" s="34">
        <f t="shared" si="53"/>
        <v>92.864575929425556</v>
      </c>
      <c r="BZ12" s="34">
        <f>IF(AND(Sufficient_data="Yes",Include_study?="Yes",Moderator&lt;&gt;""),'Moderator Analysis'!F:F-CJ$2,"")</f>
        <v>-8.060322434835443E-2</v>
      </c>
      <c r="CA12" s="34">
        <f>IF(AND(Sufficient_data="Yes",Include_study?="Yes",Moderator&lt;&gt;""),'Moderator Analysis'!E:E-CJ$3,"")</f>
        <v>-0.7840541397863241</v>
      </c>
      <c r="CB12" s="47">
        <f t="shared" si="54"/>
        <v>1.4105235718067979</v>
      </c>
      <c r="CC12" s="24"/>
      <c r="CD12" s="95">
        <f t="shared" si="55"/>
        <v>27.467563870880891</v>
      </c>
      <c r="CE12" s="77">
        <f>IF(AND(Sufficient_data="Yes",Include_study?="Yes",CD12&lt;&gt;""),'Moderator Analysis'!F:F-'Moderator Analysis'!J$37,"")</f>
        <v>-8.060322434835443E-2</v>
      </c>
      <c r="CF12" s="77">
        <f>IF(AND(Sufficient_data="Yes",Include_study?="Yes",CD12&lt;&gt;""),'Moderator Analysis'!E:E-SUMPRODUCT('Moderator Analysis'!E:E,CD:CD)/SUM(CD:CD),"")</f>
        <v>-0.21890464804139143</v>
      </c>
      <c r="CG12" s="96">
        <f>IF(AND(Sufficient_data="Yes",Include_study?="Yes",CD12&lt;&gt;""),CD:CD*(BX12-'Moderator Analysis'!J$29-'Moderator Analysis'!J$30*'Moderator Analysis'!E:E)^2,"")</f>
        <v>0.41720587115403474</v>
      </c>
      <c r="CH12" s="24"/>
      <c r="CI12" s="7">
        <f>IF(CJ3&lt;&gt;"",MIN('Moderator Analysis'!E:E)*0.9,"")</f>
        <v>11.700000000000001</v>
      </c>
      <c r="CJ12" s="7">
        <f>IF(CJ3&lt;&gt;"",'Moderator Analysis'!$J$29+'Moderator Analysis'!$J$30*CI12,"")</f>
        <v>0.44148300710228205</v>
      </c>
      <c r="CL12" s="170"/>
      <c r="CM12" s="174"/>
      <c r="CN12" s="34">
        <f t="shared" si="56"/>
        <v>92.864575929425556</v>
      </c>
      <c r="CO12" s="34">
        <f>IF(AND(Include_study?="Yes",Sufficient_data="Yes"),1/('Publication Bias Analysis'!F:F^2+IF(Additional_model="Fixed effect",0,Calculations!DB$11)),"")</f>
        <v>92.864575929425556</v>
      </c>
      <c r="CP12" s="34">
        <f>IF(AND(Include_study?="Yes",Sufficient_data="Yes"),1/('Publication Bias Analysis'!F:F^2+IF(Additional_model="Fixed effect",0,'Publication Bias Analysis'!L$32)),"")</f>
        <v>92.864575929425556</v>
      </c>
      <c r="CQ12" s="34">
        <f>IF(AND(Include_study?="Yes",Sufficient_data="Yes"),'Publication Bias Analysis'!E:E-'Publication Bias Analysis'!I$37,"")</f>
        <v>-8.060322434835443E-2</v>
      </c>
      <c r="CR12" s="34">
        <f t="shared" si="57"/>
        <v>9.636626792058804</v>
      </c>
      <c r="CS12" s="34">
        <f t="shared" si="80"/>
        <v>0.28909880376176411</v>
      </c>
      <c r="CT12" s="76">
        <f t="shared" si="58"/>
        <v>-3</v>
      </c>
      <c r="CU12" s="76">
        <f>IF(AND(Include_study?="Yes",Sufficient_data="Yes"),CT:CT+IF(DF:DF&lt;0,-1,1)*COUNTIF(CT$2:CT11,CT:CT),"")</f>
        <v>-3</v>
      </c>
      <c r="CV12" s="76">
        <f>IF(AND(Include_study?="Yes",Sufficient_data="Yes"),RANK(DJ:DJ,DJ:DJ,1)*IF(DI:DI&lt;0,-1,1)+IF(DI:DI&lt;0,-1,1)*COUNTIF(CT$2:CT11,CT:CT),"")</f>
        <v>-3</v>
      </c>
      <c r="CW12" s="76">
        <f>IF(AND(Include_study?="Yes",Sufficient_data="Yes"),RANK(DM:DM,DM:DM,1)*IF(DL:DL&lt;0,-1,1)+IF(DL:DL&lt;0,-1,1)*COUNTIF(CT$2:CT11,CT:CT),"")</f>
        <v>-3</v>
      </c>
      <c r="CX12" s="34">
        <f>IF(AND(Include_study?="Yes",Sufficient_data="Yes"),'Publication Bias Analysis'!E:E,NA())</f>
        <v>0.03</v>
      </c>
      <c r="CY12" s="47">
        <f>IF(AND(Include_study?="Yes",Sufficient_data="Yes"),'Publication Bias Analysis'!F:F,NA())</f>
        <v>0.10377075107070285</v>
      </c>
      <c r="DE12" s="166"/>
      <c r="DF12" s="34">
        <f>IF(AND(Include_study?="Yes",Sufficient_data="Yes"),IF('Publication Bias Analysis'!L$37="Left",Calculations!R:R-'Publication Bias Analysis'!I$29,'Publication Bias Analysis'!I$29-'Publication Bias Analysis'!E:E),"")</f>
        <v>-8.060322434835443E-2</v>
      </c>
      <c r="DG12" s="34">
        <f t="shared" si="59"/>
        <v>8.060322434835443E-2</v>
      </c>
      <c r="DH12" s="47">
        <f>IF(AND(Include_study?="Yes",Sufficient_data="Yes"),1/('Publication Bias Analysis'!F:F^2+IF(Additional_model="Fixed effect",0,$DQ$7)),"")</f>
        <v>92.864575929425556</v>
      </c>
      <c r="DI12" s="34">
        <f>IF(AND(Include_study?="Yes",Sufficient_data="Yes"),IF('Publication Bias Analysis'!L$37="Left",'Publication Bias Analysis'!E:E-DQ$3,DQ$3-'Publication Bias Analysis'!E:E),"")</f>
        <v>-8.060322434835443E-2</v>
      </c>
      <c r="DJ12" s="34">
        <f t="shared" si="60"/>
        <v>8.060322434835443E-2</v>
      </c>
      <c r="DK12" s="47">
        <f>IF(AND(DI12&lt;&gt;"",CU12&lt;=MAX(CU:CU)-DQ$8),1/('Publication Bias Analysis'!F:F^2+IF(Additional_model="Fixed effect",0,$DQ$15)),"")</f>
        <v>92.864575929425556</v>
      </c>
      <c r="DL12" s="7">
        <f>IF(AND(Include_study?="Yes",Sufficient_data="Yes"),IF('Publication Bias Analysis'!L$37="Left",'Publication Bias Analysis'!E:E-DQ$11,DQ$11-'Publication Bias Analysis'!E:E),"")</f>
        <v>-8.060322434835443E-2</v>
      </c>
      <c r="DM12" s="7">
        <f t="shared" si="81"/>
        <v>8.060322434835443E-2</v>
      </c>
      <c r="DN12" s="47">
        <f>IF(AND(DL12&lt;&gt;"",CV12&lt;=MAX(CV:CV)-DQ$16),1/('Publication Bias Analysis'!F:F^2+IF(Additional_model="Fixed effect",0,$DQ$23)),"")</f>
        <v>92.864575929425556</v>
      </c>
      <c r="DP12" s="15" t="s">
        <v>34</v>
      </c>
      <c r="DQ12" s="7">
        <f>1/SQRT(SUMIF(CV:CV,"&lt;="&amp;MAX(CV:CV)-DQ16,DK:DK))</f>
        <v>2.3549936145104148E-2</v>
      </c>
      <c r="DT12" s="54">
        <v>11</v>
      </c>
      <c r="DU12" s="76" t="str">
        <f>IF(Trim_and_fill="On",IF(DQ$24&gt;(COUNT(DU$2:DU11)),IF(COUNTIF(CU:CU,-1*(MAX(CU:CU)-DT12+1))=1,"",MAX(CU:CU)-DT12+1),""),"")</f>
        <v/>
      </c>
      <c r="DV12" s="34" t="str">
        <f t="shared" si="62"/>
        <v/>
      </c>
      <c r="DW12" s="34" t="str">
        <f t="shared" si="63"/>
        <v/>
      </c>
      <c r="DX12" s="34" t="str">
        <f t="shared" si="64"/>
        <v/>
      </c>
      <c r="DY12" s="34" t="str">
        <f t="shared" si="65"/>
        <v/>
      </c>
      <c r="DZ12" s="47" t="str">
        <f>IF(DU12&lt;&gt;"",DV:DV-'Publication Bias Analysis'!I$37,"")</f>
        <v/>
      </c>
      <c r="EB12" s="54">
        <v>11</v>
      </c>
      <c r="EC12" s="34" t="e">
        <f t="shared" si="66"/>
        <v>#N/A</v>
      </c>
      <c r="ED12" s="47" t="e">
        <f t="shared" si="67"/>
        <v>#N/A</v>
      </c>
      <c r="EF12" s="166"/>
      <c r="EG12" s="34">
        <f t="shared" si="68"/>
        <v>-2.0745539153276287</v>
      </c>
      <c r="EH12" s="47">
        <f>IF(AND(Include_study?="Yes",Sufficient_data="Yes"),Z_score-('Publication Bias Analysis'!P$3+'Publication Bias Analysis'!P$4*Inverse_standard_error),"")</f>
        <v>-0.9410771277107346</v>
      </c>
      <c r="EJ12" s="166"/>
      <c r="EK12" s="34">
        <f>IF(AND(Include_study?="Yes",Sufficient_data="Yes"),('Publication Bias Analysis'!E:E-SUMPRODUCT('Publication Bias Analysis'!E:E,Calculations!CN:CN)/SUM(Calculations!CN:CN))/(SQRT(EL:EL)),"")</f>
        <v>-0.7975527068593502</v>
      </c>
      <c r="EL12" s="34">
        <f>IF(AND(Include_study?="Yes",Sufficient_data="Yes"),'Publication Bias Analysis'!F:F^2-1/(SUM(Calculations!CN:CN)),"")</f>
        <v>1.0213769285339295E-2</v>
      </c>
      <c r="EM12" s="76">
        <f t="shared" si="69"/>
        <v>5</v>
      </c>
      <c r="EN12" s="76">
        <f t="shared" si="70"/>
        <v>10</v>
      </c>
      <c r="EO12" s="76">
        <f>IF(AND(Include_study?="Yes",Sufficient_data="Yes"),COUNTIFS(EM$2:EM11,"&lt;"&amp;EM12,EN$2:EN11,"&lt;"&amp;EN12)+COUNTIFS(EM13:EM$201,"&lt;"&amp;EM12,EN13:EN$201,"&lt;"&amp;EN12)+COUNTIFS(EM$2:EM11,"&gt;"&amp;EM12,EN$2:EN11,"&gt;"&amp;EN12)+COUNTIFS(EM13:EM$201,"&gt;"&amp;EM12,EN13:EN$201,"&gt;"&amp;EN12),"")</f>
        <v>4</v>
      </c>
      <c r="EP12" s="101">
        <f>IF(AND(Include_study?="Yes",Sufficient_data="Yes"),COUNTIFS(EM$2:EM11,"&lt;"&amp;EM12,EN$2:EN11,"&gt;"&amp;EN12)+COUNTIFS(EM13:EM$201,"&lt;"&amp;EM12,EN13:EN$201,"&gt;"&amp;EN12)+COUNTIFS(EM$2:EM11,"&gt;"&amp;EM12,EN$2:EN11,"&lt;"&amp;EN12)+COUNTIFS(EM13:EM$201,"&gt;"&amp;EM12,EN13:EN$201,"&lt;"&amp;EN12),"")</f>
        <v>7</v>
      </c>
      <c r="ER12" s="166"/>
      <c r="ES12" s="163" t="s">
        <v>100</v>
      </c>
      <c r="ET12" s="163"/>
      <c r="EW12" s="166"/>
      <c r="EX12" s="34">
        <f t="shared" si="71"/>
        <v>0.28909880376176411</v>
      </c>
      <c r="EY12" s="34">
        <f t="shared" si="72"/>
        <v>9.636626792058804</v>
      </c>
      <c r="EZ12" s="34">
        <f t="shared" si="73"/>
        <v>-2.0745539153276287</v>
      </c>
      <c r="FA12" s="47">
        <f>IF(AND(Include_study?="Yes",Sufficient_data="Yes"),Z_score-('Publication Bias Analysis'!AL$30+'Publication Bias Analysis'!AL$31*Inverse_standard_error),"")</f>
        <v>-0.7767431912816789</v>
      </c>
      <c r="FG12" s="166"/>
      <c r="FH12" s="104">
        <f>IF(Z_score&lt;&gt;"",RANK('Publication Bias Analysis'!AT:AT,'Publication Bias Analysis'!AT:AT,1)+COUNTIF('Publication Bias Analysis'!AT$2:AT11,'Publication Bias Analysis'!AT12),"")</f>
        <v>6</v>
      </c>
      <c r="FI12" s="34">
        <f t="shared" si="74"/>
        <v>0.45945945945945948</v>
      </c>
      <c r="FJ12" s="34">
        <f>IF('Publication Bias Analysis'!AS12&lt;&gt;"",'Publication Bias Analysis'!AS12,NA())</f>
        <v>-0.10179559909470488</v>
      </c>
      <c r="FK12" s="34">
        <f>IF('Publication Bias Analysis'!AT12&lt;&gt;"",'Publication Bias Analysis'!AT12,NA())</f>
        <v>0.28909880376176411</v>
      </c>
      <c r="FL12" s="34">
        <f>IF(AND(Include_study?="Yes",Sufficient_data="Yes"),'Publication Bias Analysis'!AS:AS-AVERAGE('Publication Bias Analysis'!AS:AS),"")</f>
        <v>-0.10179559909470473</v>
      </c>
      <c r="FM12" s="47">
        <f>IF(AND(Include_study?="Yes",Sufficient_data="Yes"),FK:FK-('Publication Bias Analysis'!AW$30+'Publication Bias Analysis'!AW$31*'Publication Bias Analysis'!AS:AS),"")</f>
        <v>-0.75984695513238432</v>
      </c>
      <c r="FS12" s="166"/>
      <c r="FT12" s="34">
        <f t="shared" si="75"/>
        <v>0.28909880376176411</v>
      </c>
      <c r="FU12" s="90">
        <f t="shared" si="83"/>
        <v>0.38625288449637241</v>
      </c>
      <c r="FV12" s="47">
        <f t="shared" si="84"/>
        <v>-0.95126298284629363</v>
      </c>
    </row>
    <row r="13" spans="1:178" ht="14.25" x14ac:dyDescent="0.2">
      <c r="A13" s="169"/>
      <c r="B13" s="132">
        <f t="shared" si="0"/>
        <v>12</v>
      </c>
      <c r="C13" s="132">
        <f>IF(B13&lt;&gt;"",IF(B13=0,COUNTIF(B$2:B12,0)+1,COUNTIF(B$2:B12,B13)+B13+COUNTIF(B:B,0)),"")</f>
        <v>12</v>
      </c>
      <c r="D13" s="132">
        <f t="shared" si="1"/>
        <v>12</v>
      </c>
      <c r="E13" s="133" t="str">
        <f>IF(AND(Sufficient_data="Yes",Include_study?="Yes",Input!Study_name&lt;&gt;""),Input!Study_name,"")</f>
        <v>llll</v>
      </c>
      <c r="F13" s="17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>0.05</v>
      </c>
      <c r="G13" s="132">
        <f t="shared" si="2"/>
        <v>100</v>
      </c>
      <c r="H13" s="132">
        <f t="shared" si="3"/>
        <v>5</v>
      </c>
      <c r="I13" s="17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>9.3779375000000009E-3</v>
      </c>
      <c r="J13" s="17">
        <f t="shared" si="4"/>
        <v>9.683975165189139E-2</v>
      </c>
      <c r="K13" s="17">
        <f t="shared" si="5"/>
        <v>106.63325491346043</v>
      </c>
      <c r="L13" s="17">
        <f t="shared" si="6"/>
        <v>17.111310436247798</v>
      </c>
      <c r="M13" s="17">
        <f t="shared" si="7"/>
        <v>-0.14215107681510158</v>
      </c>
      <c r="N13" s="17">
        <f t="shared" si="8"/>
        <v>0.24215107681510156</v>
      </c>
      <c r="O13" s="146">
        <f t="shared" si="9"/>
        <v>8.318989113933091E-2</v>
      </c>
      <c r="P13" s="142">
        <f t="shared" si="10"/>
        <v>-6.5363752213779977E-2</v>
      </c>
      <c r="R13" s="71">
        <f t="shared" si="11"/>
        <v>0.05</v>
      </c>
      <c r="S13" s="34">
        <f t="shared" si="12"/>
        <v>0.19215107681510157</v>
      </c>
      <c r="T13" s="47">
        <f t="shared" si="13"/>
        <v>0.19215107681510157</v>
      </c>
      <c r="Y13" s="169"/>
      <c r="Z13" s="83">
        <f t="shared" si="14"/>
        <v>13</v>
      </c>
      <c r="AA13" s="34" t="str">
        <f t="shared" si="15"/>
        <v>llll</v>
      </c>
      <c r="AB13" s="34" t="str">
        <f t="shared" si="16"/>
        <v>BB</v>
      </c>
      <c r="AC13" s="34">
        <f t="shared" si="17"/>
        <v>0.05</v>
      </c>
      <c r="AD13" s="34">
        <f t="shared" si="18"/>
        <v>9.683975165189139E-2</v>
      </c>
      <c r="AE13" s="77">
        <f t="shared" si="19"/>
        <v>106.63325491346043</v>
      </c>
      <c r="AF13" s="77">
        <f t="shared" si="20"/>
        <v>106.63325491346043</v>
      </c>
      <c r="AG13" s="84">
        <f t="shared" si="21"/>
        <v>0.21085434557020119</v>
      </c>
      <c r="AH13" s="34">
        <f t="shared" si="22"/>
        <v>-0.14215107681510158</v>
      </c>
      <c r="AI13" s="34">
        <f t="shared" si="23"/>
        <v>0.24215107681510156</v>
      </c>
      <c r="AJ13" s="47">
        <f t="shared" si="24"/>
        <v>9.2580717070495575E-2</v>
      </c>
      <c r="AL13" s="71">
        <f t="shared" si="25"/>
        <v>0.05</v>
      </c>
      <c r="AM13" s="34">
        <f t="shared" si="26"/>
        <v>0.19215107681510157</v>
      </c>
      <c r="AN13" s="47">
        <f t="shared" si="27"/>
        <v>0.19215107681510157</v>
      </c>
      <c r="AP13" s="83" t="str">
        <f t="shared" si="28"/>
        <v/>
      </c>
      <c r="AQ13" s="34" t="str">
        <f>IF(AND(Sufficient_data="Yes",Include_study?="Yes",Subgroup&lt;&gt;""),IF(COUNTIFS(Input!L$2:L12,"="&amp;"Yes",Input!C$2:C12,"="&amp;"Yes",Input!M$2:M12,"="&amp;Subgroup)&gt;0,"",Subgroup),"")</f>
        <v/>
      </c>
      <c r="AR13" s="89" t="str">
        <f t="shared" si="29"/>
        <v/>
      </c>
      <c r="AS13" s="76" t="str">
        <f t="shared" si="30"/>
        <v/>
      </c>
      <c r="AT13" s="34" t="str">
        <f t="shared" si="31"/>
        <v/>
      </c>
      <c r="AU13" s="90" t="str">
        <f t="shared" si="32"/>
        <v/>
      </c>
      <c r="AV13" s="34" t="str">
        <f t="shared" si="33"/>
        <v/>
      </c>
      <c r="AW13" s="34" t="str">
        <f t="shared" si="34"/>
        <v/>
      </c>
      <c r="AX13" s="34" t="str">
        <f t="shared" si="35"/>
        <v/>
      </c>
      <c r="AY13" s="34" t="str">
        <f t="shared" si="36"/>
        <v/>
      </c>
      <c r="AZ13" s="34" t="str">
        <f t="shared" si="37"/>
        <v/>
      </c>
      <c r="BA13" s="34" t="str">
        <f t="shared" si="38"/>
        <v/>
      </c>
      <c r="BB13" s="89" t="str">
        <f t="shared" si="39"/>
        <v/>
      </c>
      <c r="BC13" s="34" t="str">
        <f t="shared" si="40"/>
        <v/>
      </c>
      <c r="BD13" s="34" t="str">
        <f t="shared" si="41"/>
        <v/>
      </c>
      <c r="BE13" s="34" t="str">
        <f t="shared" si="42"/>
        <v/>
      </c>
      <c r="BF13" s="34" t="str">
        <f t="shared" si="43"/>
        <v/>
      </c>
      <c r="BG13" s="34" t="str">
        <f t="shared" si="76"/>
        <v/>
      </c>
      <c r="BH13" s="34" t="str">
        <f t="shared" si="77"/>
        <v/>
      </c>
      <c r="BI13" s="34" t="str">
        <f t="shared" si="46"/>
        <v/>
      </c>
      <c r="BJ13" s="34" t="str">
        <f t="shared" si="47"/>
        <v/>
      </c>
      <c r="BK13" s="34" t="str">
        <f t="shared" si="48"/>
        <v/>
      </c>
      <c r="BL13" s="34" t="e">
        <f t="shared" si="49"/>
        <v>#N/A</v>
      </c>
      <c r="BM13" s="84" t="str">
        <f t="shared" si="78"/>
        <v/>
      </c>
      <c r="BN13" s="34" t="str">
        <f t="shared" si="50"/>
        <v/>
      </c>
      <c r="BO13" s="34" t="str">
        <f t="shared" si="51"/>
        <v/>
      </c>
      <c r="BP13" s="34" t="str">
        <f t="shared" si="52"/>
        <v/>
      </c>
      <c r="BQ13" s="47" t="str">
        <f t="shared" si="79"/>
        <v/>
      </c>
      <c r="BS13" s="15" t="s">
        <v>24</v>
      </c>
      <c r="BT13" s="7">
        <f>MAX(0,(BT10-(Subgroup_k-1))/(SUM(AE:AE)-(SUMPRODUCT(AE:AE,AE:AE)/SUM(AE:AE))))</f>
        <v>4.9062940171276825E-2</v>
      </c>
      <c r="BV13" s="170"/>
      <c r="BW13" s="71">
        <f>IF(AND(Sufficient_data="Yes",Include_study?="Yes",Moderator&lt;&gt;""),'Moderator Analysis'!E:E,NA())</f>
        <v>18</v>
      </c>
      <c r="BX13" s="34">
        <f>IF(AND(Include_study?="Yes",Sufficient_data="Yes",Moderator&lt;&gt;""),'Moderator Analysis'!F:F,NA())</f>
        <v>0.05</v>
      </c>
      <c r="BY13" s="34">
        <f t="shared" si="53"/>
        <v>106.63325491346043</v>
      </c>
      <c r="BZ13" s="34">
        <f>IF(AND(Sufficient_data="Yes",Include_study?="Yes",Moderator&lt;&gt;""),'Moderator Analysis'!F:F-CJ$2,"")</f>
        <v>-6.0603224348354426E-2</v>
      </c>
      <c r="CA13" s="34">
        <f>IF(AND(Sufficient_data="Yes",Include_study?="Yes",Moderator&lt;&gt;""),'Moderator Analysis'!E:E-CJ$3,"")</f>
        <v>0.2159458602136759</v>
      </c>
      <c r="CB13" s="47">
        <f t="shared" si="54"/>
        <v>0.25455575315681167</v>
      </c>
      <c r="CC13" s="24"/>
      <c r="CD13" s="95">
        <f t="shared" si="55"/>
        <v>28.558253845791693</v>
      </c>
      <c r="CE13" s="77">
        <f>IF(AND(Sufficient_data="Yes",Include_study?="Yes",CD13&lt;&gt;""),'Moderator Analysis'!F:F-'Moderator Analysis'!J$37,"")</f>
        <v>-6.0603224348354426E-2</v>
      </c>
      <c r="CF13" s="77">
        <f>IF(AND(Sufficient_data="Yes",Include_study?="Yes",CD13&lt;&gt;""),'Moderator Analysis'!E:E-SUMPRODUCT('Moderator Analysis'!E:E,CD:CD)/SUM(CD:CD),"")</f>
        <v>0.78109535195860857</v>
      </c>
      <c r="CG13" s="96">
        <f>IF(AND(Sufficient_data="Yes",Include_study?="Yes",CD13&lt;&gt;""),CD:CD*(BX13-'Moderator Analysis'!J$29-'Moderator Analysis'!J$30*'Moderator Analysis'!E:E)^2,"")</f>
        <v>6.8174490429451617E-2</v>
      </c>
      <c r="CH13" s="24"/>
      <c r="CI13" s="7">
        <f>IF(CJ3&lt;&gt;"",MAX('Moderator Analysis'!E:E)*1.1,"")</f>
        <v>24.200000000000003</v>
      </c>
      <c r="CJ13" s="7">
        <f>IF(CJ3&lt;&gt;"",'Moderator Analysis'!$J$29+'Moderator Analysis'!$J$30*CI13,"")</f>
        <v>-0.238326407705022</v>
      </c>
      <c r="CL13" s="170"/>
      <c r="CM13" s="174"/>
      <c r="CN13" s="34">
        <f t="shared" si="56"/>
        <v>106.63325491346043</v>
      </c>
      <c r="CO13" s="34">
        <f>IF(AND(Include_study?="Yes",Sufficient_data="Yes"),1/('Publication Bias Analysis'!F:F^2+IF(Additional_model="Fixed effect",0,Calculations!DB$11)),"")</f>
        <v>106.63325491346043</v>
      </c>
      <c r="CP13" s="34">
        <f>IF(AND(Include_study?="Yes",Sufficient_data="Yes"),1/('Publication Bias Analysis'!F:F^2+IF(Additional_model="Fixed effect",0,'Publication Bias Analysis'!L$32)),"")</f>
        <v>106.63325491346043</v>
      </c>
      <c r="CQ13" s="34">
        <f>IF(AND(Include_study?="Yes",Sufficient_data="Yes"),'Publication Bias Analysis'!E:E-'Publication Bias Analysis'!I$37,"")</f>
        <v>-6.0603224348354426E-2</v>
      </c>
      <c r="CR13" s="34">
        <f t="shared" si="57"/>
        <v>10.326337923652336</v>
      </c>
      <c r="CS13" s="34">
        <f t="shared" si="80"/>
        <v>0.51631689618261678</v>
      </c>
      <c r="CT13" s="76">
        <f t="shared" si="58"/>
        <v>-2</v>
      </c>
      <c r="CU13" s="76">
        <f>IF(AND(Include_study?="Yes",Sufficient_data="Yes"),CT:CT+IF(DF:DF&lt;0,-1,1)*COUNTIF(CT$2:CT12,CT:CT),"")</f>
        <v>-2</v>
      </c>
      <c r="CV13" s="76">
        <f>IF(AND(Include_study?="Yes",Sufficient_data="Yes"),RANK(DJ:DJ,DJ:DJ,1)*IF(DI:DI&lt;0,-1,1)+IF(DI:DI&lt;0,-1,1)*COUNTIF(CT$2:CT12,CT:CT),"")</f>
        <v>-2</v>
      </c>
      <c r="CW13" s="76">
        <f>IF(AND(Include_study?="Yes",Sufficient_data="Yes"),RANK(DM:DM,DM:DM,1)*IF(DL:DL&lt;0,-1,1)+IF(DL:DL&lt;0,-1,1)*COUNTIF(CT$2:CT12,CT:CT),"")</f>
        <v>-2</v>
      </c>
      <c r="CX13" s="34">
        <f>IF(AND(Include_study?="Yes",Sufficient_data="Yes"),'Publication Bias Analysis'!E:E,NA())</f>
        <v>0.05</v>
      </c>
      <c r="CY13" s="47">
        <f>IF(AND(Include_study?="Yes",Sufficient_data="Yes"),'Publication Bias Analysis'!F:F,NA())</f>
        <v>9.683975165189139E-2</v>
      </c>
      <c r="DA13" s="154" t="s">
        <v>195</v>
      </c>
      <c r="DB13" s="154"/>
      <c r="DE13" s="166"/>
      <c r="DF13" s="34">
        <f>IF(AND(Include_study?="Yes",Sufficient_data="Yes"),IF('Publication Bias Analysis'!L$37="Left",Calculations!R:R-'Publication Bias Analysis'!I$29,'Publication Bias Analysis'!I$29-'Publication Bias Analysis'!E:E),"")</f>
        <v>-6.0603224348354426E-2</v>
      </c>
      <c r="DG13" s="34">
        <f t="shared" si="59"/>
        <v>6.0603224348354426E-2</v>
      </c>
      <c r="DH13" s="47">
        <f>IF(AND(Include_study?="Yes",Sufficient_data="Yes"),1/('Publication Bias Analysis'!F:F^2+IF(Additional_model="Fixed effect",0,$DQ$7)),"")</f>
        <v>106.63325491346043</v>
      </c>
      <c r="DI13" s="34">
        <f>IF(AND(Include_study?="Yes",Sufficient_data="Yes"),IF('Publication Bias Analysis'!L$37="Left",'Publication Bias Analysis'!E:E-DQ$3,DQ$3-'Publication Bias Analysis'!E:E),"")</f>
        <v>-6.0603224348354426E-2</v>
      </c>
      <c r="DJ13" s="34">
        <f t="shared" si="60"/>
        <v>6.0603224348354426E-2</v>
      </c>
      <c r="DK13" s="47">
        <f>IF(AND(DI13&lt;&gt;"",CU13&lt;=MAX(CU:CU)-DQ$8),1/('Publication Bias Analysis'!F:F^2+IF(Additional_model="Fixed effect",0,$DQ$15)),"")</f>
        <v>106.63325491346043</v>
      </c>
      <c r="DL13" s="7">
        <f>IF(AND(Include_study?="Yes",Sufficient_data="Yes"),IF('Publication Bias Analysis'!L$37="Left",'Publication Bias Analysis'!E:E-DQ$11,DQ$11-'Publication Bias Analysis'!E:E),"")</f>
        <v>-6.0603224348354426E-2</v>
      </c>
      <c r="DM13" s="7">
        <f t="shared" si="81"/>
        <v>6.0603224348354426E-2</v>
      </c>
      <c r="DN13" s="47">
        <f>IF(AND(DL13&lt;&gt;"",CV13&lt;=MAX(CV:CV)-DQ$16),1/('Publication Bias Analysis'!F:F^2+IF(Additional_model="Fixed effect",0,$DQ$23)),"")</f>
        <v>106.63325491346043</v>
      </c>
      <c r="DP13" s="154" t="s">
        <v>4</v>
      </c>
      <c r="DQ13" s="154"/>
      <c r="DT13" s="54">
        <v>12</v>
      </c>
      <c r="DU13" s="76" t="str">
        <f>IF(Trim_and_fill="On",IF(DQ$24&gt;(COUNT(DU$2:DU12)),IF(COUNTIF(CU:CU,-1*(MAX(CU:CU)-DT13+1))=1,"",MAX(CU:CU)-DT13+1),""),"")</f>
        <v/>
      </c>
      <c r="DV13" s="34" t="str">
        <f t="shared" si="62"/>
        <v/>
      </c>
      <c r="DW13" s="34" t="str">
        <f t="shared" si="63"/>
        <v/>
      </c>
      <c r="DX13" s="34" t="str">
        <f t="shared" si="64"/>
        <v/>
      </c>
      <c r="DY13" s="34" t="str">
        <f t="shared" si="65"/>
        <v/>
      </c>
      <c r="DZ13" s="47" t="str">
        <f>IF(DU13&lt;&gt;"",DV:DV-'Publication Bias Analysis'!I$37,"")</f>
        <v/>
      </c>
      <c r="EB13" s="54">
        <v>12</v>
      </c>
      <c r="EC13" s="34" t="e">
        <f t="shared" si="66"/>
        <v>#N/A</v>
      </c>
      <c r="ED13" s="47" t="e">
        <f t="shared" si="67"/>
        <v>#N/A</v>
      </c>
      <c r="EF13" s="166"/>
      <c r="EG13" s="34">
        <f t="shared" si="68"/>
        <v>-1.3848427837340971</v>
      </c>
      <c r="EH13" s="47">
        <f>IF(AND(Include_study?="Yes",Sufficient_data="Yes"),Z_score-('Publication Bias Analysis'!P$3+'Publication Bias Analysis'!P$4*Inverse_standard_error),"")</f>
        <v>-0.75465406065938012</v>
      </c>
      <c r="EJ13" s="166"/>
      <c r="EK13" s="34">
        <f>IF(AND(Include_study?="Yes",Sufficient_data="Yes"),('Publication Bias Analysis'!E:E-SUMPRODUCT('Publication Bias Analysis'!E:E,Calculations!CN:CN)/SUM(Calculations!CN:CN))/(SQRT(EL:EL)),"")</f>
        <v>-0.64517758827312421</v>
      </c>
      <c r="EL13" s="34">
        <f>IF(AND(Include_study?="Yes",Sufficient_data="Yes"),'Publication Bias Analysis'!F:F^2-1/(SUM(Calculations!CN:CN)),"")</f>
        <v>8.8233380075615174E-3</v>
      </c>
      <c r="EM13" s="76">
        <f t="shared" si="69"/>
        <v>6</v>
      </c>
      <c r="EN13" s="76">
        <f t="shared" si="70"/>
        <v>8</v>
      </c>
      <c r="EO13" s="76">
        <f>IF(AND(Include_study?="Yes",Sufficient_data="Yes"),COUNTIFS(EM$2:EM12,"&lt;"&amp;EM13,EN$2:EN12,"&lt;"&amp;EN13)+COUNTIFS(EM14:EM$201,"&lt;"&amp;EM13,EN14:EN$201,"&lt;"&amp;EN13)+COUNTIFS(EM$2:EM12,"&gt;"&amp;EM13,EN$2:EN12,"&gt;"&amp;EN13)+COUNTIFS(EM14:EM$201,"&gt;"&amp;EM13,EN14:EN$201,"&gt;"&amp;EN13),"")</f>
        <v>5</v>
      </c>
      <c r="EP13" s="101">
        <f>IF(AND(Include_study?="Yes",Sufficient_data="Yes"),COUNTIFS(EM$2:EM12,"&lt;"&amp;EM13,EN$2:EN12,"&gt;"&amp;EN13)+COUNTIFS(EM14:EM$201,"&lt;"&amp;EM13,EN14:EN$201,"&gt;"&amp;EN13)+COUNTIFS(EM$2:EM12,"&gt;"&amp;EM13,EN$2:EN12,"&lt;"&amp;EN13)+COUNTIFS(EM14:EM$201,"&gt;"&amp;EM13,EN14:EN$201,"&lt;"&amp;EN13),"")</f>
        <v>6</v>
      </c>
      <c r="ER13" s="166"/>
      <c r="ES13" s="15" t="s">
        <v>101</v>
      </c>
      <c r="ET13" s="7">
        <f>MAX(MAX(Standardized_residual),ABS(MIN(Standardized_residual)))</f>
        <v>5.4230996004406649</v>
      </c>
      <c r="EW13" s="166"/>
      <c r="EX13" s="34">
        <f t="shared" si="71"/>
        <v>0.51631689618261678</v>
      </c>
      <c r="EY13" s="34">
        <f t="shared" si="72"/>
        <v>10.326337923652336</v>
      </c>
      <c r="EZ13" s="34">
        <f t="shared" si="73"/>
        <v>-1.3848427837340971</v>
      </c>
      <c r="FA13" s="47">
        <f>IF(AND(Include_study?="Yes",Sufficient_data="Yes"),Z_score-('Publication Bias Analysis'!AL$30+'Publication Bias Analysis'!AL$31*Inverse_standard_error),"")</f>
        <v>-0.62580937388402291</v>
      </c>
      <c r="FG13" s="166"/>
      <c r="FH13" s="104">
        <f>IF(Z_score&lt;&gt;"",RANK('Publication Bias Analysis'!AT:AT,'Publication Bias Analysis'!AT:AT,1)+COUNTIF('Publication Bias Analysis'!AT$2:AT12,'Publication Bias Analysis'!AT13),"")</f>
        <v>7</v>
      </c>
      <c r="FI13" s="34">
        <f t="shared" si="74"/>
        <v>0.54054054054054057</v>
      </c>
      <c r="FJ13" s="34">
        <f>IF('Publication Bias Analysis'!AS13&lt;&gt;"",'Publication Bias Analysis'!AS13,NA())</f>
        <v>0.10179559909470504</v>
      </c>
      <c r="FK13" s="34">
        <f>IF('Publication Bias Analysis'!AT13&lt;&gt;"",'Publication Bias Analysis'!AT13,NA())</f>
        <v>0.51631689618261678</v>
      </c>
      <c r="FL13" s="34">
        <f>IF(AND(Include_study?="Yes",Sufficient_data="Yes"),'Publication Bias Analysis'!AS:AS-AVERAGE('Publication Bias Analysis'!AS:AS),"")</f>
        <v>0.10179559909470519</v>
      </c>
      <c r="FM13" s="47">
        <f>IF(AND(Include_study?="Yes",Sufficient_data="Yes"),FK:FK-('Publication Bias Analysis'!AW$30+'Publication Bias Analysis'!AW$31*'Publication Bias Analysis'!AS:AS),"")</f>
        <v>-1.1405005858480177</v>
      </c>
      <c r="FS13" s="166"/>
      <c r="FT13" s="34">
        <f t="shared" si="75"/>
        <v>0.51631689618261678</v>
      </c>
      <c r="FU13" s="90">
        <f t="shared" si="83"/>
        <v>0.30281654865124741</v>
      </c>
      <c r="FV13" s="47">
        <f t="shared" si="84"/>
        <v>-1.1946281068275133</v>
      </c>
    </row>
    <row r="14" spans="1:178" x14ac:dyDescent="0.2">
      <c r="A14" s="169"/>
      <c r="B14" s="132" t="str">
        <f t="shared" si="0"/>
        <v/>
      </c>
      <c r="C14" s="132" t="str">
        <f>IF(B14&lt;&gt;"",IF(B14=0,COUNTIF(B$2:B13,0)+1,COUNTIF(B$2:B13,B14)+B14+COUNTIF(B:B,0)),"")</f>
        <v/>
      </c>
      <c r="D14" s="132" t="str">
        <f t="shared" si="1"/>
        <v/>
      </c>
      <c r="E14" s="133" t="str">
        <f>IF(AND(Sufficient_data="Yes",Include_study?="Yes",Input!Study_name&lt;&gt;""),Input!Study_name,"")</f>
        <v/>
      </c>
      <c r="F14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4" s="132" t="str">
        <f t="shared" si="2"/>
        <v/>
      </c>
      <c r="H14" s="132" t="str">
        <f t="shared" si="3"/>
        <v/>
      </c>
      <c r="I1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4" s="17" t="str">
        <f t="shared" si="4"/>
        <v/>
      </c>
      <c r="K14" s="17" t="str">
        <f t="shared" si="5"/>
        <v/>
      </c>
      <c r="L14" s="17" t="str">
        <f t="shared" si="6"/>
        <v/>
      </c>
      <c r="M14" s="17" t="str">
        <f t="shared" si="7"/>
        <v/>
      </c>
      <c r="N14" s="17" t="str">
        <f t="shared" si="8"/>
        <v/>
      </c>
      <c r="O14" s="146" t="str">
        <f t="shared" si="9"/>
        <v/>
      </c>
      <c r="P14" s="142" t="str">
        <f t="shared" si="10"/>
        <v/>
      </c>
      <c r="R14" s="71" t="e">
        <f t="shared" si="11"/>
        <v>#N/A</v>
      </c>
      <c r="S14" s="34" t="e">
        <f t="shared" si="12"/>
        <v>#N/A</v>
      </c>
      <c r="T14" s="47" t="e">
        <f t="shared" si="13"/>
        <v>#N/A</v>
      </c>
      <c r="Y14" s="169"/>
      <c r="Z14" s="83" t="str">
        <f t="shared" si="14"/>
        <v/>
      </c>
      <c r="AA14" s="34" t="str">
        <f t="shared" si="15"/>
        <v/>
      </c>
      <c r="AB14" s="34" t="str">
        <f t="shared" si="16"/>
        <v/>
      </c>
      <c r="AC14" s="34" t="str">
        <f t="shared" si="17"/>
        <v/>
      </c>
      <c r="AD14" s="34" t="str">
        <f t="shared" si="18"/>
        <v/>
      </c>
      <c r="AE14" s="77" t="str">
        <f t="shared" si="19"/>
        <v/>
      </c>
      <c r="AF14" s="77" t="str">
        <f t="shared" si="20"/>
        <v/>
      </c>
      <c r="AG14" s="84" t="str">
        <f t="shared" si="21"/>
        <v/>
      </c>
      <c r="AH14" s="34" t="str">
        <f t="shared" si="22"/>
        <v/>
      </c>
      <c r="AI14" s="34" t="str">
        <f t="shared" si="23"/>
        <v/>
      </c>
      <c r="AJ14" s="47" t="str">
        <f t="shared" si="24"/>
        <v/>
      </c>
      <c r="AL14" s="71" t="e">
        <f t="shared" si="25"/>
        <v>#N/A</v>
      </c>
      <c r="AM14" s="34" t="e">
        <f t="shared" si="26"/>
        <v>#N/A</v>
      </c>
      <c r="AN14" s="47" t="e">
        <f t="shared" si="27"/>
        <v>#N/A</v>
      </c>
      <c r="AP14" s="83" t="str">
        <f t="shared" si="28"/>
        <v/>
      </c>
      <c r="AQ14" s="34" t="str">
        <f>IF(AND(Sufficient_data="Yes",Include_study?="Yes",Subgroup&lt;&gt;""),IF(COUNTIFS(Input!L$2:L13,"="&amp;"Yes",Input!C$2:C13,"="&amp;"Yes",Input!M$2:M13,"="&amp;Subgroup)&gt;0,"",Subgroup),"")</f>
        <v/>
      </c>
      <c r="AR14" s="89" t="str">
        <f t="shared" si="29"/>
        <v/>
      </c>
      <c r="AS14" s="76" t="str">
        <f t="shared" si="30"/>
        <v/>
      </c>
      <c r="AT14" s="34" t="str">
        <f t="shared" si="31"/>
        <v/>
      </c>
      <c r="AU14" s="90" t="str">
        <f t="shared" si="32"/>
        <v/>
      </c>
      <c r="AV14" s="34" t="str">
        <f t="shared" si="33"/>
        <v/>
      </c>
      <c r="AW14" s="34" t="str">
        <f t="shared" si="34"/>
        <v/>
      </c>
      <c r="AX14" s="34" t="str">
        <f t="shared" si="35"/>
        <v/>
      </c>
      <c r="AY14" s="34" t="str">
        <f t="shared" si="36"/>
        <v/>
      </c>
      <c r="AZ14" s="34" t="str">
        <f t="shared" si="37"/>
        <v/>
      </c>
      <c r="BA14" s="34" t="str">
        <f t="shared" si="38"/>
        <v/>
      </c>
      <c r="BB14" s="89" t="str">
        <f t="shared" si="39"/>
        <v/>
      </c>
      <c r="BC14" s="34" t="str">
        <f t="shared" si="40"/>
        <v/>
      </c>
      <c r="BD14" s="34" t="str">
        <f t="shared" si="41"/>
        <v/>
      </c>
      <c r="BE14" s="34" t="str">
        <f t="shared" si="42"/>
        <v/>
      </c>
      <c r="BF14" s="34" t="str">
        <f t="shared" si="43"/>
        <v/>
      </c>
      <c r="BG14" s="34" t="str">
        <f t="shared" si="76"/>
        <v/>
      </c>
      <c r="BH14" s="34" t="str">
        <f t="shared" si="77"/>
        <v/>
      </c>
      <c r="BI14" s="34" t="str">
        <f t="shared" si="46"/>
        <v/>
      </c>
      <c r="BJ14" s="34" t="str">
        <f t="shared" si="47"/>
        <v/>
      </c>
      <c r="BK14" s="34" t="str">
        <f t="shared" si="48"/>
        <v/>
      </c>
      <c r="BL14" s="34" t="e">
        <f t="shared" si="49"/>
        <v>#N/A</v>
      </c>
      <c r="BM14" s="84" t="str">
        <f t="shared" si="78"/>
        <v/>
      </c>
      <c r="BN14" s="34" t="str">
        <f t="shared" si="50"/>
        <v/>
      </c>
      <c r="BO14" s="34" t="str">
        <f t="shared" si="51"/>
        <v/>
      </c>
      <c r="BP14" s="34" t="str">
        <f t="shared" si="52"/>
        <v/>
      </c>
      <c r="BQ14" s="47" t="str">
        <f t="shared" si="79"/>
        <v/>
      </c>
      <c r="BS14" s="15" t="s">
        <v>5</v>
      </c>
      <c r="BT14" s="7">
        <f>SQRT(BT13)</f>
        <v>0.22150155794322718</v>
      </c>
      <c r="BV14" s="170"/>
      <c r="BW14" s="71" t="e">
        <f>IF(AND(Sufficient_data="Yes",Include_study?="Yes",Moderator&lt;&gt;""),'Moderator Analysis'!E:E,NA())</f>
        <v>#N/A</v>
      </c>
      <c r="BX14" s="34" t="e">
        <f>IF(AND(Include_study?="Yes",Sufficient_data="Yes",Moderator&lt;&gt;""),'Moderator Analysis'!F:F,NA())</f>
        <v>#N/A</v>
      </c>
      <c r="BY14" s="34" t="str">
        <f t="shared" si="53"/>
        <v/>
      </c>
      <c r="BZ14" s="34" t="str">
        <f>IF(AND(Sufficient_data="Yes",Include_study?="Yes",Moderator&lt;&gt;""),'Moderator Analysis'!F:F-CJ$2,"")</f>
        <v/>
      </c>
      <c r="CA14" s="34" t="str">
        <f>IF(AND(Sufficient_data="Yes",Include_study?="Yes",Moderator&lt;&gt;""),'Moderator Analysis'!E:E-CJ$3,"")</f>
        <v/>
      </c>
      <c r="CB14" s="47" t="str">
        <f t="shared" si="54"/>
        <v/>
      </c>
      <c r="CC14" s="24"/>
      <c r="CD14" s="95" t="str">
        <f t="shared" si="55"/>
        <v/>
      </c>
      <c r="CE14" s="77" t="str">
        <f>IF(AND(Sufficient_data="Yes",Include_study?="Yes",CD14&lt;&gt;""),'Moderator Analysis'!F:F-'Moderator Analysis'!J$37,"")</f>
        <v/>
      </c>
      <c r="CF14" s="77" t="str">
        <f>IF(AND(Sufficient_data="Yes",Include_study?="Yes",CD14&lt;&gt;""),'Moderator Analysis'!E:E-SUMPRODUCT('Moderator Analysis'!E:E,CD:CD)/SUM(CD:CD),"")</f>
        <v/>
      </c>
      <c r="CG14" s="96" t="str">
        <f>IF(AND(Sufficient_data="Yes",Include_study?="Yes",CD14&lt;&gt;""),CD:CD*(BX14-'Moderator Analysis'!J$29-'Moderator Analysis'!J$30*'Moderator Analysis'!E:E)^2,"")</f>
        <v/>
      </c>
      <c r="CH14" s="24"/>
      <c r="CL14" s="170"/>
      <c r="CM14" s="174"/>
      <c r="CN14" s="34" t="str">
        <f t="shared" si="56"/>
        <v/>
      </c>
      <c r="CO14" s="34" t="str">
        <f>IF(AND(Include_study?="Yes",Sufficient_data="Yes"),1/('Publication Bias Analysis'!F:F^2+IF(Additional_model="Fixed effect",0,Calculations!DB$11)),"")</f>
        <v/>
      </c>
      <c r="CP14" s="34" t="str">
        <f>IF(AND(Include_study?="Yes",Sufficient_data="Yes"),1/('Publication Bias Analysis'!F:F^2+IF(Additional_model="Fixed effect",0,'Publication Bias Analysis'!L$32)),"")</f>
        <v/>
      </c>
      <c r="CQ14" s="34" t="str">
        <f>IF(AND(Include_study?="Yes",Sufficient_data="Yes"),'Publication Bias Analysis'!E:E-'Publication Bias Analysis'!I$37,"")</f>
        <v/>
      </c>
      <c r="CR14" s="34" t="str">
        <f t="shared" si="57"/>
        <v/>
      </c>
      <c r="CS14" s="34" t="str">
        <f t="shared" si="80"/>
        <v/>
      </c>
      <c r="CT14" s="76" t="str">
        <f t="shared" si="58"/>
        <v/>
      </c>
      <c r="CU14" s="76" t="str">
        <f>IF(AND(Include_study?="Yes",Sufficient_data="Yes"),CT:CT+IF(DF:DF&lt;0,-1,1)*COUNTIF(CT$2:CT13,CT:CT),"")</f>
        <v/>
      </c>
      <c r="CV14" s="76" t="str">
        <f>IF(AND(Include_study?="Yes",Sufficient_data="Yes"),RANK(DJ:DJ,DJ:DJ,1)*IF(DI:DI&lt;0,-1,1)+IF(DI:DI&lt;0,-1,1)*COUNTIF(CT$2:CT13,CT:CT),"")</f>
        <v/>
      </c>
      <c r="CW14" s="76" t="str">
        <f>IF(AND(Include_study?="Yes",Sufficient_data="Yes"),RANK(DM:DM,DM:DM,1)*IF(DL:DL&lt;0,-1,1)+IF(DL:DL&lt;0,-1,1)*COUNTIF(CT$2:CT13,CT:CT),"")</f>
        <v/>
      </c>
      <c r="CX14" s="34" t="e">
        <f>IF(AND(Include_study?="Yes",Sufficient_data="Yes"),'Publication Bias Analysis'!E:E,NA())</f>
        <v>#N/A</v>
      </c>
      <c r="CY14" s="47" t="e">
        <f>IF(AND(Include_study?="Yes",Sufficient_data="Yes"),'Publication Bias Analysis'!F:F,NA())</f>
        <v>#N/A</v>
      </c>
      <c r="DA14" s="15" t="s">
        <v>175</v>
      </c>
      <c r="DB14" s="7">
        <f>'Publication Bias Analysis'!I29-'Publication Bias Analysis'!I31</f>
        <v>5.1833059976479912E-2</v>
      </c>
      <c r="DE14" s="166"/>
      <c r="DF1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4" s="34" t="str">
        <f t="shared" si="59"/>
        <v/>
      </c>
      <c r="DH14" s="47" t="str">
        <f>IF(AND(Include_study?="Yes",Sufficient_data="Yes"),1/('Publication Bias Analysis'!F:F^2+IF(Additional_model="Fixed effect",0,$DQ$7)),"")</f>
        <v/>
      </c>
      <c r="DI14" s="34" t="str">
        <f>IF(AND(Include_study?="Yes",Sufficient_data="Yes"),IF('Publication Bias Analysis'!L$37="Left",'Publication Bias Analysis'!E:E-DQ$3,DQ$3-'Publication Bias Analysis'!E:E),"")</f>
        <v/>
      </c>
      <c r="DJ14" s="34" t="str">
        <f t="shared" si="60"/>
        <v/>
      </c>
      <c r="DK14" s="47" t="str">
        <f>IF(AND(DI14&lt;&gt;"",CU14&lt;=MAX(CU:CU)-DQ$8),1/('Publication Bias Analysis'!F:F^2+IF(Additional_model="Fixed effect",0,$DQ$15)),"")</f>
        <v/>
      </c>
      <c r="DL14" s="7" t="str">
        <f>IF(AND(Include_study?="Yes",Sufficient_data="Yes"),IF('Publication Bias Analysis'!L$37="Left",'Publication Bias Analysis'!E:E-DQ$11,DQ$11-'Publication Bias Analysis'!E:E),"")</f>
        <v/>
      </c>
      <c r="DM14" s="7" t="str">
        <f t="shared" si="81"/>
        <v/>
      </c>
      <c r="DN14" s="47" t="str">
        <f>IF(AND(DL14&lt;&gt;"",CV14&lt;=MAX(CV:CV)-DQ$16),1/('Publication Bias Analysis'!F:F^2+IF(Additional_model="Fixed effect",0,$DQ$23)),"")</f>
        <v/>
      </c>
      <c r="DP14" s="15" t="s">
        <v>3</v>
      </c>
      <c r="DQ14" s="7">
        <f>SUMPRODUCT(--(CV:CV&lt;=(MAX(CV:CV)-DQ16)),Calculations!CN:CN,'Publication Bias Analysis'!E:E,'Publication Bias Analysis'!E:E)-SUMPRODUCT(--(CV:CV&lt;=(MAX(CV:CV)-DQ16)),Calculations!CN:CN,'Publication Bias Analysis'!E:E)^2/SUMIF(CV:CV,"&lt;="&amp;(MAX(CV:CV)-DQ16),Calculations!CN:CN)</f>
        <v>89.2977695151543</v>
      </c>
      <c r="DT14" s="54">
        <v>13</v>
      </c>
      <c r="DU14" s="76" t="str">
        <f>IF(Trim_and_fill="On",IF(DQ$24&gt;(COUNT(DU$2:DU13)),IF(COUNTIF(CU:CU,-1*(MAX(CU:CU)-DT14+1))=1,"",MAX(CU:CU)-DT14+1),""),"")</f>
        <v/>
      </c>
      <c r="DV14" s="34" t="str">
        <f t="shared" si="62"/>
        <v/>
      </c>
      <c r="DW14" s="34" t="str">
        <f t="shared" si="63"/>
        <v/>
      </c>
      <c r="DX14" s="34" t="str">
        <f t="shared" si="64"/>
        <v/>
      </c>
      <c r="DY14" s="34" t="str">
        <f t="shared" si="65"/>
        <v/>
      </c>
      <c r="DZ14" s="47" t="str">
        <f>IF(DU14&lt;&gt;"",DV:DV-'Publication Bias Analysis'!I$37,"")</f>
        <v/>
      </c>
      <c r="EB14" s="54">
        <v>13</v>
      </c>
      <c r="EC14" s="34" t="e">
        <f t="shared" si="66"/>
        <v>#N/A</v>
      </c>
      <c r="ED14" s="47" t="e">
        <f t="shared" si="67"/>
        <v>#N/A</v>
      </c>
      <c r="EF14" s="166"/>
      <c r="EG14" s="34" t="str">
        <f t="shared" si="68"/>
        <v/>
      </c>
      <c r="EH14" s="47" t="str">
        <f>IF(AND(Include_study?="Yes",Sufficient_data="Yes"),Z_score-('Publication Bias Analysis'!P$3+'Publication Bias Analysis'!P$4*Inverse_standard_error),"")</f>
        <v/>
      </c>
      <c r="EJ14" s="166"/>
      <c r="EK14" s="34" t="str">
        <f>IF(AND(Include_study?="Yes",Sufficient_data="Yes"),('Publication Bias Analysis'!E:E-SUMPRODUCT('Publication Bias Analysis'!E:E,Calculations!CN:CN)/SUM(Calculations!CN:CN))/(SQRT(EL:EL)),"")</f>
        <v/>
      </c>
      <c r="EL14" s="34" t="str">
        <f>IF(AND(Include_study?="Yes",Sufficient_data="Yes"),'Publication Bias Analysis'!F:F^2-1/(SUM(Calculations!CN:CN)),"")</f>
        <v/>
      </c>
      <c r="EM14" s="76" t="str">
        <f t="shared" si="69"/>
        <v/>
      </c>
      <c r="EN14" s="76" t="str">
        <f t="shared" si="70"/>
        <v/>
      </c>
      <c r="EO14" s="76" t="str">
        <f>IF(AND(Include_study?="Yes",Sufficient_data="Yes"),COUNTIFS(EM$2:EM13,"&lt;"&amp;EM14,EN$2:EN13,"&lt;"&amp;EN14)+COUNTIFS(EM15:EM$201,"&lt;"&amp;EM14,EN15:EN$201,"&lt;"&amp;EN14)+COUNTIFS(EM$2:EM13,"&gt;"&amp;EM14,EN$2:EN13,"&gt;"&amp;EN14)+COUNTIFS(EM15:EM$201,"&gt;"&amp;EM14,EN15:EN$201,"&gt;"&amp;EN14),"")</f>
        <v/>
      </c>
      <c r="EP14" s="101" t="str">
        <f>IF(AND(Include_study?="Yes",Sufficient_data="Yes"),COUNTIFS(EM$2:EM13,"&lt;"&amp;EM14,EN$2:EN13,"&gt;"&amp;EN14)+COUNTIFS(EM15:EM$201,"&lt;"&amp;EM14,EN15:EN$201,"&gt;"&amp;EN14)+COUNTIFS(EM$2:EM13,"&gt;"&amp;EM14,EN$2:EN13,"&lt;"&amp;EN14)+COUNTIFS(EM15:EM$201,"&gt;"&amp;EM14,EN15:EN$201,"&lt;"&amp;EN14),"")</f>
        <v/>
      </c>
      <c r="ER14" s="166"/>
      <c r="ES14" s="15" t="s">
        <v>100</v>
      </c>
      <c r="ET14" s="18">
        <f>ROUND(ET13/4,1)</f>
        <v>1.4</v>
      </c>
      <c r="EW14" s="166"/>
      <c r="EX14" s="34" t="e">
        <f t="shared" si="71"/>
        <v>#N/A</v>
      </c>
      <c r="EY14" s="34" t="e">
        <f t="shared" si="72"/>
        <v>#N/A</v>
      </c>
      <c r="EZ14" s="34" t="str">
        <f t="shared" si="73"/>
        <v/>
      </c>
      <c r="FA14" s="47" t="str">
        <f>IF(AND(Include_study?="Yes",Sufficient_data="Yes"),Z_score-('Publication Bias Analysis'!AL$30+'Publication Bias Analysis'!AL$31*Inverse_standard_error),"")</f>
        <v/>
      </c>
      <c r="FG14" s="166"/>
      <c r="FH14" s="104" t="str">
        <f>IF(Z_score&lt;&gt;"",RANK('Publication Bias Analysis'!AT:AT,'Publication Bias Analysis'!AT:AT,1)+COUNTIF('Publication Bias Analysis'!AT$2:AT13,'Publication Bias Analysis'!AT14),"")</f>
        <v/>
      </c>
      <c r="FI14" s="34" t="str">
        <f t="shared" si="74"/>
        <v/>
      </c>
      <c r="FJ14" s="34" t="e">
        <f>IF('Publication Bias Analysis'!AS14&lt;&gt;"",'Publication Bias Analysis'!AS14,NA())</f>
        <v>#N/A</v>
      </c>
      <c r="FK14" s="34" t="e">
        <f>IF('Publication Bias Analysis'!AT14&lt;&gt;"",'Publication Bias Analysis'!AT14,NA())</f>
        <v>#N/A</v>
      </c>
      <c r="FL14" s="34" t="str">
        <f>IF(AND(Include_study?="Yes",Sufficient_data="Yes"),'Publication Bias Analysis'!AS:AS-AVERAGE('Publication Bias Analysis'!AS:AS),"")</f>
        <v/>
      </c>
      <c r="FM14" s="47" t="str">
        <f>IF(AND(Include_study?="Yes",Sufficient_data="Yes"),FK:FK-('Publication Bias Analysis'!AW$30+'Publication Bias Analysis'!AW$31*'Publication Bias Analysis'!AS:AS),"")</f>
        <v/>
      </c>
      <c r="FS14" s="166"/>
      <c r="FT14" s="34" t="str">
        <f t="shared" si="75"/>
        <v/>
      </c>
      <c r="FU14" s="90" t="str">
        <f t="shared" si="83"/>
        <v/>
      </c>
      <c r="FV14" s="47" t="str">
        <f t="shared" si="84"/>
        <v/>
      </c>
    </row>
    <row r="15" spans="1:178" ht="14.25" x14ac:dyDescent="0.2">
      <c r="A15" s="169"/>
      <c r="B15" s="132" t="str">
        <f t="shared" si="0"/>
        <v/>
      </c>
      <c r="C15" s="132" t="str">
        <f>IF(B15&lt;&gt;"",IF(B15=0,COUNTIF(B$2:B14,0)+1,COUNTIF(B$2:B14,B15)+B15+COUNTIF(B:B,0)),"")</f>
        <v/>
      </c>
      <c r="D15" s="132" t="str">
        <f t="shared" si="1"/>
        <v/>
      </c>
      <c r="E15" s="133" t="str">
        <f>IF(AND(Sufficient_data="Yes",Include_study?="Yes",Input!Study_name&lt;&gt;""),Input!Study_name,"")</f>
        <v/>
      </c>
      <c r="F15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5" s="132" t="str">
        <f t="shared" si="2"/>
        <v/>
      </c>
      <c r="H15" s="132" t="str">
        <f t="shared" si="3"/>
        <v/>
      </c>
      <c r="I1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5" s="17" t="str">
        <f t="shared" si="4"/>
        <v/>
      </c>
      <c r="K15" s="17" t="str">
        <f t="shared" si="5"/>
        <v/>
      </c>
      <c r="L15" s="17" t="str">
        <f t="shared" si="6"/>
        <v/>
      </c>
      <c r="M15" s="17" t="str">
        <f t="shared" si="7"/>
        <v/>
      </c>
      <c r="N15" s="17" t="str">
        <f t="shared" si="8"/>
        <v/>
      </c>
      <c r="O15" s="146" t="str">
        <f t="shared" si="9"/>
        <v/>
      </c>
      <c r="P15" s="142" t="str">
        <f t="shared" si="10"/>
        <v/>
      </c>
      <c r="R15" s="71" t="e">
        <f t="shared" si="11"/>
        <v>#N/A</v>
      </c>
      <c r="S15" s="34" t="e">
        <f t="shared" si="12"/>
        <v>#N/A</v>
      </c>
      <c r="T15" s="47" t="e">
        <f t="shared" si="13"/>
        <v>#N/A</v>
      </c>
      <c r="Y15" s="169"/>
      <c r="Z15" s="83" t="str">
        <f t="shared" si="14"/>
        <v/>
      </c>
      <c r="AA15" s="34" t="str">
        <f t="shared" si="15"/>
        <v/>
      </c>
      <c r="AB15" s="34" t="str">
        <f t="shared" si="16"/>
        <v/>
      </c>
      <c r="AC15" s="34" t="str">
        <f t="shared" si="17"/>
        <v/>
      </c>
      <c r="AD15" s="34" t="str">
        <f t="shared" si="18"/>
        <v/>
      </c>
      <c r="AE15" s="77" t="str">
        <f t="shared" si="19"/>
        <v/>
      </c>
      <c r="AF15" s="77" t="str">
        <f t="shared" si="20"/>
        <v/>
      </c>
      <c r="AG15" s="84" t="str">
        <f t="shared" si="21"/>
        <v/>
      </c>
      <c r="AH15" s="34" t="str">
        <f t="shared" si="22"/>
        <v/>
      </c>
      <c r="AI15" s="34" t="str">
        <f t="shared" si="23"/>
        <v/>
      </c>
      <c r="AJ15" s="47" t="str">
        <f t="shared" si="24"/>
        <v/>
      </c>
      <c r="AL15" s="71" t="e">
        <f t="shared" si="25"/>
        <v>#N/A</v>
      </c>
      <c r="AM15" s="34" t="e">
        <f t="shared" si="26"/>
        <v>#N/A</v>
      </c>
      <c r="AN15" s="47" t="e">
        <f t="shared" si="27"/>
        <v>#N/A</v>
      </c>
      <c r="AP15" s="83" t="str">
        <f t="shared" si="28"/>
        <v/>
      </c>
      <c r="AQ15" s="34" t="str">
        <f>IF(AND(Sufficient_data="Yes",Include_study?="Yes",Subgroup&lt;&gt;""),IF(COUNTIFS(Input!L$2:L14,"="&amp;"Yes",Input!C$2:C14,"="&amp;"Yes",Input!M$2:M14,"="&amp;Subgroup)&gt;0,"",Subgroup),"")</f>
        <v/>
      </c>
      <c r="AR15" s="89" t="str">
        <f t="shared" si="29"/>
        <v/>
      </c>
      <c r="AS15" s="76" t="str">
        <f t="shared" si="30"/>
        <v/>
      </c>
      <c r="AT15" s="34" t="str">
        <f t="shared" si="31"/>
        <v/>
      </c>
      <c r="AU15" s="90" t="str">
        <f t="shared" si="32"/>
        <v/>
      </c>
      <c r="AV15" s="34" t="str">
        <f t="shared" si="33"/>
        <v/>
      </c>
      <c r="AW15" s="34" t="str">
        <f t="shared" si="34"/>
        <v/>
      </c>
      <c r="AX15" s="34" t="str">
        <f t="shared" si="35"/>
        <v/>
      </c>
      <c r="AY15" s="34" t="str">
        <f t="shared" si="36"/>
        <v/>
      </c>
      <c r="AZ15" s="34" t="str">
        <f t="shared" si="37"/>
        <v/>
      </c>
      <c r="BA15" s="34" t="str">
        <f t="shared" si="38"/>
        <v/>
      </c>
      <c r="BB15" s="89" t="str">
        <f t="shared" si="39"/>
        <v/>
      </c>
      <c r="BC15" s="34" t="str">
        <f t="shared" si="40"/>
        <v/>
      </c>
      <c r="BD15" s="34" t="str">
        <f t="shared" si="41"/>
        <v/>
      </c>
      <c r="BE15" s="34" t="str">
        <f t="shared" si="42"/>
        <v/>
      </c>
      <c r="BF15" s="34" t="str">
        <f t="shared" si="43"/>
        <v/>
      </c>
      <c r="BG15" s="34" t="str">
        <f t="shared" si="76"/>
        <v/>
      </c>
      <c r="BH15" s="34" t="str">
        <f t="shared" si="77"/>
        <v/>
      </c>
      <c r="BI15" s="34" t="str">
        <f t="shared" si="46"/>
        <v/>
      </c>
      <c r="BJ15" s="34" t="str">
        <f t="shared" si="47"/>
        <v/>
      </c>
      <c r="BK15" s="34" t="str">
        <f t="shared" si="48"/>
        <v/>
      </c>
      <c r="BL15" s="34" t="e">
        <f t="shared" si="49"/>
        <v>#N/A</v>
      </c>
      <c r="BM15" s="84" t="str">
        <f t="shared" si="78"/>
        <v/>
      </c>
      <c r="BN15" s="34" t="str">
        <f t="shared" si="50"/>
        <v/>
      </c>
      <c r="BO15" s="34" t="str">
        <f t="shared" si="51"/>
        <v/>
      </c>
      <c r="BP15" s="34" t="str">
        <f t="shared" si="52"/>
        <v/>
      </c>
      <c r="BQ15" s="47" t="str">
        <f t="shared" si="79"/>
        <v/>
      </c>
      <c r="BV15" s="170"/>
      <c r="BW15" s="71" t="e">
        <f>IF(AND(Sufficient_data="Yes",Include_study?="Yes",Moderator&lt;&gt;""),'Moderator Analysis'!E:E,NA())</f>
        <v>#N/A</v>
      </c>
      <c r="BX15" s="34" t="e">
        <f>IF(AND(Include_study?="Yes",Sufficient_data="Yes",Moderator&lt;&gt;""),'Moderator Analysis'!F:F,NA())</f>
        <v>#N/A</v>
      </c>
      <c r="BY15" s="34" t="str">
        <f t="shared" si="53"/>
        <v/>
      </c>
      <c r="BZ15" s="34" t="str">
        <f>IF(AND(Sufficient_data="Yes",Include_study?="Yes",Moderator&lt;&gt;""),'Moderator Analysis'!F:F-CJ$2,"")</f>
        <v/>
      </c>
      <c r="CA15" s="34" t="str">
        <f>IF(AND(Sufficient_data="Yes",Include_study?="Yes",Moderator&lt;&gt;""),'Moderator Analysis'!E:E-CJ$3,"")</f>
        <v/>
      </c>
      <c r="CB15" s="47" t="str">
        <f t="shared" si="54"/>
        <v/>
      </c>
      <c r="CC15" s="24"/>
      <c r="CD15" s="95" t="str">
        <f t="shared" si="55"/>
        <v/>
      </c>
      <c r="CE15" s="77" t="str">
        <f>IF(AND(Sufficient_data="Yes",Include_study?="Yes",CD15&lt;&gt;""),'Moderator Analysis'!F:F-'Moderator Analysis'!J$37,"")</f>
        <v/>
      </c>
      <c r="CF15" s="77" t="str">
        <f>IF(AND(Sufficient_data="Yes",Include_study?="Yes",CD15&lt;&gt;""),'Moderator Analysis'!E:E-SUMPRODUCT('Moderator Analysis'!E:E,CD:CD)/SUM(CD:CD),"")</f>
        <v/>
      </c>
      <c r="CG15" s="96" t="str">
        <f>IF(AND(Sufficient_data="Yes",Include_study?="Yes",CD15&lt;&gt;""),CD:CD*(BX15-'Moderator Analysis'!J$29-'Moderator Analysis'!J$30*'Moderator Analysis'!E:E)^2,"")</f>
        <v/>
      </c>
      <c r="CH15" s="24"/>
      <c r="CL15" s="170"/>
      <c r="CM15" s="174"/>
      <c r="CN15" s="34" t="str">
        <f t="shared" si="56"/>
        <v/>
      </c>
      <c r="CO15" s="34" t="str">
        <f>IF(AND(Include_study?="Yes",Sufficient_data="Yes"),1/('Publication Bias Analysis'!F:F^2+IF(Additional_model="Fixed effect",0,Calculations!DB$11)),"")</f>
        <v/>
      </c>
      <c r="CP15" s="34" t="str">
        <f>IF(AND(Include_study?="Yes",Sufficient_data="Yes"),1/('Publication Bias Analysis'!F:F^2+IF(Additional_model="Fixed effect",0,'Publication Bias Analysis'!L$32)),"")</f>
        <v/>
      </c>
      <c r="CQ15" s="34" t="str">
        <f>IF(AND(Include_study?="Yes",Sufficient_data="Yes"),'Publication Bias Analysis'!E:E-'Publication Bias Analysis'!I$37,"")</f>
        <v/>
      </c>
      <c r="CR15" s="34" t="str">
        <f t="shared" si="57"/>
        <v/>
      </c>
      <c r="CS15" s="34" t="str">
        <f t="shared" si="80"/>
        <v/>
      </c>
      <c r="CT15" s="76" t="str">
        <f t="shared" si="58"/>
        <v/>
      </c>
      <c r="CU15" s="76" t="str">
        <f>IF(AND(Include_study?="Yes",Sufficient_data="Yes"),CT:CT+IF(DF:DF&lt;0,-1,1)*COUNTIF(CT$2:CT14,CT:CT),"")</f>
        <v/>
      </c>
      <c r="CV15" s="76" t="str">
        <f>IF(AND(Include_study?="Yes",Sufficient_data="Yes"),RANK(DJ:DJ,DJ:DJ,1)*IF(DI:DI&lt;0,-1,1)+IF(DI:DI&lt;0,-1,1)*COUNTIF(CT$2:CT14,CT:CT),"")</f>
        <v/>
      </c>
      <c r="CW15" s="76" t="str">
        <f>IF(AND(Include_study?="Yes",Sufficient_data="Yes"),RANK(DM:DM,DM:DM,1)*IF(DL:DL&lt;0,-1,1)+IF(DL:DL&lt;0,-1,1)*COUNTIF(CT$2:CT14,CT:CT),"")</f>
        <v/>
      </c>
      <c r="CX15" s="34" t="e">
        <f>IF(AND(Include_study?="Yes",Sufficient_data="Yes"),'Publication Bias Analysis'!E:E,NA())</f>
        <v>#N/A</v>
      </c>
      <c r="CY15" s="47" t="e">
        <f>IF(AND(Include_study?="Yes",Sufficient_data="Yes"),'Publication Bias Analysis'!F:F,NA())</f>
        <v>#N/A</v>
      </c>
      <c r="DA15" s="15" t="s">
        <v>172</v>
      </c>
      <c r="DB15" s="7">
        <f>'Publication Bias Analysis'!I29-'Publication Bias Analysis'!I33</f>
        <v>0.48716368951333011</v>
      </c>
      <c r="DE15" s="166"/>
      <c r="DF1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5" s="34" t="str">
        <f t="shared" si="59"/>
        <v/>
      </c>
      <c r="DH15" s="47" t="str">
        <f>IF(AND(Include_study?="Yes",Sufficient_data="Yes"),1/('Publication Bias Analysis'!F:F^2+IF(Additional_model="Fixed effect",0,$DQ$7)),"")</f>
        <v/>
      </c>
      <c r="DI15" s="34" t="str">
        <f>IF(AND(Include_study?="Yes",Sufficient_data="Yes"),IF('Publication Bias Analysis'!L$37="Left",'Publication Bias Analysis'!E:E-DQ$3,DQ$3-'Publication Bias Analysis'!E:E),"")</f>
        <v/>
      </c>
      <c r="DJ15" s="34" t="str">
        <f t="shared" si="60"/>
        <v/>
      </c>
      <c r="DK15" s="47" t="str">
        <f>IF(AND(DI15&lt;&gt;"",CU15&lt;=MAX(CU:CU)-DQ$8),1/('Publication Bias Analysis'!F:F^2+IF(Additional_model="Fixed effect",0,$DQ$15)),"")</f>
        <v/>
      </c>
      <c r="DL15" s="7" t="str">
        <f>IF(AND(Include_study?="Yes",Sufficient_data="Yes"),IF('Publication Bias Analysis'!L$37="Left",'Publication Bias Analysis'!E:E-DQ$11,DQ$11-'Publication Bias Analysis'!E:E),"")</f>
        <v/>
      </c>
      <c r="DM15" s="7" t="str">
        <f t="shared" si="81"/>
        <v/>
      </c>
      <c r="DN15" s="47" t="str">
        <f>IF(AND(DL15&lt;&gt;"",CV15&lt;=MAX(CV:CV)-DQ$16),1/('Publication Bias Analysis'!F:F^2+IF(Additional_model="Fixed effect",0,$DQ$23)),"")</f>
        <v/>
      </c>
      <c r="DP15" s="15" t="s">
        <v>24</v>
      </c>
      <c r="DQ15" s="17">
        <f>MAX(0,(DQ14-(k_-DQ16))/((SUMIF(CV:CV,"&lt;="&amp;(MAX(CV:CV)-DQ16),Calculations!CN:CN))-((SUMPRODUCT(--(CV:CV&lt;=(MAX(CV:CV)-DQ16)),Calculations!CN:CN,Calculations!CN:CN))/(SUMIF(CV:CV,"&lt;="&amp;(MAX(CV:CV)-DQ16),Calculations!CN:CN)))))</f>
        <v>4.8436320275523845E-2</v>
      </c>
      <c r="DT15" s="54">
        <v>14</v>
      </c>
      <c r="DU15" s="76" t="str">
        <f>IF(Trim_and_fill="On",IF(DQ$24&gt;(COUNT(DU$2:DU14)),IF(COUNTIF(CU:CU,-1*(MAX(CU:CU)-DT15+1))=1,"",MAX(CU:CU)-DT15+1),""),"")</f>
        <v/>
      </c>
      <c r="DV15" s="34" t="str">
        <f t="shared" si="62"/>
        <v/>
      </c>
      <c r="DW15" s="34" t="str">
        <f t="shared" si="63"/>
        <v/>
      </c>
      <c r="DX15" s="34" t="str">
        <f t="shared" si="64"/>
        <v/>
      </c>
      <c r="DY15" s="34" t="str">
        <f t="shared" si="65"/>
        <v/>
      </c>
      <c r="DZ15" s="47" t="str">
        <f>IF(DU15&lt;&gt;"",DV:DV-'Publication Bias Analysis'!I$37,"")</f>
        <v/>
      </c>
      <c r="EB15" s="54">
        <v>14</v>
      </c>
      <c r="EC15" s="34" t="e">
        <f t="shared" si="66"/>
        <v>#N/A</v>
      </c>
      <c r="ED15" s="47" t="e">
        <f t="shared" si="67"/>
        <v>#N/A</v>
      </c>
      <c r="EF15" s="166"/>
      <c r="EG15" s="34" t="str">
        <f t="shared" si="68"/>
        <v/>
      </c>
      <c r="EH15" s="47" t="str">
        <f>IF(AND(Include_study?="Yes",Sufficient_data="Yes"),Z_score-('Publication Bias Analysis'!P$3+'Publication Bias Analysis'!P$4*Inverse_standard_error),"")</f>
        <v/>
      </c>
      <c r="EJ15" s="166"/>
      <c r="EK15" s="34" t="str">
        <f>IF(AND(Include_study?="Yes",Sufficient_data="Yes"),('Publication Bias Analysis'!E:E-SUMPRODUCT('Publication Bias Analysis'!E:E,Calculations!CN:CN)/SUM(Calculations!CN:CN))/(SQRT(EL:EL)),"")</f>
        <v/>
      </c>
      <c r="EL15" s="34" t="str">
        <f>IF(AND(Include_study?="Yes",Sufficient_data="Yes"),'Publication Bias Analysis'!F:F^2-1/(SUM(Calculations!CN:CN)),"")</f>
        <v/>
      </c>
      <c r="EM15" s="76" t="str">
        <f t="shared" si="69"/>
        <v/>
      </c>
      <c r="EN15" s="76" t="str">
        <f t="shared" si="70"/>
        <v/>
      </c>
      <c r="EO15" s="76" t="str">
        <f>IF(AND(Include_study?="Yes",Sufficient_data="Yes"),COUNTIFS(EM$2:EM14,"&lt;"&amp;EM15,EN$2:EN14,"&lt;"&amp;EN15)+COUNTIFS(EM16:EM$201,"&lt;"&amp;EM15,EN16:EN$201,"&lt;"&amp;EN15)+COUNTIFS(EM$2:EM14,"&gt;"&amp;EM15,EN$2:EN14,"&gt;"&amp;EN15)+COUNTIFS(EM16:EM$201,"&gt;"&amp;EM15,EN16:EN$201,"&gt;"&amp;EN15),"")</f>
        <v/>
      </c>
      <c r="EP15" s="101" t="str">
        <f>IF(AND(Include_study?="Yes",Sufficient_data="Yes"),COUNTIFS(EM$2:EM14,"&lt;"&amp;EM15,EN$2:EN14,"&gt;"&amp;EN15)+COUNTIFS(EM16:EM$201,"&lt;"&amp;EM15,EN16:EN$201,"&gt;"&amp;EN15)+COUNTIFS(EM$2:EM14,"&gt;"&amp;EM15,EN$2:EN14,"&lt;"&amp;EN15)+COUNTIFS(EM16:EM$201,"&gt;"&amp;EM15,EN16:EN$201,"&lt;"&amp;EN15),"")</f>
        <v/>
      </c>
      <c r="ER15" s="166"/>
      <c r="EW15" s="166"/>
      <c r="EX15" s="34" t="e">
        <f t="shared" si="71"/>
        <v>#N/A</v>
      </c>
      <c r="EY15" s="34" t="e">
        <f t="shared" si="72"/>
        <v>#N/A</v>
      </c>
      <c r="EZ15" s="34" t="str">
        <f t="shared" si="73"/>
        <v/>
      </c>
      <c r="FA15" s="47" t="str">
        <f>IF(AND(Include_study?="Yes",Sufficient_data="Yes"),Z_score-('Publication Bias Analysis'!AL$30+'Publication Bias Analysis'!AL$31*Inverse_standard_error),"")</f>
        <v/>
      </c>
      <c r="FG15" s="166"/>
      <c r="FH15" s="104" t="str">
        <f>IF(Z_score&lt;&gt;"",RANK('Publication Bias Analysis'!AT:AT,'Publication Bias Analysis'!AT:AT,1)+COUNTIF('Publication Bias Analysis'!AT$2:AT14,'Publication Bias Analysis'!AT15),"")</f>
        <v/>
      </c>
      <c r="FI15" s="34" t="str">
        <f t="shared" si="74"/>
        <v/>
      </c>
      <c r="FJ15" s="34" t="e">
        <f>IF('Publication Bias Analysis'!AS15&lt;&gt;"",'Publication Bias Analysis'!AS15,NA())</f>
        <v>#N/A</v>
      </c>
      <c r="FK15" s="34" t="e">
        <f>IF('Publication Bias Analysis'!AT15&lt;&gt;"",'Publication Bias Analysis'!AT15,NA())</f>
        <v>#N/A</v>
      </c>
      <c r="FL15" s="34" t="str">
        <f>IF(AND(Include_study?="Yes",Sufficient_data="Yes"),'Publication Bias Analysis'!AS:AS-AVERAGE('Publication Bias Analysis'!AS:AS),"")</f>
        <v/>
      </c>
      <c r="FM15" s="47" t="str">
        <f>IF(AND(Include_study?="Yes",Sufficient_data="Yes"),FK:FK-('Publication Bias Analysis'!AW$30+'Publication Bias Analysis'!AW$31*'Publication Bias Analysis'!AS:AS),"")</f>
        <v/>
      </c>
      <c r="FS15" s="166"/>
      <c r="FT15" s="34" t="str">
        <f t="shared" si="75"/>
        <v/>
      </c>
      <c r="FU15" s="90" t="str">
        <f t="shared" si="83"/>
        <v/>
      </c>
      <c r="FV15" s="47" t="str">
        <f t="shared" si="84"/>
        <v/>
      </c>
    </row>
    <row r="16" spans="1:178" x14ac:dyDescent="0.2">
      <c r="A16" s="169"/>
      <c r="B16" s="132" t="str">
        <f t="shared" si="0"/>
        <v/>
      </c>
      <c r="C16" s="132" t="str">
        <f>IF(B16&lt;&gt;"",IF(B16=0,COUNTIF(B$2:B15,0)+1,COUNTIF(B$2:B15,B16)+B16+COUNTIF(B:B,0)),"")</f>
        <v/>
      </c>
      <c r="D16" s="132" t="str">
        <f t="shared" si="1"/>
        <v/>
      </c>
      <c r="E16" s="133" t="str">
        <f>IF(AND(Sufficient_data="Yes",Include_study?="Yes",Input!Study_name&lt;&gt;""),Input!Study_name,"")</f>
        <v/>
      </c>
      <c r="F16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6" s="132" t="str">
        <f t="shared" si="2"/>
        <v/>
      </c>
      <c r="H16" s="132" t="str">
        <f t="shared" si="3"/>
        <v/>
      </c>
      <c r="I1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6" s="17" t="str">
        <f t="shared" si="4"/>
        <v/>
      </c>
      <c r="K16" s="17" t="str">
        <f t="shared" si="5"/>
        <v/>
      </c>
      <c r="L16" s="17" t="str">
        <f t="shared" si="6"/>
        <v/>
      </c>
      <c r="M16" s="17" t="str">
        <f t="shared" si="7"/>
        <v/>
      </c>
      <c r="N16" s="17" t="str">
        <f t="shared" si="8"/>
        <v/>
      </c>
      <c r="O16" s="146" t="str">
        <f t="shared" si="9"/>
        <v/>
      </c>
      <c r="P16" s="142" t="str">
        <f t="shared" si="10"/>
        <v/>
      </c>
      <c r="R16" s="71" t="e">
        <f t="shared" si="11"/>
        <v>#N/A</v>
      </c>
      <c r="S16" s="34" t="e">
        <f t="shared" si="12"/>
        <v>#N/A</v>
      </c>
      <c r="T16" s="47" t="e">
        <f t="shared" si="13"/>
        <v>#N/A</v>
      </c>
      <c r="Y16" s="169"/>
      <c r="Z16" s="83" t="str">
        <f t="shared" si="14"/>
        <v/>
      </c>
      <c r="AA16" s="34" t="str">
        <f t="shared" si="15"/>
        <v/>
      </c>
      <c r="AB16" s="34" t="str">
        <f t="shared" si="16"/>
        <v/>
      </c>
      <c r="AC16" s="34" t="str">
        <f t="shared" si="17"/>
        <v/>
      </c>
      <c r="AD16" s="34" t="str">
        <f t="shared" si="18"/>
        <v/>
      </c>
      <c r="AE16" s="77" t="str">
        <f t="shared" si="19"/>
        <v/>
      </c>
      <c r="AF16" s="77" t="str">
        <f t="shared" si="20"/>
        <v/>
      </c>
      <c r="AG16" s="84" t="str">
        <f t="shared" si="21"/>
        <v/>
      </c>
      <c r="AH16" s="34" t="str">
        <f t="shared" si="22"/>
        <v/>
      </c>
      <c r="AI16" s="34" t="str">
        <f t="shared" si="23"/>
        <v/>
      </c>
      <c r="AJ16" s="47" t="str">
        <f t="shared" si="24"/>
        <v/>
      </c>
      <c r="AL16" s="71" t="e">
        <f t="shared" si="25"/>
        <v>#N/A</v>
      </c>
      <c r="AM16" s="34" t="e">
        <f t="shared" si="26"/>
        <v>#N/A</v>
      </c>
      <c r="AN16" s="47" t="e">
        <f t="shared" si="27"/>
        <v>#N/A</v>
      </c>
      <c r="AP16" s="83" t="str">
        <f t="shared" si="28"/>
        <v/>
      </c>
      <c r="AQ16" s="34" t="str">
        <f>IF(AND(Sufficient_data="Yes",Include_study?="Yes",Subgroup&lt;&gt;""),IF(COUNTIFS(Input!L$2:L15,"="&amp;"Yes",Input!C$2:C15,"="&amp;"Yes",Input!M$2:M15,"="&amp;Subgroup)&gt;0,"",Subgroup),"")</f>
        <v/>
      </c>
      <c r="AR16" s="89" t="str">
        <f t="shared" si="29"/>
        <v/>
      </c>
      <c r="AS16" s="76" t="str">
        <f t="shared" si="30"/>
        <v/>
      </c>
      <c r="AT16" s="34" t="str">
        <f t="shared" si="31"/>
        <v/>
      </c>
      <c r="AU16" s="90" t="str">
        <f t="shared" si="32"/>
        <v/>
      </c>
      <c r="AV16" s="34" t="str">
        <f t="shared" si="33"/>
        <v/>
      </c>
      <c r="AW16" s="34" t="str">
        <f t="shared" si="34"/>
        <v/>
      </c>
      <c r="AX16" s="34" t="str">
        <f t="shared" si="35"/>
        <v/>
      </c>
      <c r="AY16" s="34" t="str">
        <f t="shared" si="36"/>
        <v/>
      </c>
      <c r="AZ16" s="34" t="str">
        <f t="shared" si="37"/>
        <v/>
      </c>
      <c r="BA16" s="34" t="str">
        <f t="shared" si="38"/>
        <v/>
      </c>
      <c r="BB16" s="89" t="str">
        <f t="shared" si="39"/>
        <v/>
      </c>
      <c r="BC16" s="34" t="str">
        <f t="shared" si="40"/>
        <v/>
      </c>
      <c r="BD16" s="34" t="str">
        <f t="shared" si="41"/>
        <v/>
      </c>
      <c r="BE16" s="34" t="str">
        <f t="shared" si="42"/>
        <v/>
      </c>
      <c r="BF16" s="34" t="str">
        <f t="shared" si="43"/>
        <v/>
      </c>
      <c r="BG16" s="34" t="str">
        <f t="shared" si="76"/>
        <v/>
      </c>
      <c r="BH16" s="34" t="str">
        <f t="shared" si="77"/>
        <v/>
      </c>
      <c r="BI16" s="34" t="str">
        <f t="shared" si="46"/>
        <v/>
      </c>
      <c r="BJ16" s="34" t="str">
        <f t="shared" si="47"/>
        <v/>
      </c>
      <c r="BK16" s="34" t="str">
        <f t="shared" si="48"/>
        <v/>
      </c>
      <c r="BL16" s="34" t="e">
        <f t="shared" si="49"/>
        <v>#N/A</v>
      </c>
      <c r="BM16" s="84" t="str">
        <f t="shared" si="78"/>
        <v/>
      </c>
      <c r="BN16" s="34" t="str">
        <f t="shared" si="50"/>
        <v/>
      </c>
      <c r="BO16" s="34" t="str">
        <f t="shared" si="51"/>
        <v/>
      </c>
      <c r="BP16" s="34" t="str">
        <f t="shared" si="52"/>
        <v/>
      </c>
      <c r="BQ16" s="47" t="str">
        <f t="shared" si="79"/>
        <v/>
      </c>
      <c r="BS16" s="154" t="s">
        <v>84</v>
      </c>
      <c r="BT16" s="154"/>
      <c r="BV16" s="170"/>
      <c r="BW16" s="71" t="e">
        <f>IF(AND(Sufficient_data="Yes",Include_study?="Yes",Moderator&lt;&gt;""),'Moderator Analysis'!E:E,NA())</f>
        <v>#N/A</v>
      </c>
      <c r="BX16" s="34" t="e">
        <f>IF(AND(Include_study?="Yes",Sufficient_data="Yes",Moderator&lt;&gt;""),'Moderator Analysis'!F:F,NA())</f>
        <v>#N/A</v>
      </c>
      <c r="BY16" s="34" t="str">
        <f t="shared" si="53"/>
        <v/>
      </c>
      <c r="BZ16" s="34" t="str">
        <f>IF(AND(Sufficient_data="Yes",Include_study?="Yes",Moderator&lt;&gt;""),'Moderator Analysis'!F:F-CJ$2,"")</f>
        <v/>
      </c>
      <c r="CA16" s="34" t="str">
        <f>IF(AND(Sufficient_data="Yes",Include_study?="Yes",Moderator&lt;&gt;""),'Moderator Analysis'!E:E-CJ$3,"")</f>
        <v/>
      </c>
      <c r="CB16" s="47" t="str">
        <f t="shared" si="54"/>
        <v/>
      </c>
      <c r="CC16" s="24"/>
      <c r="CD16" s="95" t="str">
        <f t="shared" si="55"/>
        <v/>
      </c>
      <c r="CE16" s="77" t="str">
        <f>IF(AND(Sufficient_data="Yes",Include_study?="Yes",CD16&lt;&gt;""),'Moderator Analysis'!F:F-'Moderator Analysis'!J$37,"")</f>
        <v/>
      </c>
      <c r="CF16" s="77" t="str">
        <f>IF(AND(Sufficient_data="Yes",Include_study?="Yes",CD16&lt;&gt;""),'Moderator Analysis'!E:E-SUMPRODUCT('Moderator Analysis'!E:E,CD:CD)/SUM(CD:CD),"")</f>
        <v/>
      </c>
      <c r="CG16" s="96" t="str">
        <f>IF(AND(Sufficient_data="Yes",Include_study?="Yes",CD16&lt;&gt;""),CD:CD*(BX16-'Moderator Analysis'!J$29-'Moderator Analysis'!J$30*'Moderator Analysis'!E:E)^2,"")</f>
        <v/>
      </c>
      <c r="CH16" s="24"/>
      <c r="CL16" s="170"/>
      <c r="CM16" s="174"/>
      <c r="CN16" s="34" t="str">
        <f t="shared" si="56"/>
        <v/>
      </c>
      <c r="CO16" s="34" t="str">
        <f>IF(AND(Include_study?="Yes",Sufficient_data="Yes"),1/('Publication Bias Analysis'!F:F^2+IF(Additional_model="Fixed effect",0,Calculations!DB$11)),"")</f>
        <v/>
      </c>
      <c r="CP16" s="34" t="str">
        <f>IF(AND(Include_study?="Yes",Sufficient_data="Yes"),1/('Publication Bias Analysis'!F:F^2+IF(Additional_model="Fixed effect",0,'Publication Bias Analysis'!L$32)),"")</f>
        <v/>
      </c>
      <c r="CQ16" s="34" t="str">
        <f>IF(AND(Include_study?="Yes",Sufficient_data="Yes"),'Publication Bias Analysis'!E:E-'Publication Bias Analysis'!I$37,"")</f>
        <v/>
      </c>
      <c r="CR16" s="34" t="str">
        <f t="shared" si="57"/>
        <v/>
      </c>
      <c r="CS16" s="34" t="str">
        <f t="shared" si="80"/>
        <v/>
      </c>
      <c r="CT16" s="76" t="str">
        <f t="shared" si="58"/>
        <v/>
      </c>
      <c r="CU16" s="76" t="str">
        <f>IF(AND(Include_study?="Yes",Sufficient_data="Yes"),CT:CT+IF(DF:DF&lt;0,-1,1)*COUNTIF(CT$2:CT15,CT:CT),"")</f>
        <v/>
      </c>
      <c r="CV16" s="76" t="str">
        <f>IF(AND(Include_study?="Yes",Sufficient_data="Yes"),RANK(DJ:DJ,DJ:DJ,1)*IF(DI:DI&lt;0,-1,1)+IF(DI:DI&lt;0,-1,1)*COUNTIF(CT$2:CT15,CT:CT),"")</f>
        <v/>
      </c>
      <c r="CW16" s="76" t="str">
        <f>IF(AND(Include_study?="Yes",Sufficient_data="Yes"),RANK(DM:DM,DM:DM,1)*IF(DL:DL&lt;0,-1,1)+IF(DL:DL&lt;0,-1,1)*COUNTIF(CT$2:CT15,CT:CT),"")</f>
        <v/>
      </c>
      <c r="CX16" s="34" t="e">
        <f>IF(AND(Include_study?="Yes",Sufficient_data="Yes"),'Publication Bias Analysis'!E:E,NA())</f>
        <v>#N/A</v>
      </c>
      <c r="CY16" s="47" t="e">
        <f>IF(AND(Include_study?="Yes",Sufficient_data="Yes"),'Publication Bias Analysis'!F:F,NA())</f>
        <v>#N/A</v>
      </c>
      <c r="DA16" s="15" t="s">
        <v>181</v>
      </c>
      <c r="DB16" s="7">
        <f>MAX('Publication Bias Analysis'!F:F)*1.1</f>
        <v>0.22000000000000003</v>
      </c>
      <c r="DE16" s="166"/>
      <c r="DF1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6" s="34" t="str">
        <f t="shared" si="59"/>
        <v/>
      </c>
      <c r="DH16" s="47" t="str">
        <f>IF(AND(Include_study?="Yes",Sufficient_data="Yes"),1/('Publication Bias Analysis'!F:F^2+IF(Additional_model="Fixed effect",0,$DQ$7)),"")</f>
        <v/>
      </c>
      <c r="DI16" s="34" t="str">
        <f>IF(AND(Include_study?="Yes",Sufficient_data="Yes"),IF('Publication Bias Analysis'!L$37="Left",'Publication Bias Analysis'!E:E-DQ$3,DQ$3-'Publication Bias Analysis'!E:E),"")</f>
        <v/>
      </c>
      <c r="DJ16" s="34" t="str">
        <f t="shared" si="60"/>
        <v/>
      </c>
      <c r="DK16" s="47" t="str">
        <f>IF(AND(DI16&lt;&gt;"",CU16&lt;=MAX(CU:CU)-DQ$8),1/('Publication Bias Analysis'!F:F^2+IF(Additional_model="Fixed effect",0,$DQ$15)),"")</f>
        <v/>
      </c>
      <c r="DL16" s="7" t="str">
        <f>IF(AND(Include_study?="Yes",Sufficient_data="Yes"),IF('Publication Bias Analysis'!L$37="Left",'Publication Bias Analysis'!E:E-DQ$11,DQ$11-'Publication Bias Analysis'!E:E),"")</f>
        <v/>
      </c>
      <c r="DM16" s="7" t="str">
        <f t="shared" si="81"/>
        <v/>
      </c>
      <c r="DN16" s="47" t="str">
        <f>IF(AND(DL16&lt;&gt;"",CV16&lt;=MAX(CV:CV)-DQ$16),1/('Publication Bias Analysis'!F:F^2+IF(Additional_model="Fixed effect",0,$DQ$23)),"")</f>
        <v/>
      </c>
      <c r="DP16" s="48" t="s">
        <v>150</v>
      </c>
      <c r="DQ16" s="49">
        <f>IF('Publication Bias Analysis'!L36="Rightmost Run",MAX(COUNTIF(CV:CV,"&gt;"&amp;ABS(MIN(CV:CV)))-1,0),ROUND(MAX(0,((4*SUMIF(DI:DI,"&gt;"&amp;0,CV:CV)-(k_)*(k_+1))/(2*(k_)-1))),0))</f>
        <v>0</v>
      </c>
      <c r="DT16" s="54">
        <v>15</v>
      </c>
      <c r="DU16" s="76" t="str">
        <f>IF(Trim_and_fill="On",IF(DQ$24&gt;(COUNT(DU$2:DU15)),IF(COUNTIF(CU:CU,-1*(MAX(CU:CU)-DT16+1))=1,"",MAX(CU:CU)-DT16+1),""),"")</f>
        <v/>
      </c>
      <c r="DV16" s="34" t="str">
        <f t="shared" si="62"/>
        <v/>
      </c>
      <c r="DW16" s="34" t="str">
        <f t="shared" si="63"/>
        <v/>
      </c>
      <c r="DX16" s="34" t="str">
        <f t="shared" si="64"/>
        <v/>
      </c>
      <c r="DY16" s="34" t="str">
        <f t="shared" si="65"/>
        <v/>
      </c>
      <c r="DZ16" s="47" t="str">
        <f>IF(DU16&lt;&gt;"",DV:DV-'Publication Bias Analysis'!I$37,"")</f>
        <v/>
      </c>
      <c r="EB16" s="54">
        <v>15</v>
      </c>
      <c r="EC16" s="34" t="e">
        <f t="shared" si="66"/>
        <v>#N/A</v>
      </c>
      <c r="ED16" s="47" t="e">
        <f t="shared" si="67"/>
        <v>#N/A</v>
      </c>
      <c r="EF16" s="166"/>
      <c r="EG16" s="34" t="str">
        <f t="shared" si="68"/>
        <v/>
      </c>
      <c r="EH16" s="47" t="str">
        <f>IF(AND(Include_study?="Yes",Sufficient_data="Yes"),Z_score-('Publication Bias Analysis'!P$3+'Publication Bias Analysis'!P$4*Inverse_standard_error),"")</f>
        <v/>
      </c>
      <c r="EJ16" s="166"/>
      <c r="EK16" s="34" t="str">
        <f>IF(AND(Include_study?="Yes",Sufficient_data="Yes"),('Publication Bias Analysis'!E:E-SUMPRODUCT('Publication Bias Analysis'!E:E,Calculations!CN:CN)/SUM(Calculations!CN:CN))/(SQRT(EL:EL)),"")</f>
        <v/>
      </c>
      <c r="EL16" s="34" t="str">
        <f>IF(AND(Include_study?="Yes",Sufficient_data="Yes"),'Publication Bias Analysis'!F:F^2-1/(SUM(Calculations!CN:CN)),"")</f>
        <v/>
      </c>
      <c r="EM16" s="76" t="str">
        <f t="shared" si="69"/>
        <v/>
      </c>
      <c r="EN16" s="76" t="str">
        <f t="shared" si="70"/>
        <v/>
      </c>
      <c r="EO16" s="76" t="str">
        <f>IF(AND(Include_study?="Yes",Sufficient_data="Yes"),COUNTIFS(EM$2:EM15,"&lt;"&amp;EM16,EN$2:EN15,"&lt;"&amp;EN16)+COUNTIFS(EM17:EM$201,"&lt;"&amp;EM16,EN17:EN$201,"&lt;"&amp;EN16)+COUNTIFS(EM$2:EM15,"&gt;"&amp;EM16,EN$2:EN15,"&gt;"&amp;EN16)+COUNTIFS(EM17:EM$201,"&gt;"&amp;EM16,EN17:EN$201,"&gt;"&amp;EN16),"")</f>
        <v/>
      </c>
      <c r="EP16" s="101" t="str">
        <f>IF(AND(Include_study?="Yes",Sufficient_data="Yes"),COUNTIFS(EM$2:EM15,"&lt;"&amp;EM16,EN$2:EN15,"&gt;"&amp;EN16)+COUNTIFS(EM17:EM$201,"&lt;"&amp;EM16,EN17:EN$201,"&gt;"&amp;EN16)+COUNTIFS(EM$2:EM15,"&gt;"&amp;EM16,EN$2:EN15,"&lt;"&amp;EN16)+COUNTIFS(EM17:EM$201,"&gt;"&amp;EM16,EN17:EN$201,"&lt;"&amp;EN16),"")</f>
        <v/>
      </c>
      <c r="ER16" s="166"/>
      <c r="EW16" s="166"/>
      <c r="EX16" s="34" t="e">
        <f t="shared" si="71"/>
        <v>#N/A</v>
      </c>
      <c r="EY16" s="34" t="e">
        <f t="shared" si="72"/>
        <v>#N/A</v>
      </c>
      <c r="EZ16" s="34" t="str">
        <f t="shared" si="73"/>
        <v/>
      </c>
      <c r="FA16" s="47" t="str">
        <f>IF(AND(Include_study?="Yes",Sufficient_data="Yes"),Z_score-('Publication Bias Analysis'!AL$30+'Publication Bias Analysis'!AL$31*Inverse_standard_error),"")</f>
        <v/>
      </c>
      <c r="FG16" s="166"/>
      <c r="FH16" s="104" t="str">
        <f>IF(Z_score&lt;&gt;"",RANK('Publication Bias Analysis'!AT:AT,'Publication Bias Analysis'!AT:AT,1)+COUNTIF('Publication Bias Analysis'!AT$2:AT15,'Publication Bias Analysis'!AT16),"")</f>
        <v/>
      </c>
      <c r="FI16" s="34" t="str">
        <f t="shared" si="74"/>
        <v/>
      </c>
      <c r="FJ16" s="34" t="e">
        <f>IF('Publication Bias Analysis'!AS16&lt;&gt;"",'Publication Bias Analysis'!AS16,NA())</f>
        <v>#N/A</v>
      </c>
      <c r="FK16" s="34" t="e">
        <f>IF('Publication Bias Analysis'!AT16&lt;&gt;"",'Publication Bias Analysis'!AT16,NA())</f>
        <v>#N/A</v>
      </c>
      <c r="FL16" s="34" t="str">
        <f>IF(AND(Include_study?="Yes",Sufficient_data="Yes"),'Publication Bias Analysis'!AS:AS-AVERAGE('Publication Bias Analysis'!AS:AS),"")</f>
        <v/>
      </c>
      <c r="FM16" s="47" t="str">
        <f>IF(AND(Include_study?="Yes",Sufficient_data="Yes"),FK:FK-('Publication Bias Analysis'!AW$30+'Publication Bias Analysis'!AW$31*'Publication Bias Analysis'!AS:AS),"")</f>
        <v/>
      </c>
      <c r="FS16" s="166"/>
      <c r="FT16" s="34" t="str">
        <f t="shared" si="75"/>
        <v/>
      </c>
      <c r="FU16" s="90" t="str">
        <f t="shared" si="83"/>
        <v/>
      </c>
      <c r="FV16" s="47" t="str">
        <f t="shared" si="84"/>
        <v/>
      </c>
    </row>
    <row r="17" spans="1:178" x14ac:dyDescent="0.2">
      <c r="A17" s="169"/>
      <c r="B17" s="132" t="str">
        <f t="shared" si="0"/>
        <v/>
      </c>
      <c r="C17" s="132" t="str">
        <f>IF(B17&lt;&gt;"",IF(B17=0,COUNTIF(B$2:B16,0)+1,COUNTIF(B$2:B16,B17)+B17+COUNTIF(B:B,0)),"")</f>
        <v/>
      </c>
      <c r="D17" s="132" t="str">
        <f t="shared" si="1"/>
        <v/>
      </c>
      <c r="E17" s="133" t="str">
        <f>IF(AND(Sufficient_data="Yes",Include_study?="Yes",Input!Study_name&lt;&gt;""),Input!Study_name,"")</f>
        <v/>
      </c>
      <c r="F17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7" s="132" t="str">
        <f t="shared" si="2"/>
        <v/>
      </c>
      <c r="H17" s="132" t="str">
        <f t="shared" si="3"/>
        <v/>
      </c>
      <c r="I1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7" s="17" t="str">
        <f t="shared" si="4"/>
        <v/>
      </c>
      <c r="K17" s="17" t="str">
        <f t="shared" si="5"/>
        <v/>
      </c>
      <c r="L17" s="17" t="str">
        <f t="shared" si="6"/>
        <v/>
      </c>
      <c r="M17" s="17" t="str">
        <f t="shared" si="7"/>
        <v/>
      </c>
      <c r="N17" s="17" t="str">
        <f t="shared" si="8"/>
        <v/>
      </c>
      <c r="O17" s="146" t="str">
        <f t="shared" si="9"/>
        <v/>
      </c>
      <c r="P17" s="142" t="str">
        <f t="shared" si="10"/>
        <v/>
      </c>
      <c r="R17" s="71" t="e">
        <f t="shared" si="11"/>
        <v>#N/A</v>
      </c>
      <c r="S17" s="34" t="e">
        <f t="shared" si="12"/>
        <v>#N/A</v>
      </c>
      <c r="T17" s="47" t="e">
        <f t="shared" si="13"/>
        <v>#N/A</v>
      </c>
      <c r="Y17" s="169"/>
      <c r="Z17" s="83" t="str">
        <f t="shared" si="14"/>
        <v/>
      </c>
      <c r="AA17" s="34" t="str">
        <f t="shared" si="15"/>
        <v/>
      </c>
      <c r="AB17" s="34" t="str">
        <f t="shared" si="16"/>
        <v/>
      </c>
      <c r="AC17" s="34" t="str">
        <f t="shared" si="17"/>
        <v/>
      </c>
      <c r="AD17" s="34" t="str">
        <f t="shared" si="18"/>
        <v/>
      </c>
      <c r="AE17" s="77" t="str">
        <f t="shared" si="19"/>
        <v/>
      </c>
      <c r="AF17" s="77" t="str">
        <f t="shared" si="20"/>
        <v/>
      </c>
      <c r="AG17" s="84" t="str">
        <f t="shared" si="21"/>
        <v/>
      </c>
      <c r="AH17" s="34" t="str">
        <f t="shared" si="22"/>
        <v/>
      </c>
      <c r="AI17" s="34" t="str">
        <f t="shared" si="23"/>
        <v/>
      </c>
      <c r="AJ17" s="47" t="str">
        <f t="shared" si="24"/>
        <v/>
      </c>
      <c r="AL17" s="71" t="e">
        <f t="shared" si="25"/>
        <v>#N/A</v>
      </c>
      <c r="AM17" s="34" t="e">
        <f t="shared" si="26"/>
        <v>#N/A</v>
      </c>
      <c r="AN17" s="47" t="e">
        <f t="shared" si="27"/>
        <v>#N/A</v>
      </c>
      <c r="AP17" s="83" t="str">
        <f t="shared" si="28"/>
        <v/>
      </c>
      <c r="AQ17" s="34" t="str">
        <f>IF(AND(Sufficient_data="Yes",Include_study?="Yes",Subgroup&lt;&gt;""),IF(COUNTIFS(Input!L$2:L16,"="&amp;"Yes",Input!C$2:C16,"="&amp;"Yes",Input!M$2:M16,"="&amp;Subgroup)&gt;0,"",Subgroup),"")</f>
        <v/>
      </c>
      <c r="AR17" s="89" t="str">
        <f t="shared" si="29"/>
        <v/>
      </c>
      <c r="AS17" s="76" t="str">
        <f t="shared" si="30"/>
        <v/>
      </c>
      <c r="AT17" s="34" t="str">
        <f t="shared" si="31"/>
        <v/>
      </c>
      <c r="AU17" s="90" t="str">
        <f t="shared" si="32"/>
        <v/>
      </c>
      <c r="AV17" s="34" t="str">
        <f t="shared" si="33"/>
        <v/>
      </c>
      <c r="AW17" s="34" t="str">
        <f t="shared" si="34"/>
        <v/>
      </c>
      <c r="AX17" s="34" t="str">
        <f t="shared" si="35"/>
        <v/>
      </c>
      <c r="AY17" s="34" t="str">
        <f t="shared" si="36"/>
        <v/>
      </c>
      <c r="AZ17" s="34" t="str">
        <f t="shared" si="37"/>
        <v/>
      </c>
      <c r="BA17" s="34" t="str">
        <f t="shared" si="38"/>
        <v/>
      </c>
      <c r="BB17" s="89" t="str">
        <f t="shared" si="39"/>
        <v/>
      </c>
      <c r="BC17" s="34" t="str">
        <f t="shared" si="40"/>
        <v/>
      </c>
      <c r="BD17" s="34" t="str">
        <f t="shared" si="41"/>
        <v/>
      </c>
      <c r="BE17" s="34" t="str">
        <f t="shared" si="42"/>
        <v/>
      </c>
      <c r="BF17" s="34" t="str">
        <f t="shared" si="43"/>
        <v/>
      </c>
      <c r="BG17" s="34" t="str">
        <f t="shared" si="76"/>
        <v/>
      </c>
      <c r="BH17" s="34" t="str">
        <f t="shared" si="77"/>
        <v/>
      </c>
      <c r="BI17" s="34" t="str">
        <f t="shared" si="46"/>
        <v/>
      </c>
      <c r="BJ17" s="34" t="str">
        <f t="shared" si="47"/>
        <v/>
      </c>
      <c r="BK17" s="34" t="str">
        <f t="shared" si="48"/>
        <v/>
      </c>
      <c r="BL17" s="34" t="e">
        <f t="shared" si="49"/>
        <v>#N/A</v>
      </c>
      <c r="BM17" s="84" t="str">
        <f t="shared" si="78"/>
        <v/>
      </c>
      <c r="BN17" s="34" t="str">
        <f t="shared" si="50"/>
        <v/>
      </c>
      <c r="BO17" s="34" t="str">
        <f t="shared" si="51"/>
        <v/>
      </c>
      <c r="BP17" s="34" t="str">
        <f t="shared" si="52"/>
        <v/>
      </c>
      <c r="BQ17" s="47" t="str">
        <f t="shared" si="79"/>
        <v/>
      </c>
      <c r="BS17" s="15" t="s">
        <v>85</v>
      </c>
      <c r="BT17" s="16">
        <f>MAX(AP:AP)+1</f>
        <v>15</v>
      </c>
      <c r="BV17" s="170"/>
      <c r="BW17" s="71" t="e">
        <f>IF(AND(Sufficient_data="Yes",Include_study?="Yes",Moderator&lt;&gt;""),'Moderator Analysis'!E:E,NA())</f>
        <v>#N/A</v>
      </c>
      <c r="BX17" s="34" t="e">
        <f>IF(AND(Include_study?="Yes",Sufficient_data="Yes",Moderator&lt;&gt;""),'Moderator Analysis'!F:F,NA())</f>
        <v>#N/A</v>
      </c>
      <c r="BY17" s="34" t="str">
        <f t="shared" si="53"/>
        <v/>
      </c>
      <c r="BZ17" s="34" t="str">
        <f>IF(AND(Sufficient_data="Yes",Include_study?="Yes",Moderator&lt;&gt;""),'Moderator Analysis'!F:F-CJ$2,"")</f>
        <v/>
      </c>
      <c r="CA17" s="34" t="str">
        <f>IF(AND(Sufficient_data="Yes",Include_study?="Yes",Moderator&lt;&gt;""),'Moderator Analysis'!E:E-CJ$3,"")</f>
        <v/>
      </c>
      <c r="CB17" s="47" t="str">
        <f t="shared" si="54"/>
        <v/>
      </c>
      <c r="CC17" s="24"/>
      <c r="CD17" s="95" t="str">
        <f t="shared" si="55"/>
        <v/>
      </c>
      <c r="CE17" s="77" t="str">
        <f>IF(AND(Sufficient_data="Yes",Include_study?="Yes",CD17&lt;&gt;""),'Moderator Analysis'!F:F-'Moderator Analysis'!J$37,"")</f>
        <v/>
      </c>
      <c r="CF17" s="77" t="str">
        <f>IF(AND(Sufficient_data="Yes",Include_study?="Yes",CD17&lt;&gt;""),'Moderator Analysis'!E:E-SUMPRODUCT('Moderator Analysis'!E:E,CD:CD)/SUM(CD:CD),"")</f>
        <v/>
      </c>
      <c r="CG17" s="96" t="str">
        <f>IF(AND(Sufficient_data="Yes",Include_study?="Yes",CD17&lt;&gt;""),CD:CD*(BX17-'Moderator Analysis'!J$29-'Moderator Analysis'!J$30*'Moderator Analysis'!E:E)^2,"")</f>
        <v/>
      </c>
      <c r="CH17" s="24"/>
      <c r="CL17" s="170"/>
      <c r="CM17" s="174"/>
      <c r="CN17" s="34" t="str">
        <f t="shared" si="56"/>
        <v/>
      </c>
      <c r="CO17" s="34" t="str">
        <f>IF(AND(Include_study?="Yes",Sufficient_data="Yes"),1/('Publication Bias Analysis'!F:F^2+IF(Additional_model="Fixed effect",0,Calculations!DB$11)),"")</f>
        <v/>
      </c>
      <c r="CP17" s="34" t="str">
        <f>IF(AND(Include_study?="Yes",Sufficient_data="Yes"),1/('Publication Bias Analysis'!F:F^2+IF(Additional_model="Fixed effect",0,'Publication Bias Analysis'!L$32)),"")</f>
        <v/>
      </c>
      <c r="CQ17" s="34" t="str">
        <f>IF(AND(Include_study?="Yes",Sufficient_data="Yes"),'Publication Bias Analysis'!E:E-'Publication Bias Analysis'!I$37,"")</f>
        <v/>
      </c>
      <c r="CR17" s="34" t="str">
        <f t="shared" si="57"/>
        <v/>
      </c>
      <c r="CS17" s="34" t="str">
        <f t="shared" si="80"/>
        <v/>
      </c>
      <c r="CT17" s="76" t="str">
        <f t="shared" si="58"/>
        <v/>
      </c>
      <c r="CU17" s="76" t="str">
        <f>IF(AND(Include_study?="Yes",Sufficient_data="Yes"),CT:CT+IF(DF:DF&lt;0,-1,1)*COUNTIF(CT$2:CT16,CT:CT),"")</f>
        <v/>
      </c>
      <c r="CV17" s="76" t="str">
        <f>IF(AND(Include_study?="Yes",Sufficient_data="Yes"),RANK(DJ:DJ,DJ:DJ,1)*IF(DI:DI&lt;0,-1,1)+IF(DI:DI&lt;0,-1,1)*COUNTIF(CT$2:CT16,CT:CT),"")</f>
        <v/>
      </c>
      <c r="CW17" s="76" t="str">
        <f>IF(AND(Include_study?="Yes",Sufficient_data="Yes"),RANK(DM:DM,DM:DM,1)*IF(DL:DL&lt;0,-1,1)+IF(DL:DL&lt;0,-1,1)*COUNTIF(CT$2:CT16,CT:CT),"")</f>
        <v/>
      </c>
      <c r="CX17" s="34" t="e">
        <f>IF(AND(Include_study?="Yes",Sufficient_data="Yes"),'Publication Bias Analysis'!E:E,NA())</f>
        <v>#N/A</v>
      </c>
      <c r="CY17" s="47" t="e">
        <f>IF(AND(Include_study?="Yes",Sufficient_data="Yes"),'Publication Bias Analysis'!F:F,NA())</f>
        <v>#N/A</v>
      </c>
      <c r="DE17" s="166"/>
      <c r="DF1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7" s="34" t="str">
        <f t="shared" si="59"/>
        <v/>
      </c>
      <c r="DH17" s="47" t="str">
        <f>IF(AND(Include_study?="Yes",Sufficient_data="Yes"),1/('Publication Bias Analysis'!F:F^2+IF(Additional_model="Fixed effect",0,$DQ$7)),"")</f>
        <v/>
      </c>
      <c r="DI17" s="34" t="str">
        <f>IF(AND(Include_study?="Yes",Sufficient_data="Yes"),IF('Publication Bias Analysis'!L$37="Left",'Publication Bias Analysis'!E:E-DQ$3,DQ$3-'Publication Bias Analysis'!E:E),"")</f>
        <v/>
      </c>
      <c r="DJ17" s="34" t="str">
        <f t="shared" si="60"/>
        <v/>
      </c>
      <c r="DK17" s="47" t="str">
        <f>IF(AND(DI17&lt;&gt;"",CU17&lt;=MAX(CU:CU)-DQ$8),1/('Publication Bias Analysis'!F:F^2+IF(Additional_model="Fixed effect",0,$DQ$15)),"")</f>
        <v/>
      </c>
      <c r="DL17" s="7" t="str">
        <f>IF(AND(Include_study?="Yes",Sufficient_data="Yes"),IF('Publication Bias Analysis'!L$37="Left",'Publication Bias Analysis'!E:E-DQ$11,DQ$11-'Publication Bias Analysis'!E:E),"")</f>
        <v/>
      </c>
      <c r="DM17" s="7" t="str">
        <f t="shared" si="81"/>
        <v/>
      </c>
      <c r="DN17" s="47" t="str">
        <f>IF(AND(DL17&lt;&gt;"",CV17&lt;=MAX(CV:CV)-DQ$16),1/('Publication Bias Analysis'!F:F^2+IF(Additional_model="Fixed effect",0,$DQ$23)),"")</f>
        <v/>
      </c>
      <c r="DT17" s="54">
        <v>16</v>
      </c>
      <c r="DU17" s="76" t="str">
        <f>IF(Trim_and_fill="On",IF(DQ$24&gt;(COUNT(DU$2:DU16)),IF(COUNTIF(CU:CU,-1*(MAX(CU:CU)-DT17+1))=1,"",MAX(CU:CU)-DT17+1),""),"")</f>
        <v/>
      </c>
      <c r="DV17" s="34" t="str">
        <f t="shared" si="62"/>
        <v/>
      </c>
      <c r="DW17" s="34" t="str">
        <f t="shared" si="63"/>
        <v/>
      </c>
      <c r="DX17" s="34" t="str">
        <f t="shared" si="64"/>
        <v/>
      </c>
      <c r="DY17" s="34" t="str">
        <f t="shared" si="65"/>
        <v/>
      </c>
      <c r="DZ17" s="47" t="str">
        <f>IF(DU17&lt;&gt;"",DV:DV-'Publication Bias Analysis'!I$37,"")</f>
        <v/>
      </c>
      <c r="EB17" s="54">
        <v>16</v>
      </c>
      <c r="EC17" s="34" t="e">
        <f t="shared" si="66"/>
        <v>#N/A</v>
      </c>
      <c r="ED17" s="47" t="e">
        <f t="shared" si="67"/>
        <v>#N/A</v>
      </c>
      <c r="EF17" s="166"/>
      <c r="EG17" s="34" t="str">
        <f t="shared" si="68"/>
        <v/>
      </c>
      <c r="EH17" s="47" t="str">
        <f>IF(AND(Include_study?="Yes",Sufficient_data="Yes"),Z_score-('Publication Bias Analysis'!P$3+'Publication Bias Analysis'!P$4*Inverse_standard_error),"")</f>
        <v/>
      </c>
      <c r="EJ17" s="166"/>
      <c r="EK17" s="34" t="str">
        <f>IF(AND(Include_study?="Yes",Sufficient_data="Yes"),('Publication Bias Analysis'!E:E-SUMPRODUCT('Publication Bias Analysis'!E:E,Calculations!CN:CN)/SUM(Calculations!CN:CN))/(SQRT(EL:EL)),"")</f>
        <v/>
      </c>
      <c r="EL17" s="34" t="str">
        <f>IF(AND(Include_study?="Yes",Sufficient_data="Yes"),'Publication Bias Analysis'!F:F^2-1/(SUM(Calculations!CN:CN)),"")</f>
        <v/>
      </c>
      <c r="EM17" s="76" t="str">
        <f t="shared" si="69"/>
        <v/>
      </c>
      <c r="EN17" s="76" t="str">
        <f t="shared" si="70"/>
        <v/>
      </c>
      <c r="EO17" s="76" t="str">
        <f>IF(AND(Include_study?="Yes",Sufficient_data="Yes"),COUNTIFS(EM$2:EM16,"&lt;"&amp;EM17,EN$2:EN16,"&lt;"&amp;EN17)+COUNTIFS(EM18:EM$201,"&lt;"&amp;EM17,EN18:EN$201,"&lt;"&amp;EN17)+COUNTIFS(EM$2:EM16,"&gt;"&amp;EM17,EN$2:EN16,"&gt;"&amp;EN17)+COUNTIFS(EM18:EM$201,"&gt;"&amp;EM17,EN18:EN$201,"&gt;"&amp;EN17),"")</f>
        <v/>
      </c>
      <c r="EP17" s="101" t="str">
        <f>IF(AND(Include_study?="Yes",Sufficient_data="Yes"),COUNTIFS(EM$2:EM16,"&lt;"&amp;EM17,EN$2:EN16,"&gt;"&amp;EN17)+COUNTIFS(EM18:EM$201,"&lt;"&amp;EM17,EN18:EN$201,"&gt;"&amp;EN17)+COUNTIFS(EM$2:EM16,"&gt;"&amp;EM17,EN$2:EN16,"&lt;"&amp;EN17)+COUNTIFS(EM18:EM$201,"&gt;"&amp;EM17,EN18:EN$201,"&lt;"&amp;EN17),"")</f>
        <v/>
      </c>
      <c r="ER17" s="166"/>
      <c r="EW17" s="166"/>
      <c r="EX17" s="34" t="e">
        <f t="shared" si="71"/>
        <v>#N/A</v>
      </c>
      <c r="EY17" s="34" t="e">
        <f t="shared" si="72"/>
        <v>#N/A</v>
      </c>
      <c r="EZ17" s="34" t="str">
        <f t="shared" si="73"/>
        <v/>
      </c>
      <c r="FA17" s="47" t="str">
        <f>IF(AND(Include_study?="Yes",Sufficient_data="Yes"),Z_score-('Publication Bias Analysis'!AL$30+'Publication Bias Analysis'!AL$31*Inverse_standard_error),"")</f>
        <v/>
      </c>
      <c r="FG17" s="166"/>
      <c r="FH17" s="104" t="str">
        <f>IF(Z_score&lt;&gt;"",RANK('Publication Bias Analysis'!AT:AT,'Publication Bias Analysis'!AT:AT,1)+COUNTIF('Publication Bias Analysis'!AT$2:AT16,'Publication Bias Analysis'!AT17),"")</f>
        <v/>
      </c>
      <c r="FI17" s="34" t="str">
        <f t="shared" si="74"/>
        <v/>
      </c>
      <c r="FJ17" s="34" t="e">
        <f>IF('Publication Bias Analysis'!AS17&lt;&gt;"",'Publication Bias Analysis'!AS17,NA())</f>
        <v>#N/A</v>
      </c>
      <c r="FK17" s="34" t="e">
        <f>IF('Publication Bias Analysis'!AT17&lt;&gt;"",'Publication Bias Analysis'!AT17,NA())</f>
        <v>#N/A</v>
      </c>
      <c r="FL17" s="34" t="str">
        <f>IF(AND(Include_study?="Yes",Sufficient_data="Yes"),'Publication Bias Analysis'!AS:AS-AVERAGE('Publication Bias Analysis'!AS:AS),"")</f>
        <v/>
      </c>
      <c r="FM17" s="47" t="str">
        <f>IF(AND(Include_study?="Yes",Sufficient_data="Yes"),FK:FK-('Publication Bias Analysis'!AW$30+'Publication Bias Analysis'!AW$31*'Publication Bias Analysis'!AS:AS),"")</f>
        <v/>
      </c>
      <c r="FS17" s="166"/>
      <c r="FT17" s="34" t="str">
        <f t="shared" si="75"/>
        <v/>
      </c>
      <c r="FU17" s="90" t="str">
        <f t="shared" si="83"/>
        <v/>
      </c>
      <c r="FV17" s="47" t="str">
        <f t="shared" si="84"/>
        <v/>
      </c>
    </row>
    <row r="18" spans="1:178" x14ac:dyDescent="0.2">
      <c r="A18" s="169"/>
      <c r="B18" s="132" t="str">
        <f t="shared" si="0"/>
        <v/>
      </c>
      <c r="C18" s="132" t="str">
        <f>IF(B18&lt;&gt;"",IF(B18=0,COUNTIF(B$2:B17,0)+1,COUNTIF(B$2:B17,B18)+B18+COUNTIF(B:B,0)),"")</f>
        <v/>
      </c>
      <c r="D18" s="132" t="str">
        <f t="shared" si="1"/>
        <v/>
      </c>
      <c r="E18" s="133" t="str">
        <f>IF(AND(Sufficient_data="Yes",Include_study?="Yes",Input!Study_name&lt;&gt;""),Input!Study_name,"")</f>
        <v/>
      </c>
      <c r="F18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8" s="132" t="str">
        <f t="shared" si="2"/>
        <v/>
      </c>
      <c r="H18" s="132" t="str">
        <f t="shared" si="3"/>
        <v/>
      </c>
      <c r="I1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8" s="17" t="str">
        <f t="shared" si="4"/>
        <v/>
      </c>
      <c r="K18" s="17" t="str">
        <f t="shared" si="5"/>
        <v/>
      </c>
      <c r="L18" s="17" t="str">
        <f t="shared" si="6"/>
        <v/>
      </c>
      <c r="M18" s="17" t="str">
        <f t="shared" si="7"/>
        <v/>
      </c>
      <c r="N18" s="17" t="str">
        <f t="shared" si="8"/>
        <v/>
      </c>
      <c r="O18" s="146" t="str">
        <f t="shared" si="9"/>
        <v/>
      </c>
      <c r="P18" s="142" t="str">
        <f t="shared" si="10"/>
        <v/>
      </c>
      <c r="R18" s="71" t="e">
        <f t="shared" si="11"/>
        <v>#N/A</v>
      </c>
      <c r="S18" s="34" t="e">
        <f t="shared" si="12"/>
        <v>#N/A</v>
      </c>
      <c r="T18" s="47" t="e">
        <f t="shared" si="13"/>
        <v>#N/A</v>
      </c>
      <c r="Y18" s="169"/>
      <c r="Z18" s="83" t="str">
        <f t="shared" si="14"/>
        <v/>
      </c>
      <c r="AA18" s="34" t="str">
        <f t="shared" si="15"/>
        <v/>
      </c>
      <c r="AB18" s="34" t="str">
        <f t="shared" si="16"/>
        <v/>
      </c>
      <c r="AC18" s="34" t="str">
        <f t="shared" si="17"/>
        <v/>
      </c>
      <c r="AD18" s="34" t="str">
        <f t="shared" si="18"/>
        <v/>
      </c>
      <c r="AE18" s="77" t="str">
        <f t="shared" si="19"/>
        <v/>
      </c>
      <c r="AF18" s="77" t="str">
        <f t="shared" si="20"/>
        <v/>
      </c>
      <c r="AG18" s="84" t="str">
        <f t="shared" si="21"/>
        <v/>
      </c>
      <c r="AH18" s="34" t="str">
        <f t="shared" si="22"/>
        <v/>
      </c>
      <c r="AI18" s="34" t="str">
        <f t="shared" si="23"/>
        <v/>
      </c>
      <c r="AJ18" s="47" t="str">
        <f t="shared" si="24"/>
        <v/>
      </c>
      <c r="AL18" s="71" t="e">
        <f t="shared" si="25"/>
        <v>#N/A</v>
      </c>
      <c r="AM18" s="34" t="e">
        <f t="shared" si="26"/>
        <v>#N/A</v>
      </c>
      <c r="AN18" s="47" t="e">
        <f t="shared" si="27"/>
        <v>#N/A</v>
      </c>
      <c r="AP18" s="83" t="str">
        <f t="shared" si="28"/>
        <v/>
      </c>
      <c r="AQ18" s="34" t="str">
        <f>IF(AND(Sufficient_data="Yes",Include_study?="Yes",Subgroup&lt;&gt;""),IF(COUNTIFS(Input!L$2:L17,"="&amp;"Yes",Input!C$2:C17,"="&amp;"Yes",Input!M$2:M17,"="&amp;Subgroup)&gt;0,"",Subgroup),"")</f>
        <v/>
      </c>
      <c r="AR18" s="89" t="str">
        <f t="shared" si="29"/>
        <v/>
      </c>
      <c r="AS18" s="76" t="str">
        <f t="shared" si="30"/>
        <v/>
      </c>
      <c r="AT18" s="34" t="str">
        <f t="shared" si="31"/>
        <v/>
      </c>
      <c r="AU18" s="90" t="str">
        <f t="shared" si="32"/>
        <v/>
      </c>
      <c r="AV18" s="34" t="str">
        <f t="shared" si="33"/>
        <v/>
      </c>
      <c r="AW18" s="34" t="str">
        <f t="shared" si="34"/>
        <v/>
      </c>
      <c r="AX18" s="34" t="str">
        <f t="shared" si="35"/>
        <v/>
      </c>
      <c r="AY18" s="34" t="str">
        <f t="shared" si="36"/>
        <v/>
      </c>
      <c r="AZ18" s="34" t="str">
        <f t="shared" si="37"/>
        <v/>
      </c>
      <c r="BA18" s="34" t="str">
        <f t="shared" si="38"/>
        <v/>
      </c>
      <c r="BB18" s="89" t="str">
        <f t="shared" si="39"/>
        <v/>
      </c>
      <c r="BC18" s="34" t="str">
        <f t="shared" si="40"/>
        <v/>
      </c>
      <c r="BD18" s="34" t="str">
        <f t="shared" si="41"/>
        <v/>
      </c>
      <c r="BE18" s="34" t="str">
        <f t="shared" si="42"/>
        <v/>
      </c>
      <c r="BF18" s="34" t="str">
        <f t="shared" si="43"/>
        <v/>
      </c>
      <c r="BG18" s="34" t="str">
        <f t="shared" si="76"/>
        <v/>
      </c>
      <c r="BH18" s="34" t="str">
        <f t="shared" si="77"/>
        <v/>
      </c>
      <c r="BI18" s="34" t="str">
        <f t="shared" si="46"/>
        <v/>
      </c>
      <c r="BJ18" s="34" t="str">
        <f t="shared" si="47"/>
        <v/>
      </c>
      <c r="BK18" s="34" t="str">
        <f t="shared" si="48"/>
        <v/>
      </c>
      <c r="BL18" s="34" t="e">
        <f t="shared" si="49"/>
        <v>#N/A</v>
      </c>
      <c r="BM18" s="84" t="str">
        <f t="shared" si="78"/>
        <v/>
      </c>
      <c r="BN18" s="34" t="str">
        <f t="shared" si="50"/>
        <v/>
      </c>
      <c r="BO18" s="34" t="str">
        <f t="shared" si="51"/>
        <v/>
      </c>
      <c r="BP18" s="34" t="str">
        <f t="shared" si="52"/>
        <v/>
      </c>
      <c r="BQ18" s="47" t="str">
        <f t="shared" si="79"/>
        <v/>
      </c>
      <c r="BS18" s="15" t="s">
        <v>190</v>
      </c>
      <c r="BT18" s="16">
        <f>MAX(AR:AR)+1</f>
        <v>3</v>
      </c>
      <c r="BV18" s="170"/>
      <c r="BW18" s="71" t="e">
        <f>IF(AND(Sufficient_data="Yes",Include_study?="Yes",Moderator&lt;&gt;""),'Moderator Analysis'!E:E,NA())</f>
        <v>#N/A</v>
      </c>
      <c r="BX18" s="34" t="e">
        <f>IF(AND(Include_study?="Yes",Sufficient_data="Yes",Moderator&lt;&gt;""),'Moderator Analysis'!F:F,NA())</f>
        <v>#N/A</v>
      </c>
      <c r="BY18" s="34" t="str">
        <f t="shared" si="53"/>
        <v/>
      </c>
      <c r="BZ18" s="34" t="str">
        <f>IF(AND(Sufficient_data="Yes",Include_study?="Yes",Moderator&lt;&gt;""),'Moderator Analysis'!F:F-CJ$2,"")</f>
        <v/>
      </c>
      <c r="CA18" s="34" t="str">
        <f>IF(AND(Sufficient_data="Yes",Include_study?="Yes",Moderator&lt;&gt;""),'Moderator Analysis'!E:E-CJ$3,"")</f>
        <v/>
      </c>
      <c r="CB18" s="47" t="str">
        <f t="shared" si="54"/>
        <v/>
      </c>
      <c r="CC18" s="24"/>
      <c r="CD18" s="95" t="str">
        <f t="shared" si="55"/>
        <v/>
      </c>
      <c r="CE18" s="77" t="str">
        <f>IF(AND(Sufficient_data="Yes",Include_study?="Yes",CD18&lt;&gt;""),'Moderator Analysis'!F:F-'Moderator Analysis'!J$37,"")</f>
        <v/>
      </c>
      <c r="CF18" s="77" t="str">
        <f>IF(AND(Sufficient_data="Yes",Include_study?="Yes",CD18&lt;&gt;""),'Moderator Analysis'!E:E-SUMPRODUCT('Moderator Analysis'!E:E,CD:CD)/SUM(CD:CD),"")</f>
        <v/>
      </c>
      <c r="CG18" s="96" t="str">
        <f>IF(AND(Sufficient_data="Yes",Include_study?="Yes",CD18&lt;&gt;""),CD:CD*(BX18-'Moderator Analysis'!J$29-'Moderator Analysis'!J$30*'Moderator Analysis'!E:E)^2,"")</f>
        <v/>
      </c>
      <c r="CH18" s="24"/>
      <c r="CL18" s="170"/>
      <c r="CM18" s="174"/>
      <c r="CN18" s="34" t="str">
        <f t="shared" si="56"/>
        <v/>
      </c>
      <c r="CO18" s="34" t="str">
        <f>IF(AND(Include_study?="Yes",Sufficient_data="Yes"),1/('Publication Bias Analysis'!F:F^2+IF(Additional_model="Fixed effect",0,Calculations!DB$11)),"")</f>
        <v/>
      </c>
      <c r="CP18" s="34" t="str">
        <f>IF(AND(Include_study?="Yes",Sufficient_data="Yes"),1/('Publication Bias Analysis'!F:F^2+IF(Additional_model="Fixed effect",0,'Publication Bias Analysis'!L$32)),"")</f>
        <v/>
      </c>
      <c r="CQ18" s="34" t="str">
        <f>IF(AND(Include_study?="Yes",Sufficient_data="Yes"),'Publication Bias Analysis'!E:E-'Publication Bias Analysis'!I$37,"")</f>
        <v/>
      </c>
      <c r="CR18" s="34" t="str">
        <f t="shared" si="57"/>
        <v/>
      </c>
      <c r="CS18" s="34" t="str">
        <f t="shared" si="80"/>
        <v/>
      </c>
      <c r="CT18" s="76" t="str">
        <f t="shared" si="58"/>
        <v/>
      </c>
      <c r="CU18" s="76" t="str">
        <f>IF(AND(Include_study?="Yes",Sufficient_data="Yes"),CT:CT+IF(DF:DF&lt;0,-1,1)*COUNTIF(CT$2:CT17,CT:CT),"")</f>
        <v/>
      </c>
      <c r="CV18" s="76" t="str">
        <f>IF(AND(Include_study?="Yes",Sufficient_data="Yes"),RANK(DJ:DJ,DJ:DJ,1)*IF(DI:DI&lt;0,-1,1)+IF(DI:DI&lt;0,-1,1)*COUNTIF(CT$2:CT17,CT:CT),"")</f>
        <v/>
      </c>
      <c r="CW18" s="76" t="str">
        <f>IF(AND(Include_study?="Yes",Sufficient_data="Yes"),RANK(DM:DM,DM:DM,1)*IF(DL:DL&lt;0,-1,1)+IF(DL:DL&lt;0,-1,1)*COUNTIF(CT$2:CT17,CT:CT),"")</f>
        <v/>
      </c>
      <c r="CX18" s="34" t="e">
        <f>IF(AND(Include_study?="Yes",Sufficient_data="Yes"),'Publication Bias Analysis'!E:E,NA())</f>
        <v>#N/A</v>
      </c>
      <c r="CY18" s="47" t="e">
        <f>IF(AND(Include_study?="Yes",Sufficient_data="Yes"),'Publication Bias Analysis'!F:F,NA())</f>
        <v>#N/A</v>
      </c>
      <c r="DA18" s="154" t="s">
        <v>152</v>
      </c>
      <c r="DB18" s="154"/>
      <c r="DE18" s="166"/>
      <c r="DF1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8" s="34" t="str">
        <f t="shared" si="59"/>
        <v/>
      </c>
      <c r="DH18" s="47" t="str">
        <f>IF(AND(Include_study?="Yes",Sufficient_data="Yes"),1/('Publication Bias Analysis'!F:F^2+IF(Additional_model="Fixed effect",0,$DQ$7)),"")</f>
        <v/>
      </c>
      <c r="DI18" s="34" t="str">
        <f>IF(AND(Include_study?="Yes",Sufficient_data="Yes"),IF('Publication Bias Analysis'!L$37="Left",'Publication Bias Analysis'!E:E-DQ$3,DQ$3-'Publication Bias Analysis'!E:E),"")</f>
        <v/>
      </c>
      <c r="DJ18" s="34" t="str">
        <f t="shared" si="60"/>
        <v/>
      </c>
      <c r="DK18" s="47" t="str">
        <f>IF(AND(DI18&lt;&gt;"",CU18&lt;=MAX(CU:CU)-DQ$8),1/('Publication Bias Analysis'!F:F^2+IF(Additional_model="Fixed effect",0,$DQ$15)),"")</f>
        <v/>
      </c>
      <c r="DL18" s="7" t="str">
        <f>IF(AND(Include_study?="Yes",Sufficient_data="Yes"),IF('Publication Bias Analysis'!L$37="Left",'Publication Bias Analysis'!E:E-DQ$11,DQ$11-'Publication Bias Analysis'!E:E),"")</f>
        <v/>
      </c>
      <c r="DM18" s="7" t="str">
        <f t="shared" si="81"/>
        <v/>
      </c>
      <c r="DN18" s="47" t="str">
        <f>IF(AND(DL18&lt;&gt;"",CV18&lt;=MAX(CV:CV)-DQ$16),1/('Publication Bias Analysis'!F:F^2+IF(Additional_model="Fixed effect",0,$DQ$23)),"")</f>
        <v/>
      </c>
      <c r="DP18" s="154" t="s">
        <v>166</v>
      </c>
      <c r="DQ18" s="154"/>
      <c r="DT18" s="54">
        <v>17</v>
      </c>
      <c r="DU18" s="76" t="str">
        <f>IF(Trim_and_fill="On",IF(DQ$24&gt;(COUNT(DU$2:DU17)),IF(COUNTIF(CU:CU,-1*(MAX(CU:CU)-DT18+1))=1,"",MAX(CU:CU)-DT18+1),""),"")</f>
        <v/>
      </c>
      <c r="DV18" s="34" t="str">
        <f t="shared" si="62"/>
        <v/>
      </c>
      <c r="DW18" s="34" t="str">
        <f t="shared" si="63"/>
        <v/>
      </c>
      <c r="DX18" s="34" t="str">
        <f t="shared" si="64"/>
        <v/>
      </c>
      <c r="DY18" s="34" t="str">
        <f t="shared" si="65"/>
        <v/>
      </c>
      <c r="DZ18" s="47" t="str">
        <f>IF(DU18&lt;&gt;"",DV:DV-'Publication Bias Analysis'!I$37,"")</f>
        <v/>
      </c>
      <c r="EB18" s="54">
        <v>17</v>
      </c>
      <c r="EC18" s="34" t="e">
        <f t="shared" si="66"/>
        <v>#N/A</v>
      </c>
      <c r="ED18" s="47" t="e">
        <f t="shared" si="67"/>
        <v>#N/A</v>
      </c>
      <c r="EF18" s="166"/>
      <c r="EG18" s="34" t="str">
        <f t="shared" si="68"/>
        <v/>
      </c>
      <c r="EH18" s="47" t="str">
        <f>IF(AND(Include_study?="Yes",Sufficient_data="Yes"),Z_score-('Publication Bias Analysis'!P$3+'Publication Bias Analysis'!P$4*Inverse_standard_error),"")</f>
        <v/>
      </c>
      <c r="EJ18" s="166"/>
      <c r="EK18" s="34" t="str">
        <f>IF(AND(Include_study?="Yes",Sufficient_data="Yes"),('Publication Bias Analysis'!E:E-SUMPRODUCT('Publication Bias Analysis'!E:E,Calculations!CN:CN)/SUM(Calculations!CN:CN))/(SQRT(EL:EL)),"")</f>
        <v/>
      </c>
      <c r="EL18" s="34" t="str">
        <f>IF(AND(Include_study?="Yes",Sufficient_data="Yes"),'Publication Bias Analysis'!F:F^2-1/(SUM(Calculations!CN:CN)),"")</f>
        <v/>
      </c>
      <c r="EM18" s="76" t="str">
        <f t="shared" si="69"/>
        <v/>
      </c>
      <c r="EN18" s="76" t="str">
        <f t="shared" si="70"/>
        <v/>
      </c>
      <c r="EO18" s="76" t="str">
        <f>IF(AND(Include_study?="Yes",Sufficient_data="Yes"),COUNTIFS(EM$2:EM17,"&lt;"&amp;EM18,EN$2:EN17,"&lt;"&amp;EN18)+COUNTIFS(EM19:EM$201,"&lt;"&amp;EM18,EN19:EN$201,"&lt;"&amp;EN18)+COUNTIFS(EM$2:EM17,"&gt;"&amp;EM18,EN$2:EN17,"&gt;"&amp;EN18)+COUNTIFS(EM19:EM$201,"&gt;"&amp;EM18,EN19:EN$201,"&gt;"&amp;EN18),"")</f>
        <v/>
      </c>
      <c r="EP18" s="101" t="str">
        <f>IF(AND(Include_study?="Yes",Sufficient_data="Yes"),COUNTIFS(EM$2:EM17,"&lt;"&amp;EM18,EN$2:EN17,"&gt;"&amp;EN18)+COUNTIFS(EM19:EM$201,"&lt;"&amp;EM18,EN19:EN$201,"&gt;"&amp;EN18)+COUNTIFS(EM$2:EM17,"&gt;"&amp;EM18,EN$2:EN17,"&lt;"&amp;EN18)+COUNTIFS(EM19:EM$201,"&gt;"&amp;EM18,EN19:EN$201,"&lt;"&amp;EN18),"")</f>
        <v/>
      </c>
      <c r="ER18" s="166"/>
      <c r="EW18" s="166"/>
      <c r="EX18" s="34" t="e">
        <f t="shared" si="71"/>
        <v>#N/A</v>
      </c>
      <c r="EY18" s="34" t="e">
        <f t="shared" si="72"/>
        <v>#N/A</v>
      </c>
      <c r="EZ18" s="34" t="str">
        <f t="shared" si="73"/>
        <v/>
      </c>
      <c r="FA18" s="47" t="str">
        <f>IF(AND(Include_study?="Yes",Sufficient_data="Yes"),Z_score-('Publication Bias Analysis'!AL$30+'Publication Bias Analysis'!AL$31*Inverse_standard_error),"")</f>
        <v/>
      </c>
      <c r="FG18" s="166"/>
      <c r="FH18" s="104" t="str">
        <f>IF(Z_score&lt;&gt;"",RANK('Publication Bias Analysis'!AT:AT,'Publication Bias Analysis'!AT:AT,1)+COUNTIF('Publication Bias Analysis'!AT$2:AT17,'Publication Bias Analysis'!AT18),"")</f>
        <v/>
      </c>
      <c r="FI18" s="34" t="str">
        <f t="shared" si="74"/>
        <v/>
      </c>
      <c r="FJ18" s="34" t="e">
        <f>IF('Publication Bias Analysis'!AS18&lt;&gt;"",'Publication Bias Analysis'!AS18,NA())</f>
        <v>#N/A</v>
      </c>
      <c r="FK18" s="34" t="e">
        <f>IF('Publication Bias Analysis'!AT18&lt;&gt;"",'Publication Bias Analysis'!AT18,NA())</f>
        <v>#N/A</v>
      </c>
      <c r="FL18" s="34" t="str">
        <f>IF(AND(Include_study?="Yes",Sufficient_data="Yes"),'Publication Bias Analysis'!AS:AS-AVERAGE('Publication Bias Analysis'!AS:AS),"")</f>
        <v/>
      </c>
      <c r="FM18" s="47" t="str">
        <f>IF(AND(Include_study?="Yes",Sufficient_data="Yes"),FK:FK-('Publication Bias Analysis'!AW$30+'Publication Bias Analysis'!AW$31*'Publication Bias Analysis'!AS:AS),"")</f>
        <v/>
      </c>
      <c r="FS18" s="166"/>
      <c r="FT18" s="34" t="str">
        <f t="shared" si="75"/>
        <v/>
      </c>
      <c r="FU18" s="90" t="str">
        <f t="shared" si="83"/>
        <v/>
      </c>
      <c r="FV18" s="47" t="str">
        <f t="shared" si="84"/>
        <v/>
      </c>
    </row>
    <row r="19" spans="1:178" x14ac:dyDescent="0.2">
      <c r="A19" s="169"/>
      <c r="B19" s="132" t="str">
        <f t="shared" si="0"/>
        <v/>
      </c>
      <c r="C19" s="132" t="str">
        <f>IF(B19&lt;&gt;"",IF(B19=0,COUNTIF(B$2:B18,0)+1,COUNTIF(B$2:B18,B19)+B19+COUNTIF(B:B,0)),"")</f>
        <v/>
      </c>
      <c r="D19" s="132" t="str">
        <f t="shared" si="1"/>
        <v/>
      </c>
      <c r="E19" s="133" t="str">
        <f>IF(AND(Sufficient_data="Yes",Include_study?="Yes",Input!Study_name&lt;&gt;""),Input!Study_name,"")</f>
        <v/>
      </c>
      <c r="F19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9" s="132" t="str">
        <f t="shared" si="2"/>
        <v/>
      </c>
      <c r="H19" s="132" t="str">
        <f t="shared" si="3"/>
        <v/>
      </c>
      <c r="I1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9" s="17" t="str">
        <f t="shared" si="4"/>
        <v/>
      </c>
      <c r="K19" s="17" t="str">
        <f t="shared" si="5"/>
        <v/>
      </c>
      <c r="L19" s="17" t="str">
        <f t="shared" si="6"/>
        <v/>
      </c>
      <c r="M19" s="17" t="str">
        <f t="shared" si="7"/>
        <v/>
      </c>
      <c r="N19" s="17" t="str">
        <f t="shared" si="8"/>
        <v/>
      </c>
      <c r="O19" s="146" t="str">
        <f t="shared" si="9"/>
        <v/>
      </c>
      <c r="P19" s="142" t="str">
        <f t="shared" si="10"/>
        <v/>
      </c>
      <c r="R19" s="71" t="e">
        <f t="shared" si="11"/>
        <v>#N/A</v>
      </c>
      <c r="S19" s="34" t="e">
        <f t="shared" si="12"/>
        <v>#N/A</v>
      </c>
      <c r="T19" s="47" t="e">
        <f t="shared" si="13"/>
        <v>#N/A</v>
      </c>
      <c r="Y19" s="169"/>
      <c r="Z19" s="83" t="str">
        <f t="shared" si="14"/>
        <v/>
      </c>
      <c r="AA19" s="34" t="str">
        <f t="shared" si="15"/>
        <v/>
      </c>
      <c r="AB19" s="34" t="str">
        <f t="shared" si="16"/>
        <v/>
      </c>
      <c r="AC19" s="34" t="str">
        <f t="shared" si="17"/>
        <v/>
      </c>
      <c r="AD19" s="34" t="str">
        <f t="shared" si="18"/>
        <v/>
      </c>
      <c r="AE19" s="77" t="str">
        <f t="shared" si="19"/>
        <v/>
      </c>
      <c r="AF19" s="77" t="str">
        <f t="shared" si="20"/>
        <v/>
      </c>
      <c r="AG19" s="84" t="str">
        <f t="shared" si="21"/>
        <v/>
      </c>
      <c r="AH19" s="34" t="str">
        <f t="shared" si="22"/>
        <v/>
      </c>
      <c r="AI19" s="34" t="str">
        <f t="shared" si="23"/>
        <v/>
      </c>
      <c r="AJ19" s="47" t="str">
        <f t="shared" si="24"/>
        <v/>
      </c>
      <c r="AL19" s="71" t="e">
        <f t="shared" si="25"/>
        <v>#N/A</v>
      </c>
      <c r="AM19" s="34" t="e">
        <f t="shared" si="26"/>
        <v>#N/A</v>
      </c>
      <c r="AN19" s="47" t="e">
        <f t="shared" si="27"/>
        <v>#N/A</v>
      </c>
      <c r="AP19" s="83" t="str">
        <f t="shared" si="28"/>
        <v/>
      </c>
      <c r="AQ19" s="34" t="str">
        <f>IF(AND(Sufficient_data="Yes",Include_study?="Yes",Subgroup&lt;&gt;""),IF(COUNTIFS(Input!L$2:L18,"="&amp;"Yes",Input!C$2:C18,"="&amp;"Yes",Input!M$2:M18,"="&amp;Subgroup)&gt;0,"",Subgroup),"")</f>
        <v/>
      </c>
      <c r="AR19" s="89" t="str">
        <f t="shared" si="29"/>
        <v/>
      </c>
      <c r="AS19" s="76" t="str">
        <f t="shared" si="30"/>
        <v/>
      </c>
      <c r="AT19" s="34" t="str">
        <f t="shared" si="31"/>
        <v/>
      </c>
      <c r="AU19" s="90" t="str">
        <f t="shared" si="32"/>
        <v/>
      </c>
      <c r="AV19" s="34" t="str">
        <f t="shared" si="33"/>
        <v/>
      </c>
      <c r="AW19" s="34" t="str">
        <f t="shared" si="34"/>
        <v/>
      </c>
      <c r="AX19" s="34" t="str">
        <f t="shared" si="35"/>
        <v/>
      </c>
      <c r="AY19" s="34" t="str">
        <f t="shared" si="36"/>
        <v/>
      </c>
      <c r="AZ19" s="34" t="str">
        <f t="shared" si="37"/>
        <v/>
      </c>
      <c r="BA19" s="34" t="str">
        <f t="shared" si="38"/>
        <v/>
      </c>
      <c r="BB19" s="89" t="str">
        <f t="shared" si="39"/>
        <v/>
      </c>
      <c r="BC19" s="34" t="str">
        <f t="shared" si="40"/>
        <v/>
      </c>
      <c r="BD19" s="34" t="str">
        <f t="shared" si="41"/>
        <v/>
      </c>
      <c r="BE19" s="34" t="str">
        <f t="shared" si="42"/>
        <v/>
      </c>
      <c r="BF19" s="34" t="str">
        <f t="shared" si="43"/>
        <v/>
      </c>
      <c r="BG19" s="34" t="str">
        <f t="shared" si="76"/>
        <v/>
      </c>
      <c r="BH19" s="34" t="str">
        <f t="shared" si="77"/>
        <v/>
      </c>
      <c r="BI19" s="34" t="str">
        <f t="shared" si="46"/>
        <v/>
      </c>
      <c r="BJ19" s="34" t="str">
        <f t="shared" si="47"/>
        <v/>
      </c>
      <c r="BK19" s="34" t="str">
        <f t="shared" si="48"/>
        <v/>
      </c>
      <c r="BL19" s="34" t="e">
        <f t="shared" si="49"/>
        <v>#N/A</v>
      </c>
      <c r="BM19" s="84" t="str">
        <f t="shared" si="78"/>
        <v/>
      </c>
      <c r="BN19" s="34" t="str">
        <f t="shared" si="50"/>
        <v/>
      </c>
      <c r="BO19" s="34" t="str">
        <f t="shared" si="51"/>
        <v/>
      </c>
      <c r="BP19" s="34" t="str">
        <f t="shared" si="52"/>
        <v/>
      </c>
      <c r="BQ19" s="47" t="str">
        <f t="shared" si="79"/>
        <v/>
      </c>
      <c r="BS19" s="15" t="s">
        <v>51</v>
      </c>
      <c r="BT19" s="7">
        <f>BT2-BT4</f>
        <v>0.29256345417072321</v>
      </c>
      <c r="BV19" s="170"/>
      <c r="BW19" s="71" t="e">
        <f>IF(AND(Sufficient_data="Yes",Include_study?="Yes",Moderator&lt;&gt;""),'Moderator Analysis'!E:E,NA())</f>
        <v>#N/A</v>
      </c>
      <c r="BX19" s="34" t="e">
        <f>IF(AND(Include_study?="Yes",Sufficient_data="Yes",Moderator&lt;&gt;""),'Moderator Analysis'!F:F,NA())</f>
        <v>#N/A</v>
      </c>
      <c r="BY19" s="34" t="str">
        <f t="shared" si="53"/>
        <v/>
      </c>
      <c r="BZ19" s="34" t="str">
        <f>IF(AND(Sufficient_data="Yes",Include_study?="Yes",Moderator&lt;&gt;""),'Moderator Analysis'!F:F-CJ$2,"")</f>
        <v/>
      </c>
      <c r="CA19" s="34" t="str">
        <f>IF(AND(Sufficient_data="Yes",Include_study?="Yes",Moderator&lt;&gt;""),'Moderator Analysis'!E:E-CJ$3,"")</f>
        <v/>
      </c>
      <c r="CB19" s="47" t="str">
        <f t="shared" si="54"/>
        <v/>
      </c>
      <c r="CC19" s="24"/>
      <c r="CD19" s="95" t="str">
        <f t="shared" si="55"/>
        <v/>
      </c>
      <c r="CE19" s="77" t="str">
        <f>IF(AND(Sufficient_data="Yes",Include_study?="Yes",CD19&lt;&gt;""),'Moderator Analysis'!F:F-'Moderator Analysis'!J$37,"")</f>
        <v/>
      </c>
      <c r="CF19" s="77" t="str">
        <f>IF(AND(Sufficient_data="Yes",Include_study?="Yes",CD19&lt;&gt;""),'Moderator Analysis'!E:E-SUMPRODUCT('Moderator Analysis'!E:E,CD:CD)/SUM(CD:CD),"")</f>
        <v/>
      </c>
      <c r="CG19" s="96" t="str">
        <f>IF(AND(Sufficient_data="Yes",Include_study?="Yes",CD19&lt;&gt;""),CD:CD*(BX19-'Moderator Analysis'!J$29-'Moderator Analysis'!J$30*'Moderator Analysis'!E:E)^2,"")</f>
        <v/>
      </c>
      <c r="CH19" s="24"/>
      <c r="CL19" s="170"/>
      <c r="CM19" s="174"/>
      <c r="CN19" s="34" t="str">
        <f t="shared" si="56"/>
        <v/>
      </c>
      <c r="CO19" s="34" t="str">
        <f>IF(AND(Include_study?="Yes",Sufficient_data="Yes"),1/('Publication Bias Analysis'!F:F^2+IF(Additional_model="Fixed effect",0,Calculations!DB$11)),"")</f>
        <v/>
      </c>
      <c r="CP19" s="34" t="str">
        <f>IF(AND(Include_study?="Yes",Sufficient_data="Yes"),1/('Publication Bias Analysis'!F:F^2+IF(Additional_model="Fixed effect",0,'Publication Bias Analysis'!L$32)),"")</f>
        <v/>
      </c>
      <c r="CQ19" s="34" t="str">
        <f>IF(AND(Include_study?="Yes",Sufficient_data="Yes"),'Publication Bias Analysis'!E:E-'Publication Bias Analysis'!I$37,"")</f>
        <v/>
      </c>
      <c r="CR19" s="34" t="str">
        <f t="shared" si="57"/>
        <v/>
      </c>
      <c r="CS19" s="34" t="str">
        <f t="shared" si="80"/>
        <v/>
      </c>
      <c r="CT19" s="76" t="str">
        <f t="shared" si="58"/>
        <v/>
      </c>
      <c r="CU19" s="76" t="str">
        <f>IF(AND(Include_study?="Yes",Sufficient_data="Yes"),CT:CT+IF(DF:DF&lt;0,-1,1)*COUNTIF(CT$2:CT18,CT:CT),"")</f>
        <v/>
      </c>
      <c r="CV19" s="76" t="str">
        <f>IF(AND(Include_study?="Yes",Sufficient_data="Yes"),RANK(DJ:DJ,DJ:DJ,1)*IF(DI:DI&lt;0,-1,1)+IF(DI:DI&lt;0,-1,1)*COUNTIF(CT$2:CT18,CT:CT),"")</f>
        <v/>
      </c>
      <c r="CW19" s="76" t="str">
        <f>IF(AND(Include_study?="Yes",Sufficient_data="Yes"),RANK(DM:DM,DM:DM,1)*IF(DL:DL&lt;0,-1,1)+IF(DL:DL&lt;0,-1,1)*COUNTIF(CT$2:CT18,CT:CT),"")</f>
        <v/>
      </c>
      <c r="CX19" s="34" t="e">
        <f>IF(AND(Include_study?="Yes",Sufficient_data="Yes"),'Publication Bias Analysis'!E:E,NA())</f>
        <v>#N/A</v>
      </c>
      <c r="CY19" s="47" t="e">
        <f>IF(AND(Include_study?="Yes",Sufficient_data="Yes"),'Publication Bias Analysis'!F:F,NA())</f>
        <v>#N/A</v>
      </c>
      <c r="DA19" s="15" t="s">
        <v>173</v>
      </c>
      <c r="DB19" s="7">
        <f>IF(Trim_and_fill="On",'Publication Bias Analysis'!I37-'Publication Bias Analysis'!I39,NA())</f>
        <v>5.1833059976479912E-2</v>
      </c>
      <c r="DE19" s="166"/>
      <c r="DF1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9" s="34" t="str">
        <f t="shared" si="59"/>
        <v/>
      </c>
      <c r="DH19" s="47" t="str">
        <f>IF(AND(Include_study?="Yes",Sufficient_data="Yes"),1/('Publication Bias Analysis'!F:F^2+IF(Additional_model="Fixed effect",0,$DQ$7)),"")</f>
        <v/>
      </c>
      <c r="DI19" s="34" t="str">
        <f>IF(AND(Include_study?="Yes",Sufficient_data="Yes"),IF('Publication Bias Analysis'!L$37="Left",'Publication Bias Analysis'!E:E-DQ$3,DQ$3-'Publication Bias Analysis'!E:E),"")</f>
        <v/>
      </c>
      <c r="DJ19" s="34" t="str">
        <f t="shared" si="60"/>
        <v/>
      </c>
      <c r="DK19" s="47" t="str">
        <f>IF(AND(DI19&lt;&gt;"",CU19&lt;=MAX(CU:CU)-DQ$8),1/('Publication Bias Analysis'!F:F^2+IF(Additional_model="Fixed effect",0,$DQ$15)),"")</f>
        <v/>
      </c>
      <c r="DL19" s="7" t="str">
        <f>IF(AND(Include_study?="Yes",Sufficient_data="Yes"),IF('Publication Bias Analysis'!L$37="Left",'Publication Bias Analysis'!E:E-DQ$11,DQ$11-'Publication Bias Analysis'!E:E),"")</f>
        <v/>
      </c>
      <c r="DM19" s="7" t="str">
        <f t="shared" si="81"/>
        <v/>
      </c>
      <c r="DN19" s="47" t="str">
        <f>IF(AND(DL19&lt;&gt;"",CV19&lt;=MAX(CV:CV)-DQ$16),1/('Publication Bias Analysis'!F:F^2+IF(Additional_model="Fixed effect",0,$DQ$23)),"")</f>
        <v/>
      </c>
      <c r="DP19" s="15" t="s">
        <v>26</v>
      </c>
      <c r="DQ19" s="17">
        <f>SUMPRODUCT(--(CW:CW&lt;=MAX(CW:CW)-$DQ$24),DN:DN,'Publication Bias Analysis'!E:E)/SUMIF(CW:CW,"&lt;="&amp;MAX(CW:CW)-$DQ$24,DN:DN)</f>
        <v>0.11060322434835443</v>
      </c>
      <c r="DT19" s="54">
        <v>18</v>
      </c>
      <c r="DU19" s="76" t="str">
        <f>IF(Trim_and_fill="On",IF(DQ$24&gt;(COUNT(DU$2:DU18)),IF(COUNTIF(CU:CU,-1*(MAX(CU:CU)-DT19+1))=1,"",MAX(CU:CU)-DT19+1),""),"")</f>
        <v/>
      </c>
      <c r="DV19" s="34" t="str">
        <f t="shared" si="62"/>
        <v/>
      </c>
      <c r="DW19" s="34" t="str">
        <f t="shared" si="63"/>
        <v/>
      </c>
      <c r="DX19" s="34" t="str">
        <f t="shared" si="64"/>
        <v/>
      </c>
      <c r="DY19" s="34" t="str">
        <f t="shared" si="65"/>
        <v/>
      </c>
      <c r="DZ19" s="47" t="str">
        <f>IF(DU19&lt;&gt;"",DV:DV-'Publication Bias Analysis'!I$37,"")</f>
        <v/>
      </c>
      <c r="EB19" s="54">
        <v>18</v>
      </c>
      <c r="EC19" s="34" t="e">
        <f t="shared" si="66"/>
        <v>#N/A</v>
      </c>
      <c r="ED19" s="47" t="e">
        <f t="shared" si="67"/>
        <v>#N/A</v>
      </c>
      <c r="EF19" s="166"/>
      <c r="EG19" s="34" t="str">
        <f t="shared" si="68"/>
        <v/>
      </c>
      <c r="EH19" s="47" t="str">
        <f>IF(AND(Include_study?="Yes",Sufficient_data="Yes"),Z_score-('Publication Bias Analysis'!P$3+'Publication Bias Analysis'!P$4*Inverse_standard_error),"")</f>
        <v/>
      </c>
      <c r="EJ19" s="166"/>
      <c r="EK19" s="34" t="str">
        <f>IF(AND(Include_study?="Yes",Sufficient_data="Yes"),('Publication Bias Analysis'!E:E-SUMPRODUCT('Publication Bias Analysis'!E:E,Calculations!CN:CN)/SUM(Calculations!CN:CN))/(SQRT(EL:EL)),"")</f>
        <v/>
      </c>
      <c r="EL19" s="34" t="str">
        <f>IF(AND(Include_study?="Yes",Sufficient_data="Yes"),'Publication Bias Analysis'!F:F^2-1/(SUM(Calculations!CN:CN)),"")</f>
        <v/>
      </c>
      <c r="EM19" s="76" t="str">
        <f t="shared" si="69"/>
        <v/>
      </c>
      <c r="EN19" s="76" t="str">
        <f t="shared" si="70"/>
        <v/>
      </c>
      <c r="EO19" s="76" t="str">
        <f>IF(AND(Include_study?="Yes",Sufficient_data="Yes"),COUNTIFS(EM$2:EM18,"&lt;"&amp;EM19,EN$2:EN18,"&lt;"&amp;EN19)+COUNTIFS(EM20:EM$201,"&lt;"&amp;EM19,EN20:EN$201,"&lt;"&amp;EN19)+COUNTIFS(EM$2:EM18,"&gt;"&amp;EM19,EN$2:EN18,"&gt;"&amp;EN19)+COUNTIFS(EM20:EM$201,"&gt;"&amp;EM19,EN20:EN$201,"&gt;"&amp;EN19),"")</f>
        <v/>
      </c>
      <c r="EP19" s="101" t="str">
        <f>IF(AND(Include_study?="Yes",Sufficient_data="Yes"),COUNTIFS(EM$2:EM18,"&lt;"&amp;EM19,EN$2:EN18,"&gt;"&amp;EN19)+COUNTIFS(EM20:EM$201,"&lt;"&amp;EM19,EN20:EN$201,"&gt;"&amp;EN19)+COUNTIFS(EM$2:EM18,"&gt;"&amp;EM19,EN$2:EN18,"&lt;"&amp;EN19)+COUNTIFS(EM20:EM$201,"&gt;"&amp;EM19,EN20:EN$201,"&lt;"&amp;EN19),"")</f>
        <v/>
      </c>
      <c r="ER19" s="166"/>
      <c r="EW19" s="166"/>
      <c r="EX19" s="34" t="e">
        <f t="shared" si="71"/>
        <v>#N/A</v>
      </c>
      <c r="EY19" s="34" t="e">
        <f t="shared" si="72"/>
        <v>#N/A</v>
      </c>
      <c r="EZ19" s="34" t="str">
        <f t="shared" si="73"/>
        <v/>
      </c>
      <c r="FA19" s="47" t="str">
        <f>IF(AND(Include_study?="Yes",Sufficient_data="Yes"),Z_score-('Publication Bias Analysis'!AL$30+'Publication Bias Analysis'!AL$31*Inverse_standard_error),"")</f>
        <v/>
      </c>
      <c r="FG19" s="166"/>
      <c r="FH19" s="104" t="str">
        <f>IF(Z_score&lt;&gt;"",RANK('Publication Bias Analysis'!AT:AT,'Publication Bias Analysis'!AT:AT,1)+COUNTIF('Publication Bias Analysis'!AT$2:AT18,'Publication Bias Analysis'!AT19),"")</f>
        <v/>
      </c>
      <c r="FI19" s="34" t="str">
        <f t="shared" si="74"/>
        <v/>
      </c>
      <c r="FJ19" s="34" t="e">
        <f>IF('Publication Bias Analysis'!AS19&lt;&gt;"",'Publication Bias Analysis'!AS19,NA())</f>
        <v>#N/A</v>
      </c>
      <c r="FK19" s="34" t="e">
        <f>IF('Publication Bias Analysis'!AT19&lt;&gt;"",'Publication Bias Analysis'!AT19,NA())</f>
        <v>#N/A</v>
      </c>
      <c r="FL19" s="34" t="str">
        <f>IF(AND(Include_study?="Yes",Sufficient_data="Yes"),'Publication Bias Analysis'!AS:AS-AVERAGE('Publication Bias Analysis'!AS:AS),"")</f>
        <v/>
      </c>
      <c r="FM19" s="47" t="str">
        <f>IF(AND(Include_study?="Yes",Sufficient_data="Yes"),FK:FK-('Publication Bias Analysis'!AW$30+'Publication Bias Analysis'!AW$31*'Publication Bias Analysis'!AS:AS),"")</f>
        <v/>
      </c>
      <c r="FS19" s="166"/>
      <c r="FT19" s="34" t="str">
        <f t="shared" si="75"/>
        <v/>
      </c>
      <c r="FU19" s="90" t="str">
        <f t="shared" si="83"/>
        <v/>
      </c>
      <c r="FV19" s="47" t="str">
        <f t="shared" si="84"/>
        <v/>
      </c>
    </row>
    <row r="20" spans="1:178" x14ac:dyDescent="0.2">
      <c r="A20" s="169"/>
      <c r="B20" s="132" t="str">
        <f t="shared" si="0"/>
        <v/>
      </c>
      <c r="C20" s="132" t="str">
        <f>IF(B20&lt;&gt;"",IF(B20=0,COUNTIF(B$2:B19,0)+1,COUNTIF(B$2:B19,B20)+B20+COUNTIF(B:B,0)),"")</f>
        <v/>
      </c>
      <c r="D20" s="132" t="str">
        <f t="shared" si="1"/>
        <v/>
      </c>
      <c r="E20" s="133" t="str">
        <f>IF(AND(Sufficient_data="Yes",Include_study?="Yes",Input!Study_name&lt;&gt;""),Input!Study_name,"")</f>
        <v/>
      </c>
      <c r="F20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0" s="132" t="str">
        <f t="shared" si="2"/>
        <v/>
      </c>
      <c r="H20" s="132" t="str">
        <f t="shared" si="3"/>
        <v/>
      </c>
      <c r="I2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0" s="17" t="str">
        <f t="shared" si="4"/>
        <v/>
      </c>
      <c r="K20" s="17" t="str">
        <f t="shared" si="5"/>
        <v/>
      </c>
      <c r="L20" s="17" t="str">
        <f t="shared" si="6"/>
        <v/>
      </c>
      <c r="M20" s="17" t="str">
        <f t="shared" si="7"/>
        <v/>
      </c>
      <c r="N20" s="17" t="str">
        <f t="shared" si="8"/>
        <v/>
      </c>
      <c r="O20" s="146" t="str">
        <f t="shared" si="9"/>
        <v/>
      </c>
      <c r="P20" s="142" t="str">
        <f t="shared" si="10"/>
        <v/>
      </c>
      <c r="R20" s="71" t="e">
        <f t="shared" si="11"/>
        <v>#N/A</v>
      </c>
      <c r="S20" s="34" t="e">
        <f t="shared" si="12"/>
        <v>#N/A</v>
      </c>
      <c r="T20" s="47" t="e">
        <f t="shared" si="13"/>
        <v>#N/A</v>
      </c>
      <c r="Y20" s="169"/>
      <c r="Z20" s="83" t="str">
        <f t="shared" si="14"/>
        <v/>
      </c>
      <c r="AA20" s="34" t="str">
        <f t="shared" si="15"/>
        <v/>
      </c>
      <c r="AB20" s="34" t="str">
        <f t="shared" si="16"/>
        <v/>
      </c>
      <c r="AC20" s="34" t="str">
        <f t="shared" si="17"/>
        <v/>
      </c>
      <c r="AD20" s="34" t="str">
        <f t="shared" si="18"/>
        <v/>
      </c>
      <c r="AE20" s="77" t="str">
        <f t="shared" si="19"/>
        <v/>
      </c>
      <c r="AF20" s="77" t="str">
        <f t="shared" si="20"/>
        <v/>
      </c>
      <c r="AG20" s="84" t="str">
        <f t="shared" si="21"/>
        <v/>
      </c>
      <c r="AH20" s="34" t="str">
        <f t="shared" si="22"/>
        <v/>
      </c>
      <c r="AI20" s="34" t="str">
        <f t="shared" si="23"/>
        <v/>
      </c>
      <c r="AJ20" s="47" t="str">
        <f t="shared" si="24"/>
        <v/>
      </c>
      <c r="AL20" s="71" t="e">
        <f t="shared" si="25"/>
        <v>#N/A</v>
      </c>
      <c r="AM20" s="34" t="e">
        <f t="shared" si="26"/>
        <v>#N/A</v>
      </c>
      <c r="AN20" s="47" t="e">
        <f t="shared" si="27"/>
        <v>#N/A</v>
      </c>
      <c r="AP20" s="83" t="str">
        <f t="shared" si="28"/>
        <v/>
      </c>
      <c r="AQ20" s="34" t="str">
        <f>IF(AND(Sufficient_data="Yes",Include_study?="Yes",Subgroup&lt;&gt;""),IF(COUNTIFS(Input!L$2:L19,"="&amp;"Yes",Input!C$2:C19,"="&amp;"Yes",Input!M$2:M19,"="&amp;Subgroup)&gt;0,"",Subgroup),"")</f>
        <v/>
      </c>
      <c r="AR20" s="89" t="str">
        <f t="shared" si="29"/>
        <v/>
      </c>
      <c r="AS20" s="76" t="str">
        <f t="shared" si="30"/>
        <v/>
      </c>
      <c r="AT20" s="34" t="str">
        <f t="shared" si="31"/>
        <v/>
      </c>
      <c r="AU20" s="90" t="str">
        <f t="shared" si="32"/>
        <v/>
      </c>
      <c r="AV20" s="34" t="str">
        <f t="shared" si="33"/>
        <v/>
      </c>
      <c r="AW20" s="34" t="str">
        <f t="shared" si="34"/>
        <v/>
      </c>
      <c r="AX20" s="34" t="str">
        <f t="shared" si="35"/>
        <v/>
      </c>
      <c r="AY20" s="34" t="str">
        <f t="shared" si="36"/>
        <v/>
      </c>
      <c r="AZ20" s="34" t="str">
        <f t="shared" si="37"/>
        <v/>
      </c>
      <c r="BA20" s="34" t="str">
        <f t="shared" si="38"/>
        <v/>
      </c>
      <c r="BB20" s="89" t="str">
        <f t="shared" si="39"/>
        <v/>
      </c>
      <c r="BC20" s="34" t="str">
        <f t="shared" si="40"/>
        <v/>
      </c>
      <c r="BD20" s="34" t="str">
        <f t="shared" si="41"/>
        <v/>
      </c>
      <c r="BE20" s="34" t="str">
        <f t="shared" si="42"/>
        <v/>
      </c>
      <c r="BF20" s="34" t="str">
        <f t="shared" si="43"/>
        <v/>
      </c>
      <c r="BG20" s="34" t="str">
        <f t="shared" si="76"/>
        <v/>
      </c>
      <c r="BH20" s="34" t="str">
        <f t="shared" si="77"/>
        <v/>
      </c>
      <c r="BI20" s="34" t="str">
        <f t="shared" si="46"/>
        <v/>
      </c>
      <c r="BJ20" s="34" t="str">
        <f t="shared" si="47"/>
        <v/>
      </c>
      <c r="BK20" s="34" t="str">
        <f t="shared" si="48"/>
        <v/>
      </c>
      <c r="BL20" s="34" t="e">
        <f t="shared" si="49"/>
        <v>#N/A</v>
      </c>
      <c r="BM20" s="84" t="str">
        <f t="shared" si="78"/>
        <v/>
      </c>
      <c r="BN20" s="34" t="str">
        <f t="shared" si="50"/>
        <v/>
      </c>
      <c r="BO20" s="34" t="str">
        <f t="shared" si="51"/>
        <v/>
      </c>
      <c r="BP20" s="34" t="str">
        <f t="shared" si="52"/>
        <v/>
      </c>
      <c r="BQ20" s="47" t="str">
        <f t="shared" si="79"/>
        <v/>
      </c>
      <c r="BS20" s="15" t="s">
        <v>52</v>
      </c>
      <c r="BT20" s="7">
        <f>BT5-BT2</f>
        <v>0.29256345417072321</v>
      </c>
      <c r="BV20" s="170"/>
      <c r="BW20" s="71" t="e">
        <f>IF(AND(Sufficient_data="Yes",Include_study?="Yes",Moderator&lt;&gt;""),'Moderator Analysis'!E:E,NA())</f>
        <v>#N/A</v>
      </c>
      <c r="BX20" s="34" t="e">
        <f>IF(AND(Include_study?="Yes",Sufficient_data="Yes",Moderator&lt;&gt;""),'Moderator Analysis'!F:F,NA())</f>
        <v>#N/A</v>
      </c>
      <c r="BY20" s="34" t="str">
        <f t="shared" si="53"/>
        <v/>
      </c>
      <c r="BZ20" s="34" t="str">
        <f>IF(AND(Sufficient_data="Yes",Include_study?="Yes",Moderator&lt;&gt;""),'Moderator Analysis'!F:F-CJ$2,"")</f>
        <v/>
      </c>
      <c r="CA20" s="34" t="str">
        <f>IF(AND(Sufficient_data="Yes",Include_study?="Yes",Moderator&lt;&gt;""),'Moderator Analysis'!E:E-CJ$3,"")</f>
        <v/>
      </c>
      <c r="CB20" s="47" t="str">
        <f t="shared" si="54"/>
        <v/>
      </c>
      <c r="CC20" s="24"/>
      <c r="CD20" s="95" t="str">
        <f t="shared" si="55"/>
        <v/>
      </c>
      <c r="CE20" s="77" t="str">
        <f>IF(AND(Sufficient_data="Yes",Include_study?="Yes",CD20&lt;&gt;""),'Moderator Analysis'!F:F-'Moderator Analysis'!J$37,"")</f>
        <v/>
      </c>
      <c r="CF20" s="77" t="str">
        <f>IF(AND(Sufficient_data="Yes",Include_study?="Yes",CD20&lt;&gt;""),'Moderator Analysis'!E:E-SUMPRODUCT('Moderator Analysis'!E:E,CD:CD)/SUM(CD:CD),"")</f>
        <v/>
      </c>
      <c r="CG20" s="96" t="str">
        <f>IF(AND(Sufficient_data="Yes",Include_study?="Yes",CD20&lt;&gt;""),CD:CD*(BX20-'Moderator Analysis'!J$29-'Moderator Analysis'!J$30*'Moderator Analysis'!E:E)^2,"")</f>
        <v/>
      </c>
      <c r="CH20" s="24"/>
      <c r="CL20" s="170"/>
      <c r="CM20" s="174"/>
      <c r="CN20" s="34" t="str">
        <f t="shared" si="56"/>
        <v/>
      </c>
      <c r="CO20" s="34" t="str">
        <f>IF(AND(Include_study?="Yes",Sufficient_data="Yes"),1/('Publication Bias Analysis'!F:F^2+IF(Additional_model="Fixed effect",0,Calculations!DB$11)),"")</f>
        <v/>
      </c>
      <c r="CP20" s="34" t="str">
        <f>IF(AND(Include_study?="Yes",Sufficient_data="Yes"),1/('Publication Bias Analysis'!F:F^2+IF(Additional_model="Fixed effect",0,'Publication Bias Analysis'!L$32)),"")</f>
        <v/>
      </c>
      <c r="CQ20" s="34" t="str">
        <f>IF(AND(Include_study?="Yes",Sufficient_data="Yes"),'Publication Bias Analysis'!E:E-'Publication Bias Analysis'!I$37,"")</f>
        <v/>
      </c>
      <c r="CR20" s="34" t="str">
        <f t="shared" si="57"/>
        <v/>
      </c>
      <c r="CS20" s="34" t="str">
        <f t="shared" si="80"/>
        <v/>
      </c>
      <c r="CT20" s="76" t="str">
        <f t="shared" si="58"/>
        <v/>
      </c>
      <c r="CU20" s="76" t="str">
        <f>IF(AND(Include_study?="Yes",Sufficient_data="Yes"),CT:CT+IF(DF:DF&lt;0,-1,1)*COUNTIF(CT$2:CT19,CT:CT),"")</f>
        <v/>
      </c>
      <c r="CV20" s="76" t="str">
        <f>IF(AND(Include_study?="Yes",Sufficient_data="Yes"),RANK(DJ:DJ,DJ:DJ,1)*IF(DI:DI&lt;0,-1,1)+IF(DI:DI&lt;0,-1,1)*COUNTIF(CT$2:CT19,CT:CT),"")</f>
        <v/>
      </c>
      <c r="CW20" s="76" t="str">
        <f>IF(AND(Include_study?="Yes",Sufficient_data="Yes"),RANK(DM:DM,DM:DM,1)*IF(DL:DL&lt;0,-1,1)+IF(DL:DL&lt;0,-1,1)*COUNTIF(CT$2:CT19,CT:CT),"")</f>
        <v/>
      </c>
      <c r="CX20" s="34" t="e">
        <f>IF(AND(Include_study?="Yes",Sufficient_data="Yes"),'Publication Bias Analysis'!E:E,NA())</f>
        <v>#N/A</v>
      </c>
      <c r="CY20" s="47" t="e">
        <f>IF(AND(Include_study?="Yes",Sufficient_data="Yes"),'Publication Bias Analysis'!F:F,NA())</f>
        <v>#N/A</v>
      </c>
      <c r="DA20" s="15" t="s">
        <v>174</v>
      </c>
      <c r="DB20" s="7">
        <f>IF(Trim_and_fill="On",'Publication Bias Analysis'!I37-'Publication Bias Analysis'!I41,NA())</f>
        <v>0.48716368951333011</v>
      </c>
      <c r="DE20" s="166"/>
      <c r="DF2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20" s="34" t="str">
        <f t="shared" si="59"/>
        <v/>
      </c>
      <c r="DH20" s="47" t="str">
        <f>IF(AND(Include_study?="Yes",Sufficient_data="Yes"),1/('Publication Bias Analysis'!F:F^2+IF(Additional_model="Fixed effect",0,$DQ$7)),"")</f>
        <v/>
      </c>
      <c r="DI20" s="34" t="str">
        <f>IF(AND(Include_study?="Yes",Sufficient_data="Yes"),IF('Publication Bias Analysis'!L$37="Left",'Publication Bias Analysis'!E:E-DQ$3,DQ$3-'Publication Bias Analysis'!E:E),"")</f>
        <v/>
      </c>
      <c r="DJ20" s="34" t="str">
        <f t="shared" si="60"/>
        <v/>
      </c>
      <c r="DK20" s="47" t="str">
        <f>IF(AND(DI20&lt;&gt;"",CU20&lt;=MAX(CU:CU)-DQ$8),1/('Publication Bias Analysis'!F:F^2+IF(Additional_model="Fixed effect",0,$DQ$15)),"")</f>
        <v/>
      </c>
      <c r="DL20" s="7" t="str">
        <f>IF(AND(Include_study?="Yes",Sufficient_data="Yes"),IF('Publication Bias Analysis'!L$37="Left",'Publication Bias Analysis'!E:E-DQ$11,DQ$11-'Publication Bias Analysis'!E:E),"")</f>
        <v/>
      </c>
      <c r="DM20" s="7" t="str">
        <f t="shared" si="81"/>
        <v/>
      </c>
      <c r="DN20" s="47" t="str">
        <f>IF(AND(DL20&lt;&gt;"",CV20&lt;=MAX(CV:CV)-DQ$16),1/('Publication Bias Analysis'!F:F^2+IF(Additional_model="Fixed effect",0,$DQ$23)),"")</f>
        <v/>
      </c>
      <c r="DP20" s="15" t="s">
        <v>34</v>
      </c>
      <c r="DQ20" s="7">
        <f>1/SQRT(SUMIF(CW:CW,"&lt;="&amp;MAX(CW:CW)-DQ24,DN:DN))</f>
        <v>2.3549936145104148E-2</v>
      </c>
      <c r="DT20" s="54">
        <v>19</v>
      </c>
      <c r="DU20" s="76" t="str">
        <f>IF(Trim_and_fill="On",IF(DQ$24&gt;(COUNT(DU$2:DU19)),IF(COUNTIF(CU:CU,-1*(MAX(CU:CU)-DT20+1))=1,"",MAX(CU:CU)-DT20+1),""),"")</f>
        <v/>
      </c>
      <c r="DV20" s="34" t="str">
        <f t="shared" si="62"/>
        <v/>
      </c>
      <c r="DW20" s="34" t="str">
        <f t="shared" si="63"/>
        <v/>
      </c>
      <c r="DX20" s="34" t="str">
        <f t="shared" si="64"/>
        <v/>
      </c>
      <c r="DY20" s="34" t="str">
        <f t="shared" si="65"/>
        <v/>
      </c>
      <c r="DZ20" s="47" t="str">
        <f>IF(DU20&lt;&gt;"",DV:DV-'Publication Bias Analysis'!I$37,"")</f>
        <v/>
      </c>
      <c r="EB20" s="54">
        <v>19</v>
      </c>
      <c r="EC20" s="34" t="e">
        <f t="shared" si="66"/>
        <v>#N/A</v>
      </c>
      <c r="ED20" s="47" t="e">
        <f t="shared" si="67"/>
        <v>#N/A</v>
      </c>
      <c r="EF20" s="166"/>
      <c r="EG20" s="34" t="str">
        <f t="shared" si="68"/>
        <v/>
      </c>
      <c r="EH20" s="47" t="str">
        <f>IF(AND(Include_study?="Yes",Sufficient_data="Yes"),Z_score-('Publication Bias Analysis'!P$3+'Publication Bias Analysis'!P$4*Inverse_standard_error),"")</f>
        <v/>
      </c>
      <c r="EJ20" s="166"/>
      <c r="EK20" s="34" t="str">
        <f>IF(AND(Include_study?="Yes",Sufficient_data="Yes"),('Publication Bias Analysis'!E:E-SUMPRODUCT('Publication Bias Analysis'!E:E,Calculations!CN:CN)/SUM(Calculations!CN:CN))/(SQRT(EL:EL)),"")</f>
        <v/>
      </c>
      <c r="EL20" s="34" t="str">
        <f>IF(AND(Include_study?="Yes",Sufficient_data="Yes"),'Publication Bias Analysis'!F:F^2-1/(SUM(Calculations!CN:CN)),"")</f>
        <v/>
      </c>
      <c r="EM20" s="76" t="str">
        <f t="shared" si="69"/>
        <v/>
      </c>
      <c r="EN20" s="76" t="str">
        <f t="shared" si="70"/>
        <v/>
      </c>
      <c r="EO20" s="76" t="str">
        <f>IF(AND(Include_study?="Yes",Sufficient_data="Yes"),COUNTIFS(EM$2:EM19,"&lt;"&amp;EM20,EN$2:EN19,"&lt;"&amp;EN20)+COUNTIFS(EM21:EM$201,"&lt;"&amp;EM20,EN21:EN$201,"&lt;"&amp;EN20)+COUNTIFS(EM$2:EM19,"&gt;"&amp;EM20,EN$2:EN19,"&gt;"&amp;EN20)+COUNTIFS(EM21:EM$201,"&gt;"&amp;EM20,EN21:EN$201,"&gt;"&amp;EN20),"")</f>
        <v/>
      </c>
      <c r="EP20" s="101" t="str">
        <f>IF(AND(Include_study?="Yes",Sufficient_data="Yes"),COUNTIFS(EM$2:EM19,"&lt;"&amp;EM20,EN$2:EN19,"&gt;"&amp;EN20)+COUNTIFS(EM21:EM$201,"&lt;"&amp;EM20,EN21:EN$201,"&gt;"&amp;EN20)+COUNTIFS(EM$2:EM19,"&gt;"&amp;EM20,EN$2:EN19,"&lt;"&amp;EN20)+COUNTIFS(EM21:EM$201,"&gt;"&amp;EM20,EN21:EN$201,"&lt;"&amp;EN20),"")</f>
        <v/>
      </c>
      <c r="ER20" s="166"/>
      <c r="EW20" s="166"/>
      <c r="EX20" s="34" t="e">
        <f t="shared" si="71"/>
        <v>#N/A</v>
      </c>
      <c r="EY20" s="34" t="e">
        <f t="shared" si="72"/>
        <v>#N/A</v>
      </c>
      <c r="EZ20" s="34" t="str">
        <f t="shared" si="73"/>
        <v/>
      </c>
      <c r="FA20" s="47" t="str">
        <f>IF(AND(Include_study?="Yes",Sufficient_data="Yes"),Z_score-('Publication Bias Analysis'!AL$30+'Publication Bias Analysis'!AL$31*Inverse_standard_error),"")</f>
        <v/>
      </c>
      <c r="FG20" s="166"/>
      <c r="FH20" s="104" t="str">
        <f>IF(Z_score&lt;&gt;"",RANK('Publication Bias Analysis'!AT:AT,'Publication Bias Analysis'!AT:AT,1)+COUNTIF('Publication Bias Analysis'!AT$2:AT19,'Publication Bias Analysis'!AT20),"")</f>
        <v/>
      </c>
      <c r="FI20" s="34" t="str">
        <f t="shared" si="74"/>
        <v/>
      </c>
      <c r="FJ20" s="34" t="e">
        <f>IF('Publication Bias Analysis'!AS20&lt;&gt;"",'Publication Bias Analysis'!AS20,NA())</f>
        <v>#N/A</v>
      </c>
      <c r="FK20" s="34" t="e">
        <f>IF('Publication Bias Analysis'!AT20&lt;&gt;"",'Publication Bias Analysis'!AT20,NA())</f>
        <v>#N/A</v>
      </c>
      <c r="FL20" s="34" t="str">
        <f>IF(AND(Include_study?="Yes",Sufficient_data="Yes"),'Publication Bias Analysis'!AS:AS-AVERAGE('Publication Bias Analysis'!AS:AS),"")</f>
        <v/>
      </c>
      <c r="FM20" s="47" t="str">
        <f>IF(AND(Include_study?="Yes",Sufficient_data="Yes"),FK:FK-('Publication Bias Analysis'!AW$30+'Publication Bias Analysis'!AW$31*'Publication Bias Analysis'!AS:AS),"")</f>
        <v/>
      </c>
      <c r="FS20" s="166"/>
      <c r="FT20" s="34" t="str">
        <f t="shared" si="75"/>
        <v/>
      </c>
      <c r="FU20" s="90" t="str">
        <f t="shared" si="83"/>
        <v/>
      </c>
      <c r="FV20" s="47" t="str">
        <f t="shared" si="84"/>
        <v/>
      </c>
    </row>
    <row r="21" spans="1:178" x14ac:dyDescent="0.2">
      <c r="A21" s="169"/>
      <c r="B21" s="132" t="str">
        <f t="shared" si="0"/>
        <v/>
      </c>
      <c r="C21" s="132" t="str">
        <f>IF(B21&lt;&gt;"",IF(B21=0,COUNTIF(B$2:B20,0)+1,COUNTIF(B$2:B20,B21)+B21+COUNTIF(B:B,0)),"")</f>
        <v/>
      </c>
      <c r="D21" s="132" t="str">
        <f t="shared" si="1"/>
        <v/>
      </c>
      <c r="E21" s="133" t="str">
        <f>IF(AND(Sufficient_data="Yes",Include_study?="Yes",Input!Study_name&lt;&gt;""),Input!Study_name,"")</f>
        <v/>
      </c>
      <c r="F21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1" s="132" t="str">
        <f t="shared" si="2"/>
        <v/>
      </c>
      <c r="H21" s="132" t="str">
        <f t="shared" si="3"/>
        <v/>
      </c>
      <c r="I2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1" s="17" t="str">
        <f t="shared" si="4"/>
        <v/>
      </c>
      <c r="K21" s="17" t="str">
        <f t="shared" si="5"/>
        <v/>
      </c>
      <c r="L21" s="17" t="str">
        <f t="shared" si="6"/>
        <v/>
      </c>
      <c r="M21" s="17" t="str">
        <f t="shared" si="7"/>
        <v/>
      </c>
      <c r="N21" s="17" t="str">
        <f t="shared" si="8"/>
        <v/>
      </c>
      <c r="O21" s="146" t="str">
        <f t="shared" si="9"/>
        <v/>
      </c>
      <c r="P21" s="142" t="str">
        <f t="shared" si="10"/>
        <v/>
      </c>
      <c r="R21" s="71" t="e">
        <f t="shared" si="11"/>
        <v>#N/A</v>
      </c>
      <c r="S21" s="34" t="e">
        <f t="shared" si="12"/>
        <v>#N/A</v>
      </c>
      <c r="T21" s="47" t="e">
        <f t="shared" si="13"/>
        <v>#N/A</v>
      </c>
      <c r="Y21" s="169"/>
      <c r="Z21" s="83" t="str">
        <f t="shared" si="14"/>
        <v/>
      </c>
      <c r="AA21" s="34" t="str">
        <f t="shared" si="15"/>
        <v/>
      </c>
      <c r="AB21" s="34" t="str">
        <f t="shared" si="16"/>
        <v/>
      </c>
      <c r="AC21" s="34" t="str">
        <f t="shared" si="17"/>
        <v/>
      </c>
      <c r="AD21" s="34" t="str">
        <f t="shared" si="18"/>
        <v/>
      </c>
      <c r="AE21" s="77" t="str">
        <f t="shared" si="19"/>
        <v/>
      </c>
      <c r="AF21" s="77" t="str">
        <f t="shared" si="20"/>
        <v/>
      </c>
      <c r="AG21" s="84" t="str">
        <f t="shared" si="21"/>
        <v/>
      </c>
      <c r="AH21" s="34" t="str">
        <f t="shared" si="22"/>
        <v/>
      </c>
      <c r="AI21" s="34" t="str">
        <f t="shared" si="23"/>
        <v/>
      </c>
      <c r="AJ21" s="47" t="str">
        <f t="shared" si="24"/>
        <v/>
      </c>
      <c r="AL21" s="71" t="e">
        <f t="shared" si="25"/>
        <v>#N/A</v>
      </c>
      <c r="AM21" s="34" t="e">
        <f t="shared" si="26"/>
        <v>#N/A</v>
      </c>
      <c r="AN21" s="47" t="e">
        <f t="shared" si="27"/>
        <v>#N/A</v>
      </c>
      <c r="AP21" s="83" t="str">
        <f t="shared" si="28"/>
        <v/>
      </c>
      <c r="AQ21" s="34" t="str">
        <f>IF(AND(Sufficient_data="Yes",Include_study?="Yes",Subgroup&lt;&gt;""),IF(COUNTIFS(Input!L$2:L20,"="&amp;"Yes",Input!C$2:C20,"="&amp;"Yes",Input!M$2:M20,"="&amp;Subgroup)&gt;0,"",Subgroup),"")</f>
        <v/>
      </c>
      <c r="AR21" s="89" t="str">
        <f t="shared" si="29"/>
        <v/>
      </c>
      <c r="AS21" s="76" t="str">
        <f t="shared" si="30"/>
        <v/>
      </c>
      <c r="AT21" s="34" t="str">
        <f t="shared" si="31"/>
        <v/>
      </c>
      <c r="AU21" s="90" t="str">
        <f t="shared" si="32"/>
        <v/>
      </c>
      <c r="AV21" s="34" t="str">
        <f t="shared" si="33"/>
        <v/>
      </c>
      <c r="AW21" s="34" t="str">
        <f t="shared" si="34"/>
        <v/>
      </c>
      <c r="AX21" s="34" t="str">
        <f t="shared" si="35"/>
        <v/>
      </c>
      <c r="AY21" s="34" t="str">
        <f t="shared" si="36"/>
        <v/>
      </c>
      <c r="AZ21" s="34" t="str">
        <f t="shared" si="37"/>
        <v/>
      </c>
      <c r="BA21" s="34" t="str">
        <f t="shared" si="38"/>
        <v/>
      </c>
      <c r="BB21" s="89" t="str">
        <f t="shared" si="39"/>
        <v/>
      </c>
      <c r="BC21" s="34" t="str">
        <f t="shared" si="40"/>
        <v/>
      </c>
      <c r="BD21" s="34" t="str">
        <f t="shared" si="41"/>
        <v/>
      </c>
      <c r="BE21" s="34" t="str">
        <f t="shared" si="42"/>
        <v/>
      </c>
      <c r="BF21" s="34" t="str">
        <f t="shared" si="43"/>
        <v/>
      </c>
      <c r="BG21" s="34" t="str">
        <f t="shared" si="76"/>
        <v/>
      </c>
      <c r="BH21" s="34" t="str">
        <f t="shared" si="77"/>
        <v/>
      </c>
      <c r="BI21" s="34" t="str">
        <f t="shared" si="46"/>
        <v/>
      </c>
      <c r="BJ21" s="34" t="str">
        <f t="shared" si="47"/>
        <v/>
      </c>
      <c r="BK21" s="34" t="str">
        <f t="shared" si="48"/>
        <v/>
      </c>
      <c r="BL21" s="34" t="e">
        <f t="shared" si="49"/>
        <v>#N/A</v>
      </c>
      <c r="BM21" s="84" t="str">
        <f t="shared" si="78"/>
        <v/>
      </c>
      <c r="BN21" s="34" t="str">
        <f t="shared" si="50"/>
        <v/>
      </c>
      <c r="BO21" s="34" t="str">
        <f t="shared" si="51"/>
        <v/>
      </c>
      <c r="BP21" s="34" t="str">
        <f t="shared" si="52"/>
        <v/>
      </c>
      <c r="BQ21" s="47" t="str">
        <f t="shared" si="79"/>
        <v/>
      </c>
      <c r="BS21" s="15" t="s">
        <v>53</v>
      </c>
      <c r="BT21" s="7">
        <f>BT2-BT6</f>
        <v>0.48491289584860353</v>
      </c>
      <c r="BV21" s="170"/>
      <c r="BW21" s="71" t="e">
        <f>IF(AND(Sufficient_data="Yes",Include_study?="Yes",Moderator&lt;&gt;""),'Moderator Analysis'!E:E,NA())</f>
        <v>#N/A</v>
      </c>
      <c r="BX21" s="34" t="e">
        <f>IF(AND(Include_study?="Yes",Sufficient_data="Yes",Moderator&lt;&gt;""),'Moderator Analysis'!F:F,NA())</f>
        <v>#N/A</v>
      </c>
      <c r="BY21" s="34" t="str">
        <f t="shared" si="53"/>
        <v/>
      </c>
      <c r="BZ21" s="34" t="str">
        <f>IF(AND(Sufficient_data="Yes",Include_study?="Yes",Moderator&lt;&gt;""),'Moderator Analysis'!F:F-CJ$2,"")</f>
        <v/>
      </c>
      <c r="CA21" s="34" t="str">
        <f>IF(AND(Sufficient_data="Yes",Include_study?="Yes",Moderator&lt;&gt;""),'Moderator Analysis'!E:E-CJ$3,"")</f>
        <v/>
      </c>
      <c r="CB21" s="47" t="str">
        <f t="shared" si="54"/>
        <v/>
      </c>
      <c r="CC21" s="24"/>
      <c r="CD21" s="95" t="str">
        <f t="shared" si="55"/>
        <v/>
      </c>
      <c r="CE21" s="77" t="str">
        <f>IF(AND(Sufficient_data="Yes",Include_study?="Yes",CD21&lt;&gt;""),'Moderator Analysis'!F:F-'Moderator Analysis'!J$37,"")</f>
        <v/>
      </c>
      <c r="CF21" s="77" t="str">
        <f>IF(AND(Sufficient_data="Yes",Include_study?="Yes",CD21&lt;&gt;""),'Moderator Analysis'!E:E-SUMPRODUCT('Moderator Analysis'!E:E,CD:CD)/SUM(CD:CD),"")</f>
        <v/>
      </c>
      <c r="CG21" s="96" t="str">
        <f>IF(AND(Sufficient_data="Yes",Include_study?="Yes",CD21&lt;&gt;""),CD:CD*(BX21-'Moderator Analysis'!J$29-'Moderator Analysis'!J$30*'Moderator Analysis'!E:E)^2,"")</f>
        <v/>
      </c>
      <c r="CH21" s="24"/>
      <c r="CL21" s="170"/>
      <c r="CM21" s="174"/>
      <c r="CN21" s="34" t="str">
        <f t="shared" si="56"/>
        <v/>
      </c>
      <c r="CO21" s="34" t="str">
        <f>IF(AND(Include_study?="Yes",Sufficient_data="Yes"),1/('Publication Bias Analysis'!F:F^2+IF(Additional_model="Fixed effect",0,Calculations!DB$11)),"")</f>
        <v/>
      </c>
      <c r="CP21" s="34" t="str">
        <f>IF(AND(Include_study?="Yes",Sufficient_data="Yes"),1/('Publication Bias Analysis'!F:F^2+IF(Additional_model="Fixed effect",0,'Publication Bias Analysis'!L$32)),"")</f>
        <v/>
      </c>
      <c r="CQ21" s="34" t="str">
        <f>IF(AND(Include_study?="Yes",Sufficient_data="Yes"),'Publication Bias Analysis'!E:E-'Publication Bias Analysis'!I$37,"")</f>
        <v/>
      </c>
      <c r="CR21" s="34" t="str">
        <f t="shared" si="57"/>
        <v/>
      </c>
      <c r="CS21" s="34" t="str">
        <f t="shared" si="80"/>
        <v/>
      </c>
      <c r="CT21" s="76" t="str">
        <f t="shared" si="58"/>
        <v/>
      </c>
      <c r="CU21" s="76" t="str">
        <f>IF(AND(Include_study?="Yes",Sufficient_data="Yes"),CT:CT+IF(DF:DF&lt;0,-1,1)*COUNTIF(CT$2:CT20,CT:CT),"")</f>
        <v/>
      </c>
      <c r="CV21" s="76" t="str">
        <f>IF(AND(Include_study?="Yes",Sufficient_data="Yes"),RANK(DJ:DJ,DJ:DJ,1)*IF(DI:DI&lt;0,-1,1)+IF(DI:DI&lt;0,-1,1)*COUNTIF(CT$2:CT20,CT:CT),"")</f>
        <v/>
      </c>
      <c r="CW21" s="76" t="str">
        <f>IF(AND(Include_study?="Yes",Sufficient_data="Yes"),RANK(DM:DM,DM:DM,1)*IF(DL:DL&lt;0,-1,1)+IF(DL:DL&lt;0,-1,1)*COUNTIF(CT$2:CT20,CT:CT),"")</f>
        <v/>
      </c>
      <c r="CX21" s="34" t="e">
        <f>IF(AND(Include_study?="Yes",Sufficient_data="Yes"),'Publication Bias Analysis'!E:E,NA())</f>
        <v>#N/A</v>
      </c>
      <c r="CY21" s="47" t="e">
        <f>IF(AND(Include_study?="Yes",Sufficient_data="Yes"),'Publication Bias Analysis'!F:F,NA())</f>
        <v>#N/A</v>
      </c>
      <c r="DA21" s="15" t="s">
        <v>182</v>
      </c>
      <c r="DB21" s="7">
        <f>IF(Trim_and_fill="On",MAX('Publication Bias Analysis'!F:F)*1.2,NA())</f>
        <v>0.24</v>
      </c>
      <c r="DE21" s="166"/>
      <c r="DF2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21" s="34" t="str">
        <f t="shared" si="59"/>
        <v/>
      </c>
      <c r="DH21" s="47" t="str">
        <f>IF(AND(Include_study?="Yes",Sufficient_data="Yes"),1/('Publication Bias Analysis'!F:F^2+IF(Additional_model="Fixed effect",0,$DQ$7)),"")</f>
        <v/>
      </c>
      <c r="DI21" s="34" t="str">
        <f>IF(AND(Include_study?="Yes",Sufficient_data="Yes"),IF('Publication Bias Analysis'!L$37="Left",'Publication Bias Analysis'!E:E-DQ$3,DQ$3-'Publication Bias Analysis'!E:E),"")</f>
        <v/>
      </c>
      <c r="DJ21" s="34" t="str">
        <f t="shared" si="60"/>
        <v/>
      </c>
      <c r="DK21" s="47" t="str">
        <f>IF(AND(DI21&lt;&gt;"",CU21&lt;=MAX(CU:CU)-DQ$8),1/('Publication Bias Analysis'!F:F^2+IF(Additional_model="Fixed effect",0,$DQ$15)),"")</f>
        <v/>
      </c>
      <c r="DL21" s="7" t="str">
        <f>IF(AND(Include_study?="Yes",Sufficient_data="Yes"),IF('Publication Bias Analysis'!L$37="Left",'Publication Bias Analysis'!E:E-DQ$11,DQ$11-'Publication Bias Analysis'!E:E),"")</f>
        <v/>
      </c>
      <c r="DM21" s="7" t="str">
        <f t="shared" si="81"/>
        <v/>
      </c>
      <c r="DN21" s="47" t="str">
        <f>IF(AND(DL21&lt;&gt;"",CV21&lt;=MAX(CV:CV)-DQ$16),1/('Publication Bias Analysis'!F:F^2+IF(Additional_model="Fixed effect",0,$DQ$23)),"")</f>
        <v/>
      </c>
      <c r="DP21" s="154" t="s">
        <v>4</v>
      </c>
      <c r="DQ21" s="154"/>
      <c r="DT21" s="54">
        <v>20</v>
      </c>
      <c r="DU21" s="76" t="str">
        <f>IF(Trim_and_fill="On",IF(DQ$24&gt;(COUNT(DU$2:DU20)),IF(COUNTIF(CU:CU,-1*(MAX(CU:CU)-DT21+1))=1,"",MAX(CU:CU)-DT21+1),""),"")</f>
        <v/>
      </c>
      <c r="DV21" s="34" t="str">
        <f t="shared" si="62"/>
        <v/>
      </c>
      <c r="DW21" s="34" t="str">
        <f t="shared" si="63"/>
        <v/>
      </c>
      <c r="DX21" s="34" t="str">
        <f t="shared" si="64"/>
        <v/>
      </c>
      <c r="DY21" s="34" t="str">
        <f t="shared" si="65"/>
        <v/>
      </c>
      <c r="DZ21" s="47" t="str">
        <f>IF(DU21&lt;&gt;"",DV:DV-'Publication Bias Analysis'!I$37,"")</f>
        <v/>
      </c>
      <c r="EB21" s="54">
        <v>20</v>
      </c>
      <c r="EC21" s="34" t="e">
        <f t="shared" si="66"/>
        <v>#N/A</v>
      </c>
      <c r="ED21" s="47" t="e">
        <f t="shared" si="67"/>
        <v>#N/A</v>
      </c>
      <c r="EF21" s="166"/>
      <c r="EG21" s="34" t="str">
        <f t="shared" si="68"/>
        <v/>
      </c>
      <c r="EH21" s="47" t="str">
        <f>IF(AND(Include_study?="Yes",Sufficient_data="Yes"),Z_score-('Publication Bias Analysis'!P$3+'Publication Bias Analysis'!P$4*Inverse_standard_error),"")</f>
        <v/>
      </c>
      <c r="EJ21" s="166"/>
      <c r="EK21" s="34" t="str">
        <f>IF(AND(Include_study?="Yes",Sufficient_data="Yes"),('Publication Bias Analysis'!E:E-SUMPRODUCT('Publication Bias Analysis'!E:E,Calculations!CN:CN)/SUM(Calculations!CN:CN))/(SQRT(EL:EL)),"")</f>
        <v/>
      </c>
      <c r="EL21" s="34" t="str">
        <f>IF(AND(Include_study?="Yes",Sufficient_data="Yes"),'Publication Bias Analysis'!F:F^2-1/(SUM(Calculations!CN:CN)),"")</f>
        <v/>
      </c>
      <c r="EM21" s="76" t="str">
        <f t="shared" si="69"/>
        <v/>
      </c>
      <c r="EN21" s="76" t="str">
        <f t="shared" si="70"/>
        <v/>
      </c>
      <c r="EO21" s="76" t="str">
        <f>IF(AND(Include_study?="Yes",Sufficient_data="Yes"),COUNTIFS(EM$2:EM20,"&lt;"&amp;EM21,EN$2:EN20,"&lt;"&amp;EN21)+COUNTIFS(EM22:EM$201,"&lt;"&amp;EM21,EN22:EN$201,"&lt;"&amp;EN21)+COUNTIFS(EM$2:EM20,"&gt;"&amp;EM21,EN$2:EN20,"&gt;"&amp;EN21)+COUNTIFS(EM22:EM$201,"&gt;"&amp;EM21,EN22:EN$201,"&gt;"&amp;EN21),"")</f>
        <v/>
      </c>
      <c r="EP21" s="101" t="str">
        <f>IF(AND(Include_study?="Yes",Sufficient_data="Yes"),COUNTIFS(EM$2:EM20,"&lt;"&amp;EM21,EN$2:EN20,"&gt;"&amp;EN21)+COUNTIFS(EM22:EM$201,"&lt;"&amp;EM21,EN22:EN$201,"&gt;"&amp;EN21)+COUNTIFS(EM$2:EM20,"&gt;"&amp;EM21,EN$2:EN20,"&lt;"&amp;EN21)+COUNTIFS(EM22:EM$201,"&gt;"&amp;EM21,EN22:EN$201,"&lt;"&amp;EN21),"")</f>
        <v/>
      </c>
      <c r="ER21" s="166"/>
      <c r="EW21" s="166"/>
      <c r="EX21" s="34" t="e">
        <f t="shared" si="71"/>
        <v>#N/A</v>
      </c>
      <c r="EY21" s="34" t="e">
        <f t="shared" si="72"/>
        <v>#N/A</v>
      </c>
      <c r="EZ21" s="34" t="str">
        <f t="shared" si="73"/>
        <v/>
      </c>
      <c r="FA21" s="47" t="str">
        <f>IF(AND(Include_study?="Yes",Sufficient_data="Yes"),Z_score-('Publication Bias Analysis'!AL$30+'Publication Bias Analysis'!AL$31*Inverse_standard_error),"")</f>
        <v/>
      </c>
      <c r="FG21" s="166"/>
      <c r="FH21" s="104" t="str">
        <f>IF(Z_score&lt;&gt;"",RANK('Publication Bias Analysis'!AT:AT,'Publication Bias Analysis'!AT:AT,1)+COUNTIF('Publication Bias Analysis'!AT$2:AT20,'Publication Bias Analysis'!AT21),"")</f>
        <v/>
      </c>
      <c r="FI21" s="34" t="str">
        <f t="shared" si="74"/>
        <v/>
      </c>
      <c r="FJ21" s="34" t="e">
        <f>IF('Publication Bias Analysis'!AS21&lt;&gt;"",'Publication Bias Analysis'!AS21,NA())</f>
        <v>#N/A</v>
      </c>
      <c r="FK21" s="34" t="e">
        <f>IF('Publication Bias Analysis'!AT21&lt;&gt;"",'Publication Bias Analysis'!AT21,NA())</f>
        <v>#N/A</v>
      </c>
      <c r="FL21" s="34" t="str">
        <f>IF(AND(Include_study?="Yes",Sufficient_data="Yes"),'Publication Bias Analysis'!AS:AS-AVERAGE('Publication Bias Analysis'!AS:AS),"")</f>
        <v/>
      </c>
      <c r="FM21" s="47" t="str">
        <f>IF(AND(Include_study?="Yes",Sufficient_data="Yes"),FK:FK-('Publication Bias Analysis'!AW$30+'Publication Bias Analysis'!AW$31*'Publication Bias Analysis'!AS:AS),"")</f>
        <v/>
      </c>
      <c r="FS21" s="166"/>
      <c r="FT21" s="34" t="str">
        <f t="shared" si="75"/>
        <v/>
      </c>
      <c r="FU21" s="90" t="str">
        <f t="shared" si="83"/>
        <v/>
      </c>
      <c r="FV21" s="47" t="str">
        <f t="shared" si="84"/>
        <v/>
      </c>
    </row>
    <row r="22" spans="1:178" x14ac:dyDescent="0.2">
      <c r="A22" s="169"/>
      <c r="B22" s="132" t="str">
        <f t="shared" si="0"/>
        <v/>
      </c>
      <c r="C22" s="132" t="str">
        <f>IF(B22&lt;&gt;"",IF(B22=0,COUNTIF(B$2:B21,0)+1,COUNTIF(B$2:B21,B22)+B22+COUNTIF(B:B,0)),"")</f>
        <v/>
      </c>
      <c r="D22" s="132" t="str">
        <f t="shared" si="1"/>
        <v/>
      </c>
      <c r="E22" s="133" t="str">
        <f>IF(AND(Sufficient_data="Yes",Include_study?="Yes",Input!Study_name&lt;&gt;""),Input!Study_name,"")</f>
        <v/>
      </c>
      <c r="F22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2" s="132" t="str">
        <f t="shared" si="2"/>
        <v/>
      </c>
      <c r="H22" s="132" t="str">
        <f t="shared" si="3"/>
        <v/>
      </c>
      <c r="I2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2" s="17" t="str">
        <f t="shared" si="4"/>
        <v/>
      </c>
      <c r="K22" s="17" t="str">
        <f t="shared" si="5"/>
        <v/>
      </c>
      <c r="L22" s="17" t="str">
        <f t="shared" si="6"/>
        <v/>
      </c>
      <c r="M22" s="17" t="str">
        <f t="shared" si="7"/>
        <v/>
      </c>
      <c r="N22" s="17" t="str">
        <f t="shared" si="8"/>
        <v/>
      </c>
      <c r="O22" s="146" t="str">
        <f t="shared" si="9"/>
        <v/>
      </c>
      <c r="P22" s="142" t="str">
        <f t="shared" si="10"/>
        <v/>
      </c>
      <c r="R22" s="71" t="e">
        <f t="shared" si="11"/>
        <v>#N/A</v>
      </c>
      <c r="S22" s="34" t="e">
        <f t="shared" si="12"/>
        <v>#N/A</v>
      </c>
      <c r="T22" s="47" t="e">
        <f t="shared" si="13"/>
        <v>#N/A</v>
      </c>
      <c r="Y22" s="169"/>
      <c r="Z22" s="83" t="str">
        <f t="shared" si="14"/>
        <v/>
      </c>
      <c r="AA22" s="34" t="str">
        <f t="shared" si="15"/>
        <v/>
      </c>
      <c r="AB22" s="34" t="str">
        <f t="shared" si="16"/>
        <v/>
      </c>
      <c r="AC22" s="34" t="str">
        <f t="shared" si="17"/>
        <v/>
      </c>
      <c r="AD22" s="34" t="str">
        <f t="shared" si="18"/>
        <v/>
      </c>
      <c r="AE22" s="77" t="str">
        <f t="shared" si="19"/>
        <v/>
      </c>
      <c r="AF22" s="77" t="str">
        <f t="shared" si="20"/>
        <v/>
      </c>
      <c r="AG22" s="84" t="str">
        <f t="shared" si="21"/>
        <v/>
      </c>
      <c r="AH22" s="34" t="str">
        <f t="shared" si="22"/>
        <v/>
      </c>
      <c r="AI22" s="34" t="str">
        <f t="shared" si="23"/>
        <v/>
      </c>
      <c r="AJ22" s="47" t="str">
        <f t="shared" si="24"/>
        <v/>
      </c>
      <c r="AL22" s="71" t="e">
        <f t="shared" si="25"/>
        <v>#N/A</v>
      </c>
      <c r="AM22" s="34" t="e">
        <f t="shared" si="26"/>
        <v>#N/A</v>
      </c>
      <c r="AN22" s="47" t="e">
        <f t="shared" si="27"/>
        <v>#N/A</v>
      </c>
      <c r="AP22" s="83" t="str">
        <f t="shared" si="28"/>
        <v/>
      </c>
      <c r="AQ22" s="34" t="str">
        <f>IF(AND(Sufficient_data="Yes",Include_study?="Yes",Subgroup&lt;&gt;""),IF(COUNTIFS(Input!L$2:L21,"="&amp;"Yes",Input!C$2:C21,"="&amp;"Yes",Input!M$2:M21,"="&amp;Subgroup)&gt;0,"",Subgroup),"")</f>
        <v/>
      </c>
      <c r="AR22" s="89" t="str">
        <f t="shared" si="29"/>
        <v/>
      </c>
      <c r="AS22" s="76" t="str">
        <f t="shared" si="30"/>
        <v/>
      </c>
      <c r="AT22" s="34" t="str">
        <f t="shared" si="31"/>
        <v/>
      </c>
      <c r="AU22" s="90" t="str">
        <f t="shared" si="32"/>
        <v/>
      </c>
      <c r="AV22" s="34" t="str">
        <f t="shared" si="33"/>
        <v/>
      </c>
      <c r="AW22" s="34" t="str">
        <f t="shared" si="34"/>
        <v/>
      </c>
      <c r="AX22" s="34" t="str">
        <f t="shared" si="35"/>
        <v/>
      </c>
      <c r="AY22" s="34" t="str">
        <f t="shared" si="36"/>
        <v/>
      </c>
      <c r="AZ22" s="34" t="str">
        <f t="shared" si="37"/>
        <v/>
      </c>
      <c r="BA22" s="34" t="str">
        <f t="shared" si="38"/>
        <v/>
      </c>
      <c r="BB22" s="89" t="str">
        <f t="shared" si="39"/>
        <v/>
      </c>
      <c r="BC22" s="34" t="str">
        <f t="shared" si="40"/>
        <v/>
      </c>
      <c r="BD22" s="34" t="str">
        <f t="shared" si="41"/>
        <v/>
      </c>
      <c r="BE22" s="34" t="str">
        <f t="shared" si="42"/>
        <v/>
      </c>
      <c r="BF22" s="34" t="str">
        <f t="shared" si="43"/>
        <v/>
      </c>
      <c r="BG22" s="34" t="str">
        <f t="shared" si="76"/>
        <v/>
      </c>
      <c r="BH22" s="34" t="str">
        <f t="shared" si="77"/>
        <v/>
      </c>
      <c r="BI22" s="34" t="str">
        <f t="shared" si="46"/>
        <v/>
      </c>
      <c r="BJ22" s="34" t="str">
        <f t="shared" si="47"/>
        <v/>
      </c>
      <c r="BK22" s="34" t="str">
        <f t="shared" si="48"/>
        <v/>
      </c>
      <c r="BL22" s="34" t="e">
        <f t="shared" si="49"/>
        <v>#N/A</v>
      </c>
      <c r="BM22" s="84" t="str">
        <f t="shared" si="78"/>
        <v/>
      </c>
      <c r="BN22" s="34" t="str">
        <f t="shared" si="50"/>
        <v/>
      </c>
      <c r="BO22" s="34" t="str">
        <f t="shared" si="51"/>
        <v/>
      </c>
      <c r="BP22" s="34" t="str">
        <f t="shared" si="52"/>
        <v/>
      </c>
      <c r="BQ22" s="47" t="str">
        <f t="shared" si="79"/>
        <v/>
      </c>
      <c r="BS22" s="15" t="s">
        <v>54</v>
      </c>
      <c r="BT22" s="7">
        <f>BT7-BT2</f>
        <v>0.48491289584860353</v>
      </c>
      <c r="BV22" s="170"/>
      <c r="BW22" s="71" t="e">
        <f>IF(AND(Sufficient_data="Yes",Include_study?="Yes",Moderator&lt;&gt;""),'Moderator Analysis'!E:E,NA())</f>
        <v>#N/A</v>
      </c>
      <c r="BX22" s="34" t="e">
        <f>IF(AND(Include_study?="Yes",Sufficient_data="Yes",Moderator&lt;&gt;""),'Moderator Analysis'!F:F,NA())</f>
        <v>#N/A</v>
      </c>
      <c r="BY22" s="34" t="str">
        <f t="shared" si="53"/>
        <v/>
      </c>
      <c r="BZ22" s="34" t="str">
        <f>IF(AND(Sufficient_data="Yes",Include_study?="Yes",Moderator&lt;&gt;""),'Moderator Analysis'!F:F-CJ$2,"")</f>
        <v/>
      </c>
      <c r="CA22" s="34" t="str">
        <f>IF(AND(Sufficient_data="Yes",Include_study?="Yes",Moderator&lt;&gt;""),'Moderator Analysis'!E:E-CJ$3,"")</f>
        <v/>
      </c>
      <c r="CB22" s="47" t="str">
        <f t="shared" si="54"/>
        <v/>
      </c>
      <c r="CC22" s="24"/>
      <c r="CD22" s="95" t="str">
        <f t="shared" si="55"/>
        <v/>
      </c>
      <c r="CE22" s="77" t="str">
        <f>IF(AND(Sufficient_data="Yes",Include_study?="Yes",CD22&lt;&gt;""),'Moderator Analysis'!F:F-'Moderator Analysis'!J$37,"")</f>
        <v/>
      </c>
      <c r="CF22" s="77" t="str">
        <f>IF(AND(Sufficient_data="Yes",Include_study?="Yes",CD22&lt;&gt;""),'Moderator Analysis'!E:E-SUMPRODUCT('Moderator Analysis'!E:E,CD:CD)/SUM(CD:CD),"")</f>
        <v/>
      </c>
      <c r="CG22" s="96" t="str">
        <f>IF(AND(Sufficient_data="Yes",Include_study?="Yes",CD22&lt;&gt;""),CD:CD*(BX22-'Moderator Analysis'!J$29-'Moderator Analysis'!J$30*'Moderator Analysis'!E:E)^2,"")</f>
        <v/>
      </c>
      <c r="CH22" s="24"/>
      <c r="CL22" s="170"/>
      <c r="CM22" s="174"/>
      <c r="CN22" s="34" t="str">
        <f t="shared" si="56"/>
        <v/>
      </c>
      <c r="CO22" s="34" t="str">
        <f>IF(AND(Include_study?="Yes",Sufficient_data="Yes"),1/('Publication Bias Analysis'!F:F^2+IF(Additional_model="Fixed effect",0,Calculations!DB$11)),"")</f>
        <v/>
      </c>
      <c r="CP22" s="34" t="str">
        <f>IF(AND(Include_study?="Yes",Sufficient_data="Yes"),1/('Publication Bias Analysis'!F:F^2+IF(Additional_model="Fixed effect",0,'Publication Bias Analysis'!L$32)),"")</f>
        <v/>
      </c>
      <c r="CQ22" s="34" t="str">
        <f>IF(AND(Include_study?="Yes",Sufficient_data="Yes"),'Publication Bias Analysis'!E:E-'Publication Bias Analysis'!I$37,"")</f>
        <v/>
      </c>
      <c r="CR22" s="34" t="str">
        <f t="shared" si="57"/>
        <v/>
      </c>
      <c r="CS22" s="34" t="str">
        <f t="shared" si="80"/>
        <v/>
      </c>
      <c r="CT22" s="76" t="str">
        <f t="shared" si="58"/>
        <v/>
      </c>
      <c r="CU22" s="76" t="str">
        <f>IF(AND(Include_study?="Yes",Sufficient_data="Yes"),CT:CT+IF(DF:DF&lt;0,-1,1)*COUNTIF(CT$2:CT21,CT:CT),"")</f>
        <v/>
      </c>
      <c r="CV22" s="76" t="str">
        <f>IF(AND(Include_study?="Yes",Sufficient_data="Yes"),RANK(DJ:DJ,DJ:DJ,1)*IF(DI:DI&lt;0,-1,1)+IF(DI:DI&lt;0,-1,1)*COUNTIF(CT$2:CT21,CT:CT),"")</f>
        <v/>
      </c>
      <c r="CW22" s="76" t="str">
        <f>IF(AND(Include_study?="Yes",Sufficient_data="Yes"),RANK(DM:DM,DM:DM,1)*IF(DL:DL&lt;0,-1,1)+IF(DL:DL&lt;0,-1,1)*COUNTIF(CT$2:CT21,CT:CT),"")</f>
        <v/>
      </c>
      <c r="CX22" s="34" t="e">
        <f>IF(AND(Include_study?="Yes",Sufficient_data="Yes"),'Publication Bias Analysis'!E:E,NA())</f>
        <v>#N/A</v>
      </c>
      <c r="CY22" s="47" t="e">
        <f>IF(AND(Include_study?="Yes",Sufficient_data="Yes"),'Publication Bias Analysis'!F:F,NA())</f>
        <v>#N/A</v>
      </c>
      <c r="DA22"/>
      <c r="DB22"/>
      <c r="DC22"/>
      <c r="DE22" s="166"/>
      <c r="DF2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22" s="34" t="str">
        <f t="shared" si="59"/>
        <v/>
      </c>
      <c r="DH22" s="47" t="str">
        <f>IF(AND(Include_study?="Yes",Sufficient_data="Yes"),1/('Publication Bias Analysis'!F:F^2+IF(Additional_model="Fixed effect",0,$DQ$7)),"")</f>
        <v/>
      </c>
      <c r="DI22" s="34" t="str">
        <f>IF(AND(Include_study?="Yes",Sufficient_data="Yes"),IF('Publication Bias Analysis'!L$37="Left",'Publication Bias Analysis'!E:E-DQ$3,DQ$3-'Publication Bias Analysis'!E:E),"")</f>
        <v/>
      </c>
      <c r="DJ22" s="34" t="str">
        <f t="shared" si="60"/>
        <v/>
      </c>
      <c r="DK22" s="47" t="str">
        <f>IF(AND(DI22&lt;&gt;"",CU22&lt;=MAX(CU:CU)-DQ$8),1/('Publication Bias Analysis'!F:F^2+IF(Additional_model="Fixed effect",0,$DQ$15)),"")</f>
        <v/>
      </c>
      <c r="DL22" s="7" t="str">
        <f>IF(AND(Include_study?="Yes",Sufficient_data="Yes"),IF('Publication Bias Analysis'!L$37="Left",'Publication Bias Analysis'!E:E-DQ$11,DQ$11-'Publication Bias Analysis'!E:E),"")</f>
        <v/>
      </c>
      <c r="DM22" s="7" t="str">
        <f t="shared" si="81"/>
        <v/>
      </c>
      <c r="DN22" s="47" t="str">
        <f>IF(AND(DL22&lt;&gt;"",CV22&lt;=MAX(CV:CV)-DQ$16),1/('Publication Bias Analysis'!F:F^2+IF(Additional_model="Fixed effect",0,$DQ$23)),"")</f>
        <v/>
      </c>
      <c r="DP22" s="15" t="s">
        <v>3</v>
      </c>
      <c r="DQ22" s="7">
        <f>SUMPRODUCT(--(CW:CW&lt;=(MAX(CW:CW)-DQ24)),Calculations!CN:CN,'Publication Bias Analysis'!E:E,'Publication Bias Analysis'!E:E)-SUMPRODUCT(--(CW:CW&lt;=(MAX(CW:CW)-DQ24)),Calculations!CN:CN,'Publication Bias Analysis'!E:E)^2/SUMIF(CW:CW,"&lt;="&amp;(MAX(CW:CW)-DQ24),Calculations!CN:CN)</f>
        <v>89.2977695151543</v>
      </c>
      <c r="DT22" s="54">
        <v>21</v>
      </c>
      <c r="DU22" s="76" t="str">
        <f>IF(Trim_and_fill="On",IF(DQ$24&gt;(COUNT(DU$2:DU21)),IF(COUNTIF(CU:CU,-1*(MAX(CU:CU)-DT22+1))=1,"",MAX(CU:CU)-DT22+1),""),"")</f>
        <v/>
      </c>
      <c r="DV22" s="34" t="str">
        <f t="shared" ref="DV22:DV41" si="85">IF(DU22&lt;&gt;"",DQ$19-(INDEX(CU:CY,MATCH(DU22,CU:CU,0),4)-DQ$19),"")</f>
        <v/>
      </c>
      <c r="DW22" s="34" t="str">
        <f t="shared" ref="DW22:DW41" si="86">IF(DU22&lt;&gt;"",INDEX(CU:CY,MATCH(DU22,CU:CU,0),5),"")</f>
        <v/>
      </c>
      <c r="DX22" s="34" t="str">
        <f t="shared" ref="DX22:DX41" si="87">IF(DU22&lt;&gt;"",1/DW22^2,"")</f>
        <v/>
      </c>
      <c r="DY22" s="34" t="str">
        <f t="shared" si="65"/>
        <v/>
      </c>
      <c r="DZ22" s="47" t="str">
        <f>IF(DU22&lt;&gt;"",DV:DV-'Publication Bias Analysis'!I$37,"")</f>
        <v/>
      </c>
      <c r="EA22" s="35"/>
      <c r="EB22" s="54">
        <v>21</v>
      </c>
      <c r="EC22" s="34" t="e">
        <f t="shared" ref="EC22:EC41" si="88">IF(DU22&lt;&gt;"",DV22,NA())</f>
        <v>#N/A</v>
      </c>
      <c r="ED22" s="47" t="e">
        <f t="shared" ref="ED22:ED41" si="89">IF(DU22&lt;&gt;"",DW22,NA())</f>
        <v>#N/A</v>
      </c>
      <c r="EF22" s="166"/>
      <c r="EG22" s="34" t="str">
        <f t="shared" si="68"/>
        <v/>
      </c>
      <c r="EH22" s="47" t="str">
        <f>IF(AND(Include_study?="Yes",Sufficient_data="Yes"),Z_score-('Publication Bias Analysis'!P$3+'Publication Bias Analysis'!P$4*Inverse_standard_error),"")</f>
        <v/>
      </c>
      <c r="EJ22" s="166"/>
      <c r="EK22" s="34" t="str">
        <f>IF(AND(Include_study?="Yes",Sufficient_data="Yes"),('Publication Bias Analysis'!E:E-SUMPRODUCT('Publication Bias Analysis'!E:E,Calculations!CN:CN)/SUM(Calculations!CN:CN))/(SQRT(EL:EL)),"")</f>
        <v/>
      </c>
      <c r="EL22" s="34" t="str">
        <f>IF(AND(Include_study?="Yes",Sufficient_data="Yes"),'Publication Bias Analysis'!F:F^2-1/(SUM(Calculations!CN:CN)),"")</f>
        <v/>
      </c>
      <c r="EM22" s="76" t="str">
        <f t="shared" si="69"/>
        <v/>
      </c>
      <c r="EN22" s="76" t="str">
        <f t="shared" si="70"/>
        <v/>
      </c>
      <c r="EO22" s="76" t="str">
        <f>IF(AND(Include_study?="Yes",Sufficient_data="Yes"),COUNTIFS(EM$2:EM21,"&lt;"&amp;EM22,EN$2:EN21,"&lt;"&amp;EN22)+COUNTIFS(EM23:EM$201,"&lt;"&amp;EM22,EN23:EN$201,"&lt;"&amp;EN22)+COUNTIFS(EM$2:EM21,"&gt;"&amp;EM22,EN$2:EN21,"&gt;"&amp;EN22)+COUNTIFS(EM23:EM$201,"&gt;"&amp;EM22,EN23:EN$201,"&gt;"&amp;EN22),"")</f>
        <v/>
      </c>
      <c r="EP22" s="101" t="str">
        <f>IF(AND(Include_study?="Yes",Sufficient_data="Yes"),COUNTIFS(EM$2:EM21,"&lt;"&amp;EM22,EN$2:EN21,"&gt;"&amp;EN22)+COUNTIFS(EM23:EM$201,"&lt;"&amp;EM22,EN23:EN$201,"&gt;"&amp;EN22)+COUNTIFS(EM$2:EM21,"&gt;"&amp;EM22,EN$2:EN21,"&lt;"&amp;EN22)+COUNTIFS(EM23:EM$201,"&gt;"&amp;EM22,EN23:EN$201,"&lt;"&amp;EN22),"")</f>
        <v/>
      </c>
      <c r="ER22" s="166"/>
      <c r="EW22" s="166"/>
      <c r="EX22" s="34" t="e">
        <f t="shared" si="71"/>
        <v>#N/A</v>
      </c>
      <c r="EY22" s="34" t="e">
        <f t="shared" si="72"/>
        <v>#N/A</v>
      </c>
      <c r="EZ22" s="34" t="str">
        <f t="shared" si="73"/>
        <v/>
      </c>
      <c r="FA22" s="47" t="str">
        <f>IF(AND(Include_study?="Yes",Sufficient_data="Yes"),Z_score-('Publication Bias Analysis'!AL$30+'Publication Bias Analysis'!AL$31*Inverse_standard_error),"")</f>
        <v/>
      </c>
      <c r="FG22" s="166"/>
      <c r="FH22" s="104" t="str">
        <f>IF(Z_score&lt;&gt;"",RANK('Publication Bias Analysis'!AT:AT,'Publication Bias Analysis'!AT:AT,1)+COUNTIF('Publication Bias Analysis'!AT$2:AT21,'Publication Bias Analysis'!AT22),"")</f>
        <v/>
      </c>
      <c r="FI22" s="34" t="str">
        <f t="shared" si="74"/>
        <v/>
      </c>
      <c r="FJ22" s="34" t="e">
        <f>IF('Publication Bias Analysis'!AS22&lt;&gt;"",'Publication Bias Analysis'!AS22,NA())</f>
        <v>#N/A</v>
      </c>
      <c r="FK22" s="34" t="e">
        <f>IF('Publication Bias Analysis'!AT22&lt;&gt;"",'Publication Bias Analysis'!AT22,NA())</f>
        <v>#N/A</v>
      </c>
      <c r="FL22" s="34" t="str">
        <f>IF(AND(Include_study?="Yes",Sufficient_data="Yes"),'Publication Bias Analysis'!AS:AS-AVERAGE('Publication Bias Analysis'!AS:AS),"")</f>
        <v/>
      </c>
      <c r="FM22" s="47" t="str">
        <f>IF(AND(Include_study?="Yes",Sufficient_data="Yes"),FK:FK-('Publication Bias Analysis'!AW$30+'Publication Bias Analysis'!AW$31*'Publication Bias Analysis'!AS:AS),"")</f>
        <v/>
      </c>
      <c r="FS22" s="166"/>
      <c r="FT22" s="34" t="str">
        <f t="shared" si="75"/>
        <v/>
      </c>
      <c r="FU22" s="90" t="str">
        <f t="shared" si="83"/>
        <v/>
      </c>
      <c r="FV22" s="47" t="str">
        <f t="shared" si="84"/>
        <v/>
      </c>
    </row>
    <row r="23" spans="1:178" ht="14.25" x14ac:dyDescent="0.2">
      <c r="A23" s="169"/>
      <c r="B23" s="132" t="str">
        <f t="shared" si="0"/>
        <v/>
      </c>
      <c r="C23" s="132" t="str">
        <f>IF(B23&lt;&gt;"",IF(B23=0,COUNTIF(B$2:B22,0)+1,COUNTIF(B$2:B22,B23)+B23+COUNTIF(B:B,0)),"")</f>
        <v/>
      </c>
      <c r="D23" s="132" t="str">
        <f t="shared" si="1"/>
        <v/>
      </c>
      <c r="E23" s="133" t="str">
        <f>IF(AND(Sufficient_data="Yes",Include_study?="Yes",Input!Study_name&lt;&gt;""),Input!Study_name,"")</f>
        <v/>
      </c>
      <c r="F23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3" s="132" t="str">
        <f t="shared" si="2"/>
        <v/>
      </c>
      <c r="H23" s="132" t="str">
        <f t="shared" si="3"/>
        <v/>
      </c>
      <c r="I2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3" s="17" t="str">
        <f t="shared" si="4"/>
        <v/>
      </c>
      <c r="K23" s="17" t="str">
        <f t="shared" si="5"/>
        <v/>
      </c>
      <c r="L23" s="17" t="str">
        <f t="shared" si="6"/>
        <v/>
      </c>
      <c r="M23" s="17" t="str">
        <f t="shared" si="7"/>
        <v/>
      </c>
      <c r="N23" s="17" t="str">
        <f t="shared" si="8"/>
        <v/>
      </c>
      <c r="O23" s="146" t="str">
        <f t="shared" si="9"/>
        <v/>
      </c>
      <c r="P23" s="142" t="str">
        <f t="shared" si="10"/>
        <v/>
      </c>
      <c r="R23" s="71" t="e">
        <f t="shared" si="11"/>
        <v>#N/A</v>
      </c>
      <c r="S23" s="34" t="e">
        <f t="shared" si="12"/>
        <v>#N/A</v>
      </c>
      <c r="T23" s="47" t="e">
        <f t="shared" si="13"/>
        <v>#N/A</v>
      </c>
      <c r="Y23" s="169"/>
      <c r="Z23" s="83" t="str">
        <f t="shared" si="14"/>
        <v/>
      </c>
      <c r="AA23" s="34" t="str">
        <f t="shared" si="15"/>
        <v/>
      </c>
      <c r="AB23" s="34" t="str">
        <f t="shared" si="16"/>
        <v/>
      </c>
      <c r="AC23" s="34" t="str">
        <f t="shared" si="17"/>
        <v/>
      </c>
      <c r="AD23" s="34" t="str">
        <f t="shared" si="18"/>
        <v/>
      </c>
      <c r="AE23" s="77" t="str">
        <f t="shared" si="19"/>
        <v/>
      </c>
      <c r="AF23" s="77" t="str">
        <f t="shared" si="20"/>
        <v/>
      </c>
      <c r="AG23" s="84" t="str">
        <f t="shared" si="21"/>
        <v/>
      </c>
      <c r="AH23" s="34" t="str">
        <f t="shared" si="22"/>
        <v/>
      </c>
      <c r="AI23" s="34" t="str">
        <f t="shared" si="23"/>
        <v/>
      </c>
      <c r="AJ23" s="47" t="str">
        <f t="shared" si="24"/>
        <v/>
      </c>
      <c r="AL23" s="71" t="e">
        <f t="shared" si="25"/>
        <v>#N/A</v>
      </c>
      <c r="AM23" s="34" t="e">
        <f t="shared" si="26"/>
        <v>#N/A</v>
      </c>
      <c r="AN23" s="47" t="e">
        <f t="shared" si="27"/>
        <v>#N/A</v>
      </c>
      <c r="AP23" s="83" t="str">
        <f t="shared" si="28"/>
        <v/>
      </c>
      <c r="AQ23" s="34" t="str">
        <f>IF(AND(Sufficient_data="Yes",Include_study?="Yes",Subgroup&lt;&gt;""),IF(COUNTIFS(Input!L$2:L22,"="&amp;"Yes",Input!C$2:C22,"="&amp;"Yes",Input!M$2:M22,"="&amp;Subgroup)&gt;0,"",Subgroup),"")</f>
        <v/>
      </c>
      <c r="AR23" s="89" t="str">
        <f t="shared" si="29"/>
        <v/>
      </c>
      <c r="AS23" s="76" t="str">
        <f t="shared" si="30"/>
        <v/>
      </c>
      <c r="AT23" s="34" t="str">
        <f t="shared" si="31"/>
        <v/>
      </c>
      <c r="AU23" s="90" t="str">
        <f t="shared" si="32"/>
        <v/>
      </c>
      <c r="AV23" s="34" t="str">
        <f t="shared" si="33"/>
        <v/>
      </c>
      <c r="AW23" s="34" t="str">
        <f t="shared" si="34"/>
        <v/>
      </c>
      <c r="AX23" s="34" t="str">
        <f t="shared" si="35"/>
        <v/>
      </c>
      <c r="AY23" s="34" t="str">
        <f t="shared" si="36"/>
        <v/>
      </c>
      <c r="AZ23" s="34" t="str">
        <f t="shared" si="37"/>
        <v/>
      </c>
      <c r="BA23" s="34" t="str">
        <f t="shared" si="38"/>
        <v/>
      </c>
      <c r="BB23" s="89" t="str">
        <f t="shared" si="39"/>
        <v/>
      </c>
      <c r="BC23" s="34" t="str">
        <f t="shared" si="40"/>
        <v/>
      </c>
      <c r="BD23" s="34" t="str">
        <f t="shared" si="41"/>
        <v/>
      </c>
      <c r="BE23" s="34" t="str">
        <f t="shared" si="42"/>
        <v/>
      </c>
      <c r="BF23" s="34" t="str">
        <f t="shared" si="43"/>
        <v/>
      </c>
      <c r="BG23" s="34" t="str">
        <f t="shared" si="76"/>
        <v/>
      </c>
      <c r="BH23" s="34" t="str">
        <f t="shared" si="77"/>
        <v/>
      </c>
      <c r="BI23" s="34" t="str">
        <f t="shared" si="46"/>
        <v/>
      </c>
      <c r="BJ23" s="34" t="str">
        <f t="shared" si="47"/>
        <v/>
      </c>
      <c r="BK23" s="34" t="str">
        <f t="shared" si="48"/>
        <v/>
      </c>
      <c r="BL23" s="34" t="e">
        <f t="shared" si="49"/>
        <v>#N/A</v>
      </c>
      <c r="BM23" s="84" t="str">
        <f t="shared" si="78"/>
        <v/>
      </c>
      <c r="BN23" s="34" t="str">
        <f t="shared" si="50"/>
        <v/>
      </c>
      <c r="BO23" s="34" t="str">
        <f t="shared" si="51"/>
        <v/>
      </c>
      <c r="BP23" s="34" t="str">
        <f t="shared" si="52"/>
        <v/>
      </c>
      <c r="BQ23" s="47" t="str">
        <f t="shared" si="79"/>
        <v/>
      </c>
      <c r="BS23" s="15" t="s">
        <v>86</v>
      </c>
      <c r="BT23" s="7">
        <f>MAX(BM:BM)</f>
        <v>0.54179451579926363</v>
      </c>
      <c r="BV23" s="170"/>
      <c r="BW23" s="71" t="e">
        <f>IF(AND(Sufficient_data="Yes",Include_study?="Yes",Moderator&lt;&gt;""),'Moderator Analysis'!E:E,NA())</f>
        <v>#N/A</v>
      </c>
      <c r="BX23" s="34" t="e">
        <f>IF(AND(Include_study?="Yes",Sufficient_data="Yes",Moderator&lt;&gt;""),'Moderator Analysis'!F:F,NA())</f>
        <v>#N/A</v>
      </c>
      <c r="BY23" s="34" t="str">
        <f t="shared" si="53"/>
        <v/>
      </c>
      <c r="BZ23" s="34" t="str">
        <f>IF(AND(Sufficient_data="Yes",Include_study?="Yes",Moderator&lt;&gt;""),'Moderator Analysis'!F:F-CJ$2,"")</f>
        <v/>
      </c>
      <c r="CA23" s="34" t="str">
        <f>IF(AND(Sufficient_data="Yes",Include_study?="Yes",Moderator&lt;&gt;""),'Moderator Analysis'!E:E-CJ$3,"")</f>
        <v/>
      </c>
      <c r="CB23" s="47" t="str">
        <f t="shared" si="54"/>
        <v/>
      </c>
      <c r="CC23" s="24"/>
      <c r="CD23" s="95" t="str">
        <f t="shared" si="55"/>
        <v/>
      </c>
      <c r="CE23" s="77" t="str">
        <f>IF(AND(Sufficient_data="Yes",Include_study?="Yes",CD23&lt;&gt;""),'Moderator Analysis'!F:F-'Moderator Analysis'!J$37,"")</f>
        <v/>
      </c>
      <c r="CF23" s="77" t="str">
        <f>IF(AND(Sufficient_data="Yes",Include_study?="Yes",CD23&lt;&gt;""),'Moderator Analysis'!E:E-SUMPRODUCT('Moderator Analysis'!E:E,CD:CD)/SUM(CD:CD),"")</f>
        <v/>
      </c>
      <c r="CG23" s="96" t="str">
        <f>IF(AND(Sufficient_data="Yes",Include_study?="Yes",CD23&lt;&gt;""),CD:CD*(BX23-'Moderator Analysis'!J$29-'Moderator Analysis'!J$30*'Moderator Analysis'!E:E)^2,"")</f>
        <v/>
      </c>
      <c r="CH23" s="24"/>
      <c r="CL23" s="170"/>
      <c r="CM23" s="174"/>
      <c r="CN23" s="34" t="str">
        <f t="shared" si="56"/>
        <v/>
      </c>
      <c r="CO23" s="34" t="str">
        <f>IF(AND(Include_study?="Yes",Sufficient_data="Yes"),1/('Publication Bias Analysis'!F:F^2+IF(Additional_model="Fixed effect",0,Calculations!DB$11)),"")</f>
        <v/>
      </c>
      <c r="CP23" s="34" t="str">
        <f>IF(AND(Include_study?="Yes",Sufficient_data="Yes"),1/('Publication Bias Analysis'!F:F^2+IF(Additional_model="Fixed effect",0,'Publication Bias Analysis'!L$32)),"")</f>
        <v/>
      </c>
      <c r="CQ23" s="34" t="str">
        <f>IF(AND(Include_study?="Yes",Sufficient_data="Yes"),'Publication Bias Analysis'!E:E-'Publication Bias Analysis'!I$37,"")</f>
        <v/>
      </c>
      <c r="CR23" s="34" t="str">
        <f t="shared" si="57"/>
        <v/>
      </c>
      <c r="CS23" s="34" t="str">
        <f t="shared" si="80"/>
        <v/>
      </c>
      <c r="CT23" s="76" t="str">
        <f t="shared" si="58"/>
        <v/>
      </c>
      <c r="CU23" s="76" t="str">
        <f>IF(AND(Include_study?="Yes",Sufficient_data="Yes"),CT:CT+IF(DF:DF&lt;0,-1,1)*COUNTIF(CT$2:CT22,CT:CT),"")</f>
        <v/>
      </c>
      <c r="CV23" s="76" t="str">
        <f>IF(AND(Include_study?="Yes",Sufficient_data="Yes"),RANK(DJ:DJ,DJ:DJ,1)*IF(DI:DI&lt;0,-1,1)+IF(DI:DI&lt;0,-1,1)*COUNTIF(CT$2:CT22,CT:CT),"")</f>
        <v/>
      </c>
      <c r="CW23" s="76" t="str">
        <f>IF(AND(Include_study?="Yes",Sufficient_data="Yes"),RANK(DM:DM,DM:DM,1)*IF(DL:DL&lt;0,-1,1)+IF(DL:DL&lt;0,-1,1)*COUNTIF(CT$2:CT22,CT:CT),"")</f>
        <v/>
      </c>
      <c r="CX23" s="34" t="e">
        <f>IF(AND(Include_study?="Yes",Sufficient_data="Yes"),'Publication Bias Analysis'!E:E,NA())</f>
        <v>#N/A</v>
      </c>
      <c r="CY23" s="47" t="e">
        <f>IF(AND(Include_study?="Yes",Sufficient_data="Yes"),'Publication Bias Analysis'!F:F,NA())</f>
        <v>#N/A</v>
      </c>
      <c r="DA23"/>
      <c r="DB23"/>
      <c r="DC23"/>
      <c r="DE23" s="166"/>
      <c r="DF2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23" s="34" t="str">
        <f t="shared" si="59"/>
        <v/>
      </c>
      <c r="DH23" s="47" t="str">
        <f>IF(AND(Include_study?="Yes",Sufficient_data="Yes"),1/('Publication Bias Analysis'!F:F^2+IF(Additional_model="Fixed effect",0,$DQ$7)),"")</f>
        <v/>
      </c>
      <c r="DI23" s="34" t="str">
        <f>IF(AND(Include_study?="Yes",Sufficient_data="Yes"),IF('Publication Bias Analysis'!L$37="Left",'Publication Bias Analysis'!E:E-DQ$3,DQ$3-'Publication Bias Analysis'!E:E),"")</f>
        <v/>
      </c>
      <c r="DJ23" s="34" t="str">
        <f t="shared" si="60"/>
        <v/>
      </c>
      <c r="DK23" s="47" t="str">
        <f>IF(AND(DI23&lt;&gt;"",CU23&lt;=MAX(CU:CU)-DQ$8),1/('Publication Bias Analysis'!F:F^2+IF(Additional_model="Fixed effect",0,$DQ$15)),"")</f>
        <v/>
      </c>
      <c r="DL23" s="7" t="str">
        <f>IF(AND(Include_study?="Yes",Sufficient_data="Yes"),IF('Publication Bias Analysis'!L$37="Left",'Publication Bias Analysis'!E:E-DQ$11,DQ$11-'Publication Bias Analysis'!E:E),"")</f>
        <v/>
      </c>
      <c r="DM23" s="7" t="str">
        <f t="shared" si="81"/>
        <v/>
      </c>
      <c r="DN23" s="47" t="str">
        <f>IF(AND(DL23&lt;&gt;"",CV23&lt;=MAX(CV:CV)-DQ$16),1/('Publication Bias Analysis'!F:F^2+IF(Additional_model="Fixed effect",0,$DQ$23)),"")</f>
        <v/>
      </c>
      <c r="DP23" s="15" t="s">
        <v>24</v>
      </c>
      <c r="DQ23" s="7">
        <f>MAX(0,(DQ22-(k_-DQ24))/((SUMIF(CW:CW,"&lt;="&amp;(MAX(CW:CW)-DQ24),Weightf))-((SUMPRODUCT(--(CW:CW&lt;=(MAX(CW:CW)-DQ24)),Weightf,Weightf))/(SUMIF(CW:CW,"&lt;="&amp;(MAX(CW:CW)-DQ24),Weightf)))))</f>
        <v>4.8436320275523838E-2</v>
      </c>
      <c r="DT23" s="54">
        <v>22</v>
      </c>
      <c r="DU23" s="76" t="str">
        <f>IF(Trim_and_fill="On",IF(DQ$24&gt;(COUNT(DU$2:DU22)),IF(COUNTIF(CU:CU,-1*(MAX(CU:CU)-DT23+1))=1,"",MAX(CU:CU)-DT23+1),""),"")</f>
        <v/>
      </c>
      <c r="DV23" s="34" t="str">
        <f t="shared" si="85"/>
        <v/>
      </c>
      <c r="DW23" s="34" t="str">
        <f t="shared" si="86"/>
        <v/>
      </c>
      <c r="DX23" s="34" t="str">
        <f t="shared" si="87"/>
        <v/>
      </c>
      <c r="DY23" s="34" t="str">
        <f t="shared" si="65"/>
        <v/>
      </c>
      <c r="DZ23" s="47" t="str">
        <f>IF(DU23&lt;&gt;"",DV:DV-'Publication Bias Analysis'!I$37,"")</f>
        <v/>
      </c>
      <c r="EA23" s="35"/>
      <c r="EB23" s="54">
        <v>22</v>
      </c>
      <c r="EC23" s="34" t="e">
        <f t="shared" si="88"/>
        <v>#N/A</v>
      </c>
      <c r="ED23" s="47" t="e">
        <f t="shared" si="89"/>
        <v>#N/A</v>
      </c>
      <c r="EF23" s="166"/>
      <c r="EG23" s="34" t="str">
        <f t="shared" si="68"/>
        <v/>
      </c>
      <c r="EH23" s="47" t="str">
        <f>IF(AND(Include_study?="Yes",Sufficient_data="Yes"),Z_score-('Publication Bias Analysis'!P$3+'Publication Bias Analysis'!P$4*Inverse_standard_error),"")</f>
        <v/>
      </c>
      <c r="EJ23" s="166"/>
      <c r="EK23" s="34" t="str">
        <f>IF(AND(Include_study?="Yes",Sufficient_data="Yes"),('Publication Bias Analysis'!E:E-SUMPRODUCT('Publication Bias Analysis'!E:E,Calculations!CN:CN)/SUM(Calculations!CN:CN))/(SQRT(EL:EL)),"")</f>
        <v/>
      </c>
      <c r="EL23" s="34" t="str">
        <f>IF(AND(Include_study?="Yes",Sufficient_data="Yes"),'Publication Bias Analysis'!F:F^2-1/(SUM(Calculations!CN:CN)),"")</f>
        <v/>
      </c>
      <c r="EM23" s="76" t="str">
        <f t="shared" si="69"/>
        <v/>
      </c>
      <c r="EN23" s="76" t="str">
        <f t="shared" si="70"/>
        <v/>
      </c>
      <c r="EO23" s="76" t="str">
        <f>IF(AND(Include_study?="Yes",Sufficient_data="Yes"),COUNTIFS(EM$2:EM22,"&lt;"&amp;EM23,EN$2:EN22,"&lt;"&amp;EN23)+COUNTIFS(EM24:EM$201,"&lt;"&amp;EM23,EN24:EN$201,"&lt;"&amp;EN23)+COUNTIFS(EM$2:EM22,"&gt;"&amp;EM23,EN$2:EN22,"&gt;"&amp;EN23)+COUNTIFS(EM24:EM$201,"&gt;"&amp;EM23,EN24:EN$201,"&gt;"&amp;EN23),"")</f>
        <v/>
      </c>
      <c r="EP23" s="101" t="str">
        <f>IF(AND(Include_study?="Yes",Sufficient_data="Yes"),COUNTIFS(EM$2:EM22,"&lt;"&amp;EM23,EN$2:EN22,"&gt;"&amp;EN23)+COUNTIFS(EM24:EM$201,"&lt;"&amp;EM23,EN24:EN$201,"&gt;"&amp;EN23)+COUNTIFS(EM$2:EM22,"&gt;"&amp;EM23,EN$2:EN22,"&lt;"&amp;EN23)+COUNTIFS(EM24:EM$201,"&gt;"&amp;EM23,EN24:EN$201,"&lt;"&amp;EN23),"")</f>
        <v/>
      </c>
      <c r="ER23" s="166"/>
      <c r="EW23" s="166"/>
      <c r="EX23" s="34" t="e">
        <f t="shared" si="71"/>
        <v>#N/A</v>
      </c>
      <c r="EY23" s="34" t="e">
        <f t="shared" si="72"/>
        <v>#N/A</v>
      </c>
      <c r="EZ23" s="34" t="str">
        <f t="shared" si="73"/>
        <v/>
      </c>
      <c r="FA23" s="47" t="str">
        <f>IF(AND(Include_study?="Yes",Sufficient_data="Yes"),Z_score-('Publication Bias Analysis'!AL$30+'Publication Bias Analysis'!AL$31*Inverse_standard_error),"")</f>
        <v/>
      </c>
      <c r="FG23" s="166"/>
      <c r="FH23" s="104" t="str">
        <f>IF(Z_score&lt;&gt;"",RANK('Publication Bias Analysis'!AT:AT,'Publication Bias Analysis'!AT:AT,1)+COUNTIF('Publication Bias Analysis'!AT$2:AT22,'Publication Bias Analysis'!AT23),"")</f>
        <v/>
      </c>
      <c r="FI23" s="34" t="str">
        <f t="shared" si="74"/>
        <v/>
      </c>
      <c r="FJ23" s="34" t="e">
        <f>IF('Publication Bias Analysis'!AS23&lt;&gt;"",'Publication Bias Analysis'!AS23,NA())</f>
        <v>#N/A</v>
      </c>
      <c r="FK23" s="34" t="e">
        <f>IF('Publication Bias Analysis'!AT23&lt;&gt;"",'Publication Bias Analysis'!AT23,NA())</f>
        <v>#N/A</v>
      </c>
      <c r="FL23" s="34" t="str">
        <f>IF(AND(Include_study?="Yes",Sufficient_data="Yes"),'Publication Bias Analysis'!AS:AS-AVERAGE('Publication Bias Analysis'!AS:AS),"")</f>
        <v/>
      </c>
      <c r="FM23" s="47" t="str">
        <f>IF(AND(Include_study?="Yes",Sufficient_data="Yes"),FK:FK-('Publication Bias Analysis'!AW$30+'Publication Bias Analysis'!AW$31*'Publication Bias Analysis'!AS:AS),"")</f>
        <v/>
      </c>
      <c r="FS23" s="166"/>
      <c r="FT23" s="34" t="str">
        <f t="shared" si="75"/>
        <v/>
      </c>
      <c r="FU23" s="90" t="str">
        <f t="shared" si="83"/>
        <v/>
      </c>
      <c r="FV23" s="47" t="str">
        <f t="shared" si="84"/>
        <v/>
      </c>
    </row>
    <row r="24" spans="1:178" x14ac:dyDescent="0.2">
      <c r="A24" s="169"/>
      <c r="B24" s="132" t="str">
        <f t="shared" si="0"/>
        <v/>
      </c>
      <c r="C24" s="132" t="str">
        <f>IF(B24&lt;&gt;"",IF(B24=0,COUNTIF(B$2:B23,0)+1,COUNTIF(B$2:B23,B24)+B24+COUNTIF(B:B,0)),"")</f>
        <v/>
      </c>
      <c r="D24" s="132" t="str">
        <f t="shared" si="1"/>
        <v/>
      </c>
      <c r="E24" s="133" t="str">
        <f>IF(AND(Sufficient_data="Yes",Include_study?="Yes",Input!Study_name&lt;&gt;""),Input!Study_name,"")</f>
        <v/>
      </c>
      <c r="F24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4" s="132" t="str">
        <f t="shared" si="2"/>
        <v/>
      </c>
      <c r="H24" s="132" t="str">
        <f t="shared" si="3"/>
        <v/>
      </c>
      <c r="I2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4" s="17" t="str">
        <f t="shared" si="4"/>
        <v/>
      </c>
      <c r="K24" s="17" t="str">
        <f t="shared" si="5"/>
        <v/>
      </c>
      <c r="L24" s="17" t="str">
        <f t="shared" si="6"/>
        <v/>
      </c>
      <c r="M24" s="17" t="str">
        <f t="shared" si="7"/>
        <v/>
      </c>
      <c r="N24" s="17" t="str">
        <f t="shared" si="8"/>
        <v/>
      </c>
      <c r="O24" s="146" t="str">
        <f t="shared" si="9"/>
        <v/>
      </c>
      <c r="P24" s="142" t="str">
        <f t="shared" si="10"/>
        <v/>
      </c>
      <c r="R24" s="71" t="e">
        <f t="shared" si="11"/>
        <v>#N/A</v>
      </c>
      <c r="S24" s="34" t="e">
        <f t="shared" si="12"/>
        <v>#N/A</v>
      </c>
      <c r="T24" s="47" t="e">
        <f t="shared" si="13"/>
        <v>#N/A</v>
      </c>
      <c r="Y24" s="169"/>
      <c r="Z24" s="83" t="str">
        <f t="shared" si="14"/>
        <v/>
      </c>
      <c r="AA24" s="34" t="str">
        <f t="shared" si="15"/>
        <v/>
      </c>
      <c r="AB24" s="34" t="str">
        <f t="shared" si="16"/>
        <v/>
      </c>
      <c r="AC24" s="34" t="str">
        <f t="shared" si="17"/>
        <v/>
      </c>
      <c r="AD24" s="34" t="str">
        <f t="shared" si="18"/>
        <v/>
      </c>
      <c r="AE24" s="77" t="str">
        <f t="shared" si="19"/>
        <v/>
      </c>
      <c r="AF24" s="77" t="str">
        <f t="shared" si="20"/>
        <v/>
      </c>
      <c r="AG24" s="84" t="str">
        <f t="shared" si="21"/>
        <v/>
      </c>
      <c r="AH24" s="34" t="str">
        <f t="shared" si="22"/>
        <v/>
      </c>
      <c r="AI24" s="34" t="str">
        <f t="shared" si="23"/>
        <v/>
      </c>
      <c r="AJ24" s="47" t="str">
        <f t="shared" si="24"/>
        <v/>
      </c>
      <c r="AL24" s="71" t="e">
        <f t="shared" si="25"/>
        <v>#N/A</v>
      </c>
      <c r="AM24" s="34" t="e">
        <f t="shared" si="26"/>
        <v>#N/A</v>
      </c>
      <c r="AN24" s="47" t="e">
        <f t="shared" si="27"/>
        <v>#N/A</v>
      </c>
      <c r="AP24" s="83" t="str">
        <f t="shared" si="28"/>
        <v/>
      </c>
      <c r="AQ24" s="34" t="str">
        <f>IF(AND(Sufficient_data="Yes",Include_study?="Yes",Subgroup&lt;&gt;""),IF(COUNTIFS(Input!L$2:L23,"="&amp;"Yes",Input!C$2:C23,"="&amp;"Yes",Input!M$2:M23,"="&amp;Subgroup)&gt;0,"",Subgroup),"")</f>
        <v/>
      </c>
      <c r="AR24" s="89" t="str">
        <f t="shared" si="29"/>
        <v/>
      </c>
      <c r="AS24" s="76" t="str">
        <f t="shared" si="30"/>
        <v/>
      </c>
      <c r="AT24" s="34" t="str">
        <f t="shared" si="31"/>
        <v/>
      </c>
      <c r="AU24" s="90" t="str">
        <f t="shared" si="32"/>
        <v/>
      </c>
      <c r="AV24" s="34" t="str">
        <f t="shared" si="33"/>
        <v/>
      </c>
      <c r="AW24" s="34" t="str">
        <f t="shared" si="34"/>
        <v/>
      </c>
      <c r="AX24" s="34" t="str">
        <f t="shared" si="35"/>
        <v/>
      </c>
      <c r="AY24" s="34" t="str">
        <f t="shared" si="36"/>
        <v/>
      </c>
      <c r="AZ24" s="34" t="str">
        <f t="shared" si="37"/>
        <v/>
      </c>
      <c r="BA24" s="34" t="str">
        <f t="shared" si="38"/>
        <v/>
      </c>
      <c r="BB24" s="89" t="str">
        <f t="shared" si="39"/>
        <v/>
      </c>
      <c r="BC24" s="34" t="str">
        <f t="shared" si="40"/>
        <v/>
      </c>
      <c r="BD24" s="34" t="str">
        <f t="shared" si="41"/>
        <v/>
      </c>
      <c r="BE24" s="34" t="str">
        <f t="shared" si="42"/>
        <v/>
      </c>
      <c r="BF24" s="34" t="str">
        <f t="shared" si="43"/>
        <v/>
      </c>
      <c r="BG24" s="34" t="str">
        <f t="shared" si="76"/>
        <v/>
      </c>
      <c r="BH24" s="34" t="str">
        <f t="shared" si="77"/>
        <v/>
      </c>
      <c r="BI24" s="34" t="str">
        <f t="shared" si="46"/>
        <v/>
      </c>
      <c r="BJ24" s="34" t="str">
        <f t="shared" si="47"/>
        <v/>
      </c>
      <c r="BK24" s="34" t="str">
        <f t="shared" si="48"/>
        <v/>
      </c>
      <c r="BL24" s="34" t="e">
        <f t="shared" si="49"/>
        <v>#N/A</v>
      </c>
      <c r="BM24" s="84" t="str">
        <f t="shared" si="78"/>
        <v/>
      </c>
      <c r="BN24" s="34" t="str">
        <f t="shared" si="50"/>
        <v/>
      </c>
      <c r="BO24" s="34" t="str">
        <f t="shared" si="51"/>
        <v/>
      </c>
      <c r="BP24" s="34" t="str">
        <f t="shared" si="52"/>
        <v/>
      </c>
      <c r="BQ24" s="47" t="str">
        <f t="shared" si="79"/>
        <v/>
      </c>
      <c r="BV24" s="170"/>
      <c r="BW24" s="71" t="e">
        <f>IF(AND(Sufficient_data="Yes",Include_study?="Yes",Moderator&lt;&gt;""),'Moderator Analysis'!E:E,NA())</f>
        <v>#N/A</v>
      </c>
      <c r="BX24" s="34" t="e">
        <f>IF(AND(Include_study?="Yes",Sufficient_data="Yes",Moderator&lt;&gt;""),'Moderator Analysis'!F:F,NA())</f>
        <v>#N/A</v>
      </c>
      <c r="BY24" s="34" t="str">
        <f t="shared" si="53"/>
        <v/>
      </c>
      <c r="BZ24" s="34" t="str">
        <f>IF(AND(Sufficient_data="Yes",Include_study?="Yes",Moderator&lt;&gt;""),'Moderator Analysis'!F:F-CJ$2,"")</f>
        <v/>
      </c>
      <c r="CA24" s="34" t="str">
        <f>IF(AND(Sufficient_data="Yes",Include_study?="Yes",Moderator&lt;&gt;""),'Moderator Analysis'!E:E-CJ$3,"")</f>
        <v/>
      </c>
      <c r="CB24" s="47" t="str">
        <f t="shared" si="54"/>
        <v/>
      </c>
      <c r="CC24" s="24"/>
      <c r="CD24" s="95" t="str">
        <f t="shared" si="55"/>
        <v/>
      </c>
      <c r="CE24" s="77" t="str">
        <f>IF(AND(Sufficient_data="Yes",Include_study?="Yes",CD24&lt;&gt;""),'Moderator Analysis'!F:F-'Moderator Analysis'!J$37,"")</f>
        <v/>
      </c>
      <c r="CF24" s="77" t="str">
        <f>IF(AND(Sufficient_data="Yes",Include_study?="Yes",CD24&lt;&gt;""),'Moderator Analysis'!E:E-SUMPRODUCT('Moderator Analysis'!E:E,CD:CD)/SUM(CD:CD),"")</f>
        <v/>
      </c>
      <c r="CG24" s="96" t="str">
        <f>IF(AND(Sufficient_data="Yes",Include_study?="Yes",CD24&lt;&gt;""),CD:CD*(BX24-'Moderator Analysis'!J$29-'Moderator Analysis'!J$30*'Moderator Analysis'!E:E)^2,"")</f>
        <v/>
      </c>
      <c r="CH24" s="24"/>
      <c r="CL24" s="170"/>
      <c r="CM24" s="174"/>
      <c r="CN24" s="34" t="str">
        <f t="shared" si="56"/>
        <v/>
      </c>
      <c r="CO24" s="34" t="str">
        <f>IF(AND(Include_study?="Yes",Sufficient_data="Yes"),1/('Publication Bias Analysis'!F:F^2+IF(Additional_model="Fixed effect",0,Calculations!DB$11)),"")</f>
        <v/>
      </c>
      <c r="CP24" s="34" t="str">
        <f>IF(AND(Include_study?="Yes",Sufficient_data="Yes"),1/('Publication Bias Analysis'!F:F^2+IF(Additional_model="Fixed effect",0,'Publication Bias Analysis'!L$32)),"")</f>
        <v/>
      </c>
      <c r="CQ24" s="34" t="str">
        <f>IF(AND(Include_study?="Yes",Sufficient_data="Yes"),'Publication Bias Analysis'!E:E-'Publication Bias Analysis'!I$37,"")</f>
        <v/>
      </c>
      <c r="CR24" s="34" t="str">
        <f t="shared" si="57"/>
        <v/>
      </c>
      <c r="CS24" s="34" t="str">
        <f t="shared" si="80"/>
        <v/>
      </c>
      <c r="CT24" s="76" t="str">
        <f t="shared" si="58"/>
        <v/>
      </c>
      <c r="CU24" s="76" t="str">
        <f>IF(AND(Include_study?="Yes",Sufficient_data="Yes"),CT:CT+IF(DF:DF&lt;0,-1,1)*COUNTIF(CT$2:CT23,CT:CT),"")</f>
        <v/>
      </c>
      <c r="CV24" s="76" t="str">
        <f>IF(AND(Include_study?="Yes",Sufficient_data="Yes"),RANK(DJ:DJ,DJ:DJ,1)*IF(DI:DI&lt;0,-1,1)+IF(DI:DI&lt;0,-1,1)*COUNTIF(CT$2:CT23,CT:CT),"")</f>
        <v/>
      </c>
      <c r="CW24" s="76" t="str">
        <f>IF(AND(Include_study?="Yes",Sufficient_data="Yes"),RANK(DM:DM,DM:DM,1)*IF(DL:DL&lt;0,-1,1)+IF(DL:DL&lt;0,-1,1)*COUNTIF(CT$2:CT23,CT:CT),"")</f>
        <v/>
      </c>
      <c r="CX24" s="34" t="e">
        <f>IF(AND(Include_study?="Yes",Sufficient_data="Yes"),'Publication Bias Analysis'!E:E,NA())</f>
        <v>#N/A</v>
      </c>
      <c r="CY24" s="47" t="e">
        <f>IF(AND(Include_study?="Yes",Sufficient_data="Yes"),'Publication Bias Analysis'!F:F,NA())</f>
        <v>#N/A</v>
      </c>
      <c r="DA24"/>
      <c r="DB24"/>
      <c r="DC24"/>
      <c r="DE24" s="166"/>
      <c r="DF2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24" s="34" t="str">
        <f t="shared" si="59"/>
        <v/>
      </c>
      <c r="DH24" s="47" t="str">
        <f>IF(AND(Include_study?="Yes",Sufficient_data="Yes"),1/('Publication Bias Analysis'!F:F^2+IF(Additional_model="Fixed effect",0,$DQ$7)),"")</f>
        <v/>
      </c>
      <c r="DI24" s="34" t="str">
        <f>IF(AND(Include_study?="Yes",Sufficient_data="Yes"),IF('Publication Bias Analysis'!L$37="Left",'Publication Bias Analysis'!E:E-DQ$3,DQ$3-'Publication Bias Analysis'!E:E),"")</f>
        <v/>
      </c>
      <c r="DJ24" s="34" t="str">
        <f t="shared" si="60"/>
        <v/>
      </c>
      <c r="DK24" s="47" t="str">
        <f>IF(AND(DI24&lt;&gt;"",CU24&lt;=MAX(CU:CU)-DQ$8),1/('Publication Bias Analysis'!F:F^2+IF(Additional_model="Fixed effect",0,$DQ$15)),"")</f>
        <v/>
      </c>
      <c r="DL24" s="7" t="str">
        <f>IF(AND(Include_study?="Yes",Sufficient_data="Yes"),IF('Publication Bias Analysis'!L$37="Left",'Publication Bias Analysis'!E:E-DQ$11,DQ$11-'Publication Bias Analysis'!E:E),"")</f>
        <v/>
      </c>
      <c r="DM24" s="7" t="str">
        <f t="shared" si="81"/>
        <v/>
      </c>
      <c r="DN24" s="47" t="str">
        <f>IF(AND(DL24&lt;&gt;"",CV24&lt;=MAX(CV:CV)-DQ$16),1/('Publication Bias Analysis'!F:F^2+IF(Additional_model="Fixed effect",0,$DQ$23)),"")</f>
        <v/>
      </c>
      <c r="DP24" s="48" t="s">
        <v>150</v>
      </c>
      <c r="DQ24" s="49">
        <f>IF('Publication Bias Analysis'!L36="Rightmost Run",MAX(COUNTIF(CW:CW,"&gt;"&amp;ABS(MIN(CW:CW)))-1,0),ROUND(MAX(0,((4*SUMIF(DL:DL,"&gt;"&amp;0,CW:CW)-(k_)*(k_+1))/(2*(k_)-1))),0))</f>
        <v>0</v>
      </c>
      <c r="DT24" s="54">
        <v>23</v>
      </c>
      <c r="DU24" s="76" t="str">
        <f>IF(Trim_and_fill="On",IF(DQ$24&gt;(COUNT(DU$2:DU23)),IF(COUNTIF(CU:CU,-1*(MAX(CU:CU)-DT24+1))=1,"",MAX(CU:CU)-DT24+1),""),"")</f>
        <v/>
      </c>
      <c r="DV24" s="34" t="str">
        <f t="shared" si="85"/>
        <v/>
      </c>
      <c r="DW24" s="34" t="str">
        <f t="shared" si="86"/>
        <v/>
      </c>
      <c r="DX24" s="34" t="str">
        <f t="shared" si="87"/>
        <v/>
      </c>
      <c r="DY24" s="34" t="str">
        <f t="shared" si="65"/>
        <v/>
      </c>
      <c r="DZ24" s="47" t="str">
        <f>IF(DU24&lt;&gt;"",DV:DV-'Publication Bias Analysis'!I$37,"")</f>
        <v/>
      </c>
      <c r="EA24" s="35"/>
      <c r="EB24" s="54">
        <v>23</v>
      </c>
      <c r="EC24" s="34" t="e">
        <f t="shared" si="88"/>
        <v>#N/A</v>
      </c>
      <c r="ED24" s="47" t="e">
        <f t="shared" si="89"/>
        <v>#N/A</v>
      </c>
      <c r="EF24" s="166"/>
      <c r="EG24" s="34" t="str">
        <f t="shared" si="68"/>
        <v/>
      </c>
      <c r="EH24" s="47" t="str">
        <f>IF(AND(Include_study?="Yes",Sufficient_data="Yes"),Z_score-('Publication Bias Analysis'!P$3+'Publication Bias Analysis'!P$4*Inverse_standard_error),"")</f>
        <v/>
      </c>
      <c r="EJ24" s="166"/>
      <c r="EK24" s="34" t="str">
        <f>IF(AND(Include_study?="Yes",Sufficient_data="Yes"),('Publication Bias Analysis'!E:E-SUMPRODUCT('Publication Bias Analysis'!E:E,Calculations!CN:CN)/SUM(Calculations!CN:CN))/(SQRT(EL:EL)),"")</f>
        <v/>
      </c>
      <c r="EL24" s="34" t="str">
        <f>IF(AND(Include_study?="Yes",Sufficient_data="Yes"),'Publication Bias Analysis'!F:F^2-1/(SUM(Calculations!CN:CN)),"")</f>
        <v/>
      </c>
      <c r="EM24" s="76" t="str">
        <f t="shared" si="69"/>
        <v/>
      </c>
      <c r="EN24" s="76" t="str">
        <f t="shared" si="70"/>
        <v/>
      </c>
      <c r="EO24" s="76" t="str">
        <f>IF(AND(Include_study?="Yes",Sufficient_data="Yes"),COUNTIFS(EM$2:EM23,"&lt;"&amp;EM24,EN$2:EN23,"&lt;"&amp;EN24)+COUNTIFS(EM25:EM$201,"&lt;"&amp;EM24,EN25:EN$201,"&lt;"&amp;EN24)+COUNTIFS(EM$2:EM23,"&gt;"&amp;EM24,EN$2:EN23,"&gt;"&amp;EN24)+COUNTIFS(EM25:EM$201,"&gt;"&amp;EM24,EN25:EN$201,"&gt;"&amp;EN24),"")</f>
        <v/>
      </c>
      <c r="EP24" s="101" t="str">
        <f>IF(AND(Include_study?="Yes",Sufficient_data="Yes"),COUNTIFS(EM$2:EM23,"&lt;"&amp;EM24,EN$2:EN23,"&gt;"&amp;EN24)+COUNTIFS(EM25:EM$201,"&lt;"&amp;EM24,EN25:EN$201,"&gt;"&amp;EN24)+COUNTIFS(EM$2:EM23,"&gt;"&amp;EM24,EN$2:EN23,"&lt;"&amp;EN24)+COUNTIFS(EM25:EM$201,"&gt;"&amp;EM24,EN25:EN$201,"&lt;"&amp;EN24),"")</f>
        <v/>
      </c>
      <c r="ER24" s="166"/>
      <c r="EW24" s="166"/>
      <c r="EX24" s="34" t="e">
        <f t="shared" si="71"/>
        <v>#N/A</v>
      </c>
      <c r="EY24" s="34" t="e">
        <f t="shared" si="72"/>
        <v>#N/A</v>
      </c>
      <c r="EZ24" s="34" t="str">
        <f t="shared" si="73"/>
        <v/>
      </c>
      <c r="FA24" s="47" t="str">
        <f>IF(AND(Include_study?="Yes",Sufficient_data="Yes"),Z_score-('Publication Bias Analysis'!AL$30+'Publication Bias Analysis'!AL$31*Inverse_standard_error),"")</f>
        <v/>
      </c>
      <c r="FG24" s="166"/>
      <c r="FH24" s="104" t="str">
        <f>IF(Z_score&lt;&gt;"",RANK('Publication Bias Analysis'!AT:AT,'Publication Bias Analysis'!AT:AT,1)+COUNTIF('Publication Bias Analysis'!AT$2:AT23,'Publication Bias Analysis'!AT24),"")</f>
        <v/>
      </c>
      <c r="FI24" s="34" t="str">
        <f t="shared" si="74"/>
        <v/>
      </c>
      <c r="FJ24" s="34" t="e">
        <f>IF('Publication Bias Analysis'!AS24&lt;&gt;"",'Publication Bias Analysis'!AS24,NA())</f>
        <v>#N/A</v>
      </c>
      <c r="FK24" s="34" t="e">
        <f>IF('Publication Bias Analysis'!AT24&lt;&gt;"",'Publication Bias Analysis'!AT24,NA())</f>
        <v>#N/A</v>
      </c>
      <c r="FL24" s="34" t="str">
        <f>IF(AND(Include_study?="Yes",Sufficient_data="Yes"),'Publication Bias Analysis'!AS:AS-AVERAGE('Publication Bias Analysis'!AS:AS),"")</f>
        <v/>
      </c>
      <c r="FM24" s="47" t="str">
        <f>IF(AND(Include_study?="Yes",Sufficient_data="Yes"),FK:FK-('Publication Bias Analysis'!AW$30+'Publication Bias Analysis'!AW$31*'Publication Bias Analysis'!AS:AS),"")</f>
        <v/>
      </c>
      <c r="FS24" s="166"/>
      <c r="FT24" s="34" t="str">
        <f t="shared" si="75"/>
        <v/>
      </c>
      <c r="FU24" s="90" t="str">
        <f t="shared" si="83"/>
        <v/>
      </c>
      <c r="FV24" s="47" t="str">
        <f t="shared" si="84"/>
        <v/>
      </c>
    </row>
    <row r="25" spans="1:178" x14ac:dyDescent="0.2">
      <c r="A25" s="169"/>
      <c r="B25" s="132" t="str">
        <f t="shared" si="0"/>
        <v/>
      </c>
      <c r="C25" s="132" t="str">
        <f>IF(B25&lt;&gt;"",IF(B25=0,COUNTIF(B$2:B24,0)+1,COUNTIF(B$2:B24,B25)+B25+COUNTIF(B:B,0)),"")</f>
        <v/>
      </c>
      <c r="D25" s="132" t="str">
        <f t="shared" si="1"/>
        <v/>
      </c>
      <c r="E25" s="133" t="str">
        <f>IF(AND(Sufficient_data="Yes",Include_study?="Yes",Input!Study_name&lt;&gt;""),Input!Study_name,"")</f>
        <v/>
      </c>
      <c r="F25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5" s="132" t="str">
        <f t="shared" si="2"/>
        <v/>
      </c>
      <c r="H25" s="132" t="str">
        <f t="shared" si="3"/>
        <v/>
      </c>
      <c r="I2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5" s="17" t="str">
        <f t="shared" si="4"/>
        <v/>
      </c>
      <c r="K25" s="17" t="str">
        <f t="shared" si="5"/>
        <v/>
      </c>
      <c r="L25" s="17" t="str">
        <f t="shared" si="6"/>
        <v/>
      </c>
      <c r="M25" s="17" t="str">
        <f t="shared" si="7"/>
        <v/>
      </c>
      <c r="N25" s="17" t="str">
        <f t="shared" si="8"/>
        <v/>
      </c>
      <c r="O25" s="146" t="str">
        <f t="shared" si="9"/>
        <v/>
      </c>
      <c r="P25" s="142" t="str">
        <f t="shared" si="10"/>
        <v/>
      </c>
      <c r="R25" s="71" t="e">
        <f t="shared" si="11"/>
        <v>#N/A</v>
      </c>
      <c r="S25" s="34" t="e">
        <f t="shared" si="12"/>
        <v>#N/A</v>
      </c>
      <c r="T25" s="47" t="e">
        <f t="shared" si="13"/>
        <v>#N/A</v>
      </c>
      <c r="Y25" s="169"/>
      <c r="Z25" s="83" t="str">
        <f t="shared" si="14"/>
        <v/>
      </c>
      <c r="AA25" s="34" t="str">
        <f t="shared" si="15"/>
        <v/>
      </c>
      <c r="AB25" s="34" t="str">
        <f t="shared" si="16"/>
        <v/>
      </c>
      <c r="AC25" s="34" t="str">
        <f t="shared" si="17"/>
        <v/>
      </c>
      <c r="AD25" s="34" t="str">
        <f t="shared" si="18"/>
        <v/>
      </c>
      <c r="AE25" s="77" t="str">
        <f t="shared" si="19"/>
        <v/>
      </c>
      <c r="AF25" s="77" t="str">
        <f t="shared" si="20"/>
        <v/>
      </c>
      <c r="AG25" s="84" t="str">
        <f t="shared" si="21"/>
        <v/>
      </c>
      <c r="AH25" s="34" t="str">
        <f t="shared" si="22"/>
        <v/>
      </c>
      <c r="AI25" s="34" t="str">
        <f t="shared" si="23"/>
        <v/>
      </c>
      <c r="AJ25" s="47" t="str">
        <f t="shared" si="24"/>
        <v/>
      </c>
      <c r="AL25" s="71" t="e">
        <f t="shared" si="25"/>
        <v>#N/A</v>
      </c>
      <c r="AM25" s="34" t="e">
        <f t="shared" si="26"/>
        <v>#N/A</v>
      </c>
      <c r="AN25" s="47" t="e">
        <f t="shared" si="27"/>
        <v>#N/A</v>
      </c>
      <c r="AP25" s="83" t="str">
        <f t="shared" si="28"/>
        <v/>
      </c>
      <c r="AQ25" s="34" t="str">
        <f>IF(AND(Sufficient_data="Yes",Include_study?="Yes",Subgroup&lt;&gt;""),IF(COUNTIFS(Input!L$2:L24,"="&amp;"Yes",Input!C$2:C24,"="&amp;"Yes",Input!M$2:M24,"="&amp;Subgroup)&gt;0,"",Subgroup),"")</f>
        <v/>
      </c>
      <c r="AR25" s="89" t="str">
        <f t="shared" si="29"/>
        <v/>
      </c>
      <c r="AS25" s="76" t="str">
        <f t="shared" si="30"/>
        <v/>
      </c>
      <c r="AT25" s="34" t="str">
        <f t="shared" si="31"/>
        <v/>
      </c>
      <c r="AU25" s="90" t="str">
        <f t="shared" si="32"/>
        <v/>
      </c>
      <c r="AV25" s="34" t="str">
        <f t="shared" si="33"/>
        <v/>
      </c>
      <c r="AW25" s="34" t="str">
        <f t="shared" si="34"/>
        <v/>
      </c>
      <c r="AX25" s="34" t="str">
        <f t="shared" si="35"/>
        <v/>
      </c>
      <c r="AY25" s="34" t="str">
        <f t="shared" si="36"/>
        <v/>
      </c>
      <c r="AZ25" s="34" t="str">
        <f t="shared" si="37"/>
        <v/>
      </c>
      <c r="BA25" s="34" t="str">
        <f t="shared" si="38"/>
        <v/>
      </c>
      <c r="BB25" s="89" t="str">
        <f t="shared" si="39"/>
        <v/>
      </c>
      <c r="BC25" s="34" t="str">
        <f t="shared" si="40"/>
        <v/>
      </c>
      <c r="BD25" s="34" t="str">
        <f t="shared" si="41"/>
        <v/>
      </c>
      <c r="BE25" s="34" t="str">
        <f t="shared" si="42"/>
        <v/>
      </c>
      <c r="BF25" s="34" t="str">
        <f t="shared" si="43"/>
        <v/>
      </c>
      <c r="BG25" s="34" t="str">
        <f t="shared" si="76"/>
        <v/>
      </c>
      <c r="BH25" s="34" t="str">
        <f t="shared" si="77"/>
        <v/>
      </c>
      <c r="BI25" s="34" t="str">
        <f t="shared" si="46"/>
        <v/>
      </c>
      <c r="BJ25" s="34" t="str">
        <f t="shared" si="47"/>
        <v/>
      </c>
      <c r="BK25" s="34" t="str">
        <f t="shared" si="48"/>
        <v/>
      </c>
      <c r="BL25" s="34" t="e">
        <f t="shared" si="49"/>
        <v>#N/A</v>
      </c>
      <c r="BM25" s="84" t="str">
        <f t="shared" si="78"/>
        <v/>
      </c>
      <c r="BN25" s="34" t="str">
        <f t="shared" si="50"/>
        <v/>
      </c>
      <c r="BO25" s="34" t="str">
        <f t="shared" si="51"/>
        <v/>
      </c>
      <c r="BP25" s="34" t="str">
        <f t="shared" si="52"/>
        <v/>
      </c>
      <c r="BQ25" s="47" t="str">
        <f t="shared" si="79"/>
        <v/>
      </c>
      <c r="BS25" s="154" t="s">
        <v>87</v>
      </c>
      <c r="BT25" s="154"/>
      <c r="BV25" s="170"/>
      <c r="BW25" s="71" t="e">
        <f>IF(AND(Sufficient_data="Yes",Include_study?="Yes",Moderator&lt;&gt;""),'Moderator Analysis'!E:E,NA())</f>
        <v>#N/A</v>
      </c>
      <c r="BX25" s="34" t="e">
        <f>IF(AND(Include_study?="Yes",Sufficient_data="Yes",Moderator&lt;&gt;""),'Moderator Analysis'!F:F,NA())</f>
        <v>#N/A</v>
      </c>
      <c r="BY25" s="34" t="str">
        <f t="shared" si="53"/>
        <v/>
      </c>
      <c r="BZ25" s="34" t="str">
        <f>IF(AND(Sufficient_data="Yes",Include_study?="Yes",Moderator&lt;&gt;""),'Moderator Analysis'!F:F-CJ$2,"")</f>
        <v/>
      </c>
      <c r="CA25" s="34" t="str">
        <f>IF(AND(Sufficient_data="Yes",Include_study?="Yes",Moderator&lt;&gt;""),'Moderator Analysis'!E:E-CJ$3,"")</f>
        <v/>
      </c>
      <c r="CB25" s="47" t="str">
        <f t="shared" si="54"/>
        <v/>
      </c>
      <c r="CC25" s="24"/>
      <c r="CD25" s="95" t="str">
        <f t="shared" si="55"/>
        <v/>
      </c>
      <c r="CE25" s="77" t="str">
        <f>IF(AND(Sufficient_data="Yes",Include_study?="Yes",CD25&lt;&gt;""),'Moderator Analysis'!F:F-'Moderator Analysis'!J$37,"")</f>
        <v/>
      </c>
      <c r="CF25" s="77" t="str">
        <f>IF(AND(Sufficient_data="Yes",Include_study?="Yes",CD25&lt;&gt;""),'Moderator Analysis'!E:E-SUMPRODUCT('Moderator Analysis'!E:E,CD:CD)/SUM(CD:CD),"")</f>
        <v/>
      </c>
      <c r="CG25" s="96" t="str">
        <f>IF(AND(Sufficient_data="Yes",Include_study?="Yes",CD25&lt;&gt;""),CD:CD*(BX25-'Moderator Analysis'!J$29-'Moderator Analysis'!J$30*'Moderator Analysis'!E:E)^2,"")</f>
        <v/>
      </c>
      <c r="CH25" s="24"/>
      <c r="CL25" s="170"/>
      <c r="CM25" s="174"/>
      <c r="CN25" s="34" t="str">
        <f t="shared" si="56"/>
        <v/>
      </c>
      <c r="CO25" s="34" t="str">
        <f>IF(AND(Include_study?="Yes",Sufficient_data="Yes"),1/('Publication Bias Analysis'!F:F^2+IF(Additional_model="Fixed effect",0,Calculations!DB$11)),"")</f>
        <v/>
      </c>
      <c r="CP25" s="34" t="str">
        <f>IF(AND(Include_study?="Yes",Sufficient_data="Yes"),1/('Publication Bias Analysis'!F:F^2+IF(Additional_model="Fixed effect",0,'Publication Bias Analysis'!L$32)),"")</f>
        <v/>
      </c>
      <c r="CQ25" s="34" t="str">
        <f>IF(AND(Include_study?="Yes",Sufficient_data="Yes"),'Publication Bias Analysis'!E:E-'Publication Bias Analysis'!I$37,"")</f>
        <v/>
      </c>
      <c r="CR25" s="34" t="str">
        <f t="shared" si="57"/>
        <v/>
      </c>
      <c r="CS25" s="34" t="str">
        <f t="shared" si="80"/>
        <v/>
      </c>
      <c r="CT25" s="76" t="str">
        <f t="shared" si="58"/>
        <v/>
      </c>
      <c r="CU25" s="76" t="str">
        <f>IF(AND(Include_study?="Yes",Sufficient_data="Yes"),CT:CT+IF(DF:DF&lt;0,-1,1)*COUNTIF(CT$2:CT24,CT:CT),"")</f>
        <v/>
      </c>
      <c r="CV25" s="76" t="str">
        <f>IF(AND(Include_study?="Yes",Sufficient_data="Yes"),RANK(DJ:DJ,DJ:DJ,1)*IF(DI:DI&lt;0,-1,1)+IF(DI:DI&lt;0,-1,1)*COUNTIF(CT$2:CT24,CT:CT),"")</f>
        <v/>
      </c>
      <c r="CW25" s="76" t="str">
        <f>IF(AND(Include_study?="Yes",Sufficient_data="Yes"),RANK(DM:DM,DM:DM,1)*IF(DL:DL&lt;0,-1,1)+IF(DL:DL&lt;0,-1,1)*COUNTIF(CT$2:CT24,CT:CT),"")</f>
        <v/>
      </c>
      <c r="CX25" s="34" t="e">
        <f>IF(AND(Include_study?="Yes",Sufficient_data="Yes"),'Publication Bias Analysis'!E:E,NA())</f>
        <v>#N/A</v>
      </c>
      <c r="CY25" s="47" t="e">
        <f>IF(AND(Include_study?="Yes",Sufficient_data="Yes"),'Publication Bias Analysis'!F:F,NA())</f>
        <v>#N/A</v>
      </c>
      <c r="DA25"/>
      <c r="DB25"/>
      <c r="DC25"/>
      <c r="DE25" s="166"/>
      <c r="DF2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25" s="34" t="str">
        <f t="shared" si="59"/>
        <v/>
      </c>
      <c r="DH25" s="47" t="str">
        <f>IF(AND(Include_study?="Yes",Sufficient_data="Yes"),1/('Publication Bias Analysis'!F:F^2+IF(Additional_model="Fixed effect",0,$DQ$7)),"")</f>
        <v/>
      </c>
      <c r="DI25" s="34" t="str">
        <f>IF(AND(Include_study?="Yes",Sufficient_data="Yes"),IF('Publication Bias Analysis'!L$37="Left",'Publication Bias Analysis'!E:E-DQ$3,DQ$3-'Publication Bias Analysis'!E:E),"")</f>
        <v/>
      </c>
      <c r="DJ25" s="34" t="str">
        <f t="shared" si="60"/>
        <v/>
      </c>
      <c r="DK25" s="47" t="str">
        <f>IF(AND(DI25&lt;&gt;"",CU25&lt;=MAX(CU:CU)-DQ$8),1/('Publication Bias Analysis'!F:F^2+IF(Additional_model="Fixed effect",0,$DQ$15)),"")</f>
        <v/>
      </c>
      <c r="DL25" s="7" t="str">
        <f>IF(AND(Include_study?="Yes",Sufficient_data="Yes"),IF('Publication Bias Analysis'!L$37="Left",'Publication Bias Analysis'!E:E-DQ$11,DQ$11-'Publication Bias Analysis'!E:E),"")</f>
        <v/>
      </c>
      <c r="DM25" s="7" t="str">
        <f t="shared" si="81"/>
        <v/>
      </c>
      <c r="DN25" s="47" t="str">
        <f>IF(AND(DL25&lt;&gt;"",CV25&lt;=MAX(CV:CV)-DQ$16),1/('Publication Bias Analysis'!F:F^2+IF(Additional_model="Fixed effect",0,$DQ$23)),"")</f>
        <v/>
      </c>
      <c r="DT25" s="54">
        <v>24</v>
      </c>
      <c r="DU25" s="76" t="str">
        <f>IF(Trim_and_fill="On",IF(DQ$24&gt;(COUNT(DU$2:DU24)),IF(COUNTIF(CU:CU,-1*(MAX(CU:CU)-DT25+1))=1,"",MAX(CU:CU)-DT25+1),""),"")</f>
        <v/>
      </c>
      <c r="DV25" s="34" t="str">
        <f t="shared" si="85"/>
        <v/>
      </c>
      <c r="DW25" s="34" t="str">
        <f t="shared" si="86"/>
        <v/>
      </c>
      <c r="DX25" s="34" t="str">
        <f t="shared" si="87"/>
        <v/>
      </c>
      <c r="DY25" s="34" t="str">
        <f t="shared" si="65"/>
        <v/>
      </c>
      <c r="DZ25" s="47" t="str">
        <f>IF(DU25&lt;&gt;"",DV:DV-'Publication Bias Analysis'!I$37,"")</f>
        <v/>
      </c>
      <c r="EA25" s="35"/>
      <c r="EB25" s="54">
        <v>24</v>
      </c>
      <c r="EC25" s="34" t="e">
        <f t="shared" si="88"/>
        <v>#N/A</v>
      </c>
      <c r="ED25" s="47" t="e">
        <f t="shared" si="89"/>
        <v>#N/A</v>
      </c>
      <c r="EF25" s="166"/>
      <c r="EG25" s="34" t="str">
        <f t="shared" si="68"/>
        <v/>
      </c>
      <c r="EH25" s="47" t="str">
        <f>IF(AND(Include_study?="Yes",Sufficient_data="Yes"),Z_score-('Publication Bias Analysis'!P$3+'Publication Bias Analysis'!P$4*Inverse_standard_error),"")</f>
        <v/>
      </c>
      <c r="EJ25" s="166"/>
      <c r="EK25" s="34" t="str">
        <f>IF(AND(Include_study?="Yes",Sufficient_data="Yes"),('Publication Bias Analysis'!E:E-SUMPRODUCT('Publication Bias Analysis'!E:E,Calculations!CN:CN)/SUM(Calculations!CN:CN))/(SQRT(EL:EL)),"")</f>
        <v/>
      </c>
      <c r="EL25" s="34" t="str">
        <f>IF(AND(Include_study?="Yes",Sufficient_data="Yes"),'Publication Bias Analysis'!F:F^2-1/(SUM(Calculations!CN:CN)),"")</f>
        <v/>
      </c>
      <c r="EM25" s="76" t="str">
        <f t="shared" si="69"/>
        <v/>
      </c>
      <c r="EN25" s="76" t="str">
        <f t="shared" si="70"/>
        <v/>
      </c>
      <c r="EO25" s="76" t="str">
        <f>IF(AND(Include_study?="Yes",Sufficient_data="Yes"),COUNTIFS(EM$2:EM24,"&lt;"&amp;EM25,EN$2:EN24,"&lt;"&amp;EN25)+COUNTIFS(EM26:EM$201,"&lt;"&amp;EM25,EN26:EN$201,"&lt;"&amp;EN25)+COUNTIFS(EM$2:EM24,"&gt;"&amp;EM25,EN$2:EN24,"&gt;"&amp;EN25)+COUNTIFS(EM26:EM$201,"&gt;"&amp;EM25,EN26:EN$201,"&gt;"&amp;EN25),"")</f>
        <v/>
      </c>
      <c r="EP25" s="101" t="str">
        <f>IF(AND(Include_study?="Yes",Sufficient_data="Yes"),COUNTIFS(EM$2:EM24,"&lt;"&amp;EM25,EN$2:EN24,"&gt;"&amp;EN25)+COUNTIFS(EM26:EM$201,"&lt;"&amp;EM25,EN26:EN$201,"&gt;"&amp;EN25)+COUNTIFS(EM$2:EM24,"&gt;"&amp;EM25,EN$2:EN24,"&lt;"&amp;EN25)+COUNTIFS(EM26:EM$201,"&gt;"&amp;EM25,EN26:EN$201,"&lt;"&amp;EN25),"")</f>
        <v/>
      </c>
      <c r="ER25" s="166"/>
      <c r="EW25" s="166"/>
      <c r="EX25" s="34" t="e">
        <f t="shared" si="71"/>
        <v>#N/A</v>
      </c>
      <c r="EY25" s="34" t="e">
        <f t="shared" si="72"/>
        <v>#N/A</v>
      </c>
      <c r="EZ25" s="34" t="str">
        <f t="shared" si="73"/>
        <v/>
      </c>
      <c r="FA25" s="47" t="str">
        <f>IF(AND(Include_study?="Yes",Sufficient_data="Yes"),Z_score-('Publication Bias Analysis'!AL$30+'Publication Bias Analysis'!AL$31*Inverse_standard_error),"")</f>
        <v/>
      </c>
      <c r="FG25" s="166"/>
      <c r="FH25" s="104" t="str">
        <f>IF(Z_score&lt;&gt;"",RANK('Publication Bias Analysis'!AT:AT,'Publication Bias Analysis'!AT:AT,1)+COUNTIF('Publication Bias Analysis'!AT$2:AT24,'Publication Bias Analysis'!AT25),"")</f>
        <v/>
      </c>
      <c r="FI25" s="34" t="str">
        <f t="shared" si="74"/>
        <v/>
      </c>
      <c r="FJ25" s="34" t="e">
        <f>IF('Publication Bias Analysis'!AS25&lt;&gt;"",'Publication Bias Analysis'!AS25,NA())</f>
        <v>#N/A</v>
      </c>
      <c r="FK25" s="34" t="e">
        <f>IF('Publication Bias Analysis'!AT25&lt;&gt;"",'Publication Bias Analysis'!AT25,NA())</f>
        <v>#N/A</v>
      </c>
      <c r="FL25" s="34" t="str">
        <f>IF(AND(Include_study?="Yes",Sufficient_data="Yes"),'Publication Bias Analysis'!AS:AS-AVERAGE('Publication Bias Analysis'!AS:AS),"")</f>
        <v/>
      </c>
      <c r="FM25" s="47" t="str">
        <f>IF(AND(Include_study?="Yes",Sufficient_data="Yes"),FK:FK-('Publication Bias Analysis'!AW$30+'Publication Bias Analysis'!AW$31*'Publication Bias Analysis'!AS:AS),"")</f>
        <v/>
      </c>
      <c r="FS25" s="166"/>
      <c r="FT25" s="34" t="str">
        <f t="shared" si="75"/>
        <v/>
      </c>
      <c r="FU25" s="90" t="str">
        <f t="shared" si="83"/>
        <v/>
      </c>
      <c r="FV25" s="47" t="str">
        <f t="shared" si="84"/>
        <v/>
      </c>
    </row>
    <row r="26" spans="1:178" ht="12" customHeight="1" x14ac:dyDescent="0.25">
      <c r="A26" s="169"/>
      <c r="B26" s="132" t="str">
        <f t="shared" si="0"/>
        <v/>
      </c>
      <c r="C26" s="132" t="str">
        <f>IF(B26&lt;&gt;"",IF(B26=0,COUNTIF(B$2:B25,0)+1,COUNTIF(B$2:B25,B26)+B26+COUNTIF(B:B,0)),"")</f>
        <v/>
      </c>
      <c r="D26" s="132" t="str">
        <f t="shared" si="1"/>
        <v/>
      </c>
      <c r="E26" s="133" t="str">
        <f>IF(AND(Sufficient_data="Yes",Include_study?="Yes",Input!Study_name&lt;&gt;""),Input!Study_name,"")</f>
        <v/>
      </c>
      <c r="F26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6" s="132" t="str">
        <f t="shared" si="2"/>
        <v/>
      </c>
      <c r="H26" s="132" t="str">
        <f t="shared" si="3"/>
        <v/>
      </c>
      <c r="I2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6" s="17" t="str">
        <f t="shared" si="4"/>
        <v/>
      </c>
      <c r="K26" s="17" t="str">
        <f t="shared" si="5"/>
        <v/>
      </c>
      <c r="L26" s="17" t="str">
        <f t="shared" si="6"/>
        <v/>
      </c>
      <c r="M26" s="17" t="str">
        <f t="shared" si="7"/>
        <v/>
      </c>
      <c r="N26" s="17" t="str">
        <f t="shared" si="8"/>
        <v/>
      </c>
      <c r="O26" s="146" t="str">
        <f t="shared" si="9"/>
        <v/>
      </c>
      <c r="P26" s="142" t="str">
        <f t="shared" si="10"/>
        <v/>
      </c>
      <c r="R26" s="71" t="e">
        <f t="shared" si="11"/>
        <v>#N/A</v>
      </c>
      <c r="S26" s="34" t="e">
        <f t="shared" si="12"/>
        <v>#N/A</v>
      </c>
      <c r="T26" s="47" t="e">
        <f t="shared" si="13"/>
        <v>#N/A</v>
      </c>
      <c r="Y26" s="169"/>
      <c r="Z26" s="83" t="str">
        <f t="shared" si="14"/>
        <v/>
      </c>
      <c r="AA26" s="34" t="str">
        <f t="shared" si="15"/>
        <v/>
      </c>
      <c r="AB26" s="34" t="str">
        <f t="shared" si="16"/>
        <v/>
      </c>
      <c r="AC26" s="34" t="str">
        <f t="shared" si="17"/>
        <v/>
      </c>
      <c r="AD26" s="34" t="str">
        <f t="shared" si="18"/>
        <v/>
      </c>
      <c r="AE26" s="77" t="str">
        <f t="shared" si="19"/>
        <v/>
      </c>
      <c r="AF26" s="77" t="str">
        <f t="shared" si="20"/>
        <v/>
      </c>
      <c r="AG26" s="84" t="str">
        <f t="shared" si="21"/>
        <v/>
      </c>
      <c r="AH26" s="34" t="str">
        <f t="shared" si="22"/>
        <v/>
      </c>
      <c r="AI26" s="34" t="str">
        <f t="shared" si="23"/>
        <v/>
      </c>
      <c r="AJ26" s="47" t="str">
        <f t="shared" si="24"/>
        <v/>
      </c>
      <c r="AL26" s="71" t="e">
        <f t="shared" si="25"/>
        <v>#N/A</v>
      </c>
      <c r="AM26" s="34" t="e">
        <f t="shared" si="26"/>
        <v>#N/A</v>
      </c>
      <c r="AN26" s="47" t="e">
        <f t="shared" si="27"/>
        <v>#N/A</v>
      </c>
      <c r="AP26" s="83" t="str">
        <f t="shared" si="28"/>
        <v/>
      </c>
      <c r="AQ26" s="34" t="str">
        <f>IF(AND(Sufficient_data="Yes",Include_study?="Yes",Subgroup&lt;&gt;""),IF(COUNTIFS(Input!L$2:L25,"="&amp;"Yes",Input!C$2:C25,"="&amp;"Yes",Input!M$2:M25,"="&amp;Subgroup)&gt;0,"",Subgroup),"")</f>
        <v/>
      </c>
      <c r="AR26" s="89" t="str">
        <f t="shared" si="29"/>
        <v/>
      </c>
      <c r="AS26" s="76" t="str">
        <f t="shared" si="30"/>
        <v/>
      </c>
      <c r="AT26" s="34" t="str">
        <f t="shared" si="31"/>
        <v/>
      </c>
      <c r="AU26" s="90" t="str">
        <f t="shared" si="32"/>
        <v/>
      </c>
      <c r="AV26" s="34" t="str">
        <f t="shared" si="33"/>
        <v/>
      </c>
      <c r="AW26" s="34" t="str">
        <f t="shared" si="34"/>
        <v/>
      </c>
      <c r="AX26" s="34" t="str">
        <f t="shared" si="35"/>
        <v/>
      </c>
      <c r="AY26" s="34" t="str">
        <f t="shared" si="36"/>
        <v/>
      </c>
      <c r="AZ26" s="34" t="str">
        <f t="shared" si="37"/>
        <v/>
      </c>
      <c r="BA26" s="34" t="str">
        <f t="shared" si="38"/>
        <v/>
      </c>
      <c r="BB26" s="89" t="str">
        <f t="shared" si="39"/>
        <v/>
      </c>
      <c r="BC26" s="34" t="str">
        <f t="shared" si="40"/>
        <v/>
      </c>
      <c r="BD26" s="34" t="str">
        <f t="shared" si="41"/>
        <v/>
      </c>
      <c r="BE26" s="34" t="str">
        <f t="shared" si="42"/>
        <v/>
      </c>
      <c r="BF26" s="34" t="str">
        <f t="shared" si="43"/>
        <v/>
      </c>
      <c r="BG26" s="34" t="str">
        <f t="shared" si="76"/>
        <v/>
      </c>
      <c r="BH26" s="34" t="str">
        <f t="shared" si="77"/>
        <v/>
      </c>
      <c r="BI26" s="34" t="str">
        <f t="shared" si="46"/>
        <v/>
      </c>
      <c r="BJ26" s="34" t="str">
        <f t="shared" si="47"/>
        <v/>
      </c>
      <c r="BK26" s="34" t="str">
        <f t="shared" si="48"/>
        <v/>
      </c>
      <c r="BL26" s="34" t="e">
        <f t="shared" si="49"/>
        <v>#N/A</v>
      </c>
      <c r="BM26" s="84" t="str">
        <f t="shared" si="78"/>
        <v/>
      </c>
      <c r="BN26" s="34" t="str">
        <f t="shared" si="50"/>
        <v/>
      </c>
      <c r="BO26" s="34" t="str">
        <f t="shared" si="51"/>
        <v/>
      </c>
      <c r="BP26" s="34" t="str">
        <f t="shared" si="52"/>
        <v/>
      </c>
      <c r="BQ26" s="47" t="str">
        <f t="shared" si="79"/>
        <v/>
      </c>
      <c r="BS26" s="15" t="s">
        <v>88</v>
      </c>
      <c r="BT26" s="7">
        <f>SUMPRODUCT(BN:BN,AZ:AZ,AZ:AZ)-SUMPRODUCT(BN:BN,AZ:AZ)^2/SUM(BN:BN)</f>
        <v>7.5464152304046941</v>
      </c>
      <c r="BV26" s="170"/>
      <c r="BW26" s="71" t="e">
        <f>IF(AND(Sufficient_data="Yes",Include_study?="Yes",Moderator&lt;&gt;""),'Moderator Analysis'!E:E,NA())</f>
        <v>#N/A</v>
      </c>
      <c r="BX26" s="34" t="e">
        <f>IF(AND(Include_study?="Yes",Sufficient_data="Yes",Moderator&lt;&gt;""),'Moderator Analysis'!F:F,NA())</f>
        <v>#N/A</v>
      </c>
      <c r="BY26" s="34" t="str">
        <f t="shared" si="53"/>
        <v/>
      </c>
      <c r="BZ26" s="34" t="str">
        <f>IF(AND(Sufficient_data="Yes",Include_study?="Yes",Moderator&lt;&gt;""),'Moderator Analysis'!F:F-CJ$2,"")</f>
        <v/>
      </c>
      <c r="CA26" s="34" t="str">
        <f>IF(AND(Sufficient_data="Yes",Include_study?="Yes",Moderator&lt;&gt;""),'Moderator Analysis'!E:E-CJ$3,"")</f>
        <v/>
      </c>
      <c r="CB26" s="47" t="str">
        <f t="shared" si="54"/>
        <v/>
      </c>
      <c r="CC26" s="24"/>
      <c r="CD26" s="95" t="str">
        <f t="shared" si="55"/>
        <v/>
      </c>
      <c r="CE26" s="77" t="str">
        <f>IF(AND(Sufficient_data="Yes",Include_study?="Yes",CD26&lt;&gt;""),'Moderator Analysis'!F:F-'Moderator Analysis'!J$37,"")</f>
        <v/>
      </c>
      <c r="CF26" s="77" t="str">
        <f>IF(AND(Sufficient_data="Yes",Include_study?="Yes",CD26&lt;&gt;""),'Moderator Analysis'!E:E-SUMPRODUCT('Moderator Analysis'!E:E,CD:CD)/SUM(CD:CD),"")</f>
        <v/>
      </c>
      <c r="CG26" s="96" t="str">
        <f>IF(AND(Sufficient_data="Yes",Include_study?="Yes",CD26&lt;&gt;""),CD:CD*(BX26-'Moderator Analysis'!J$29-'Moderator Analysis'!J$30*'Moderator Analysis'!E:E)^2,"")</f>
        <v/>
      </c>
      <c r="CH26" s="24"/>
      <c r="CL26" s="170"/>
      <c r="CM26" s="174"/>
      <c r="CN26" s="34" t="str">
        <f t="shared" si="56"/>
        <v/>
      </c>
      <c r="CO26" s="34" t="str">
        <f>IF(AND(Include_study?="Yes",Sufficient_data="Yes"),1/('Publication Bias Analysis'!F:F^2+IF(Additional_model="Fixed effect",0,Calculations!DB$11)),"")</f>
        <v/>
      </c>
      <c r="CP26" s="34" t="str">
        <f>IF(AND(Include_study?="Yes",Sufficient_data="Yes"),1/('Publication Bias Analysis'!F:F^2+IF(Additional_model="Fixed effect",0,'Publication Bias Analysis'!L$32)),"")</f>
        <v/>
      </c>
      <c r="CQ26" s="34" t="str">
        <f>IF(AND(Include_study?="Yes",Sufficient_data="Yes"),'Publication Bias Analysis'!E:E-'Publication Bias Analysis'!I$37,"")</f>
        <v/>
      </c>
      <c r="CR26" s="34" t="str">
        <f t="shared" si="57"/>
        <v/>
      </c>
      <c r="CS26" s="34" t="str">
        <f t="shared" si="80"/>
        <v/>
      </c>
      <c r="CT26" s="76" t="str">
        <f t="shared" si="58"/>
        <v/>
      </c>
      <c r="CU26" s="76" t="str">
        <f>IF(AND(Include_study?="Yes",Sufficient_data="Yes"),CT:CT+IF(DF:DF&lt;0,-1,1)*COUNTIF(CT$2:CT25,CT:CT),"")</f>
        <v/>
      </c>
      <c r="CV26" s="76" t="str">
        <f>IF(AND(Include_study?="Yes",Sufficient_data="Yes"),RANK(DJ:DJ,DJ:DJ,1)*IF(DI:DI&lt;0,-1,1)+IF(DI:DI&lt;0,-1,1)*COUNTIF(CT$2:CT25,CT:CT),"")</f>
        <v/>
      </c>
      <c r="CW26" s="76" t="str">
        <f>IF(AND(Include_study?="Yes",Sufficient_data="Yes"),RANK(DM:DM,DM:DM,1)*IF(DL:DL&lt;0,-1,1)+IF(DL:DL&lt;0,-1,1)*COUNTIF(CT$2:CT25,CT:CT),"")</f>
        <v/>
      </c>
      <c r="CX26" s="34" t="e">
        <f>IF(AND(Include_study?="Yes",Sufficient_data="Yes"),'Publication Bias Analysis'!E:E,NA())</f>
        <v>#N/A</v>
      </c>
      <c r="CY26" s="47" t="e">
        <f>IF(AND(Include_study?="Yes",Sufficient_data="Yes"),'Publication Bias Analysis'!F:F,NA())</f>
        <v>#N/A</v>
      </c>
      <c r="DA26"/>
      <c r="DB26"/>
      <c r="DC26"/>
      <c r="DE26" s="166"/>
      <c r="DF2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26" s="34" t="str">
        <f t="shared" si="59"/>
        <v/>
      </c>
      <c r="DH26" s="47" t="str">
        <f>IF(AND(Include_study?="Yes",Sufficient_data="Yes"),1/('Publication Bias Analysis'!F:F^2+IF(Additional_model="Fixed effect",0,$DQ$7)),"")</f>
        <v/>
      </c>
      <c r="DI26" s="34" t="str">
        <f>IF(AND(Include_study?="Yes",Sufficient_data="Yes"),IF('Publication Bias Analysis'!L$37="Left",'Publication Bias Analysis'!E:E-DQ$3,DQ$3-'Publication Bias Analysis'!E:E),"")</f>
        <v/>
      </c>
      <c r="DJ26" s="34" t="str">
        <f t="shared" si="60"/>
        <v/>
      </c>
      <c r="DK26" s="47" t="str">
        <f>IF(AND(DI26&lt;&gt;"",CU26&lt;=MAX(CU:CU)-DQ$8),1/('Publication Bias Analysis'!F:F^2+IF(Additional_model="Fixed effect",0,$DQ$15)),"")</f>
        <v/>
      </c>
      <c r="DL26" s="7" t="str">
        <f>IF(AND(Include_study?="Yes",Sufficient_data="Yes"),IF('Publication Bias Analysis'!L$37="Left",'Publication Bias Analysis'!E:E-DQ$11,DQ$11-'Publication Bias Analysis'!E:E),"")</f>
        <v/>
      </c>
      <c r="DM26" s="7" t="str">
        <f t="shared" si="81"/>
        <v/>
      </c>
      <c r="DN26" s="47" t="str">
        <f>IF(AND(DL26&lt;&gt;"",CV26&lt;=MAX(CV:CV)-DQ$16),1/('Publication Bias Analysis'!F:F^2+IF(Additional_model="Fixed effect",0,$DQ$23)),"")</f>
        <v/>
      </c>
      <c r="DT26" s="54">
        <v>25</v>
      </c>
      <c r="DU26" s="76" t="str">
        <f>IF(Trim_and_fill="On",IF(DQ$24&gt;(COUNT(DU$2:DU25)),IF(COUNTIF(CU:CU,-1*(MAX(CU:CU)-DT26+1))=1,"",MAX(CU:CU)-DT26+1),""),"")</f>
        <v/>
      </c>
      <c r="DV26" s="34" t="str">
        <f t="shared" si="85"/>
        <v/>
      </c>
      <c r="DW26" s="34" t="str">
        <f t="shared" si="86"/>
        <v/>
      </c>
      <c r="DX26" s="34" t="str">
        <f t="shared" si="87"/>
        <v/>
      </c>
      <c r="DY26" s="34" t="str">
        <f t="shared" si="65"/>
        <v/>
      </c>
      <c r="DZ26" s="47" t="str">
        <f>IF(DU26&lt;&gt;"",DV:DV-'Publication Bias Analysis'!I$37,"")</f>
        <v/>
      </c>
      <c r="EA26" s="35"/>
      <c r="EB26" s="54">
        <v>25</v>
      </c>
      <c r="EC26" s="34" t="e">
        <f t="shared" si="88"/>
        <v>#N/A</v>
      </c>
      <c r="ED26" s="47" t="e">
        <f t="shared" si="89"/>
        <v>#N/A</v>
      </c>
      <c r="EF26" s="166"/>
      <c r="EG26" s="34" t="str">
        <f t="shared" si="68"/>
        <v/>
      </c>
      <c r="EH26" s="47" t="str">
        <f>IF(AND(Include_study?="Yes",Sufficient_data="Yes"),Z_score-('Publication Bias Analysis'!P$3+'Publication Bias Analysis'!P$4*Inverse_standard_error),"")</f>
        <v/>
      </c>
      <c r="EJ26" s="166"/>
      <c r="EK26" s="34" t="str">
        <f>IF(AND(Include_study?="Yes",Sufficient_data="Yes"),('Publication Bias Analysis'!E:E-SUMPRODUCT('Publication Bias Analysis'!E:E,Calculations!CN:CN)/SUM(Calculations!CN:CN))/(SQRT(EL:EL)),"")</f>
        <v/>
      </c>
      <c r="EL26" s="34" t="str">
        <f>IF(AND(Include_study?="Yes",Sufficient_data="Yes"),'Publication Bias Analysis'!F:F^2-1/(SUM(Calculations!CN:CN)),"")</f>
        <v/>
      </c>
      <c r="EM26" s="76" t="str">
        <f t="shared" si="69"/>
        <v/>
      </c>
      <c r="EN26" s="76" t="str">
        <f t="shared" si="70"/>
        <v/>
      </c>
      <c r="EO26" s="76" t="str">
        <f>IF(AND(Include_study?="Yes",Sufficient_data="Yes"),COUNTIFS(EM$2:EM25,"&lt;"&amp;EM26,EN$2:EN25,"&lt;"&amp;EN26)+COUNTIFS(EM27:EM$201,"&lt;"&amp;EM26,EN27:EN$201,"&lt;"&amp;EN26)+COUNTIFS(EM$2:EM25,"&gt;"&amp;EM26,EN$2:EN25,"&gt;"&amp;EN26)+COUNTIFS(EM27:EM$201,"&gt;"&amp;EM26,EN27:EN$201,"&gt;"&amp;EN26),"")</f>
        <v/>
      </c>
      <c r="EP26" s="101" t="str">
        <f>IF(AND(Include_study?="Yes",Sufficient_data="Yes"),COUNTIFS(EM$2:EM25,"&lt;"&amp;EM26,EN$2:EN25,"&gt;"&amp;EN26)+COUNTIFS(EM27:EM$201,"&lt;"&amp;EM26,EN27:EN$201,"&gt;"&amp;EN26)+COUNTIFS(EM$2:EM25,"&gt;"&amp;EM26,EN$2:EN25,"&lt;"&amp;EN26)+COUNTIFS(EM27:EM$201,"&gt;"&amp;EM26,EN27:EN$201,"&lt;"&amp;EN26),"")</f>
        <v/>
      </c>
      <c r="ER26" s="166"/>
      <c r="EW26" s="166"/>
      <c r="EX26" s="34" t="e">
        <f t="shared" si="71"/>
        <v>#N/A</v>
      </c>
      <c r="EY26" s="34" t="e">
        <f t="shared" si="72"/>
        <v>#N/A</v>
      </c>
      <c r="EZ26" s="34" t="str">
        <f t="shared" si="73"/>
        <v/>
      </c>
      <c r="FA26" s="47" t="str">
        <f>IF(AND(Include_study?="Yes",Sufficient_data="Yes"),Z_score-('Publication Bias Analysis'!AL$30+'Publication Bias Analysis'!AL$31*Inverse_standard_error),"")</f>
        <v/>
      </c>
      <c r="FG26" s="166"/>
      <c r="FH26" s="104" t="str">
        <f>IF(Z_score&lt;&gt;"",RANK('Publication Bias Analysis'!AT:AT,'Publication Bias Analysis'!AT:AT,1)+COUNTIF('Publication Bias Analysis'!AT$2:AT25,'Publication Bias Analysis'!AT26),"")</f>
        <v/>
      </c>
      <c r="FI26" s="34" t="str">
        <f t="shared" si="74"/>
        <v/>
      </c>
      <c r="FJ26" s="34" t="e">
        <f>IF('Publication Bias Analysis'!AS26&lt;&gt;"",'Publication Bias Analysis'!AS26,NA())</f>
        <v>#N/A</v>
      </c>
      <c r="FK26" s="34" t="e">
        <f>IF('Publication Bias Analysis'!AT26&lt;&gt;"",'Publication Bias Analysis'!AT26,NA())</f>
        <v>#N/A</v>
      </c>
      <c r="FL26" s="34" t="str">
        <f>IF(AND(Include_study?="Yes",Sufficient_data="Yes"),'Publication Bias Analysis'!AS:AS-AVERAGE('Publication Bias Analysis'!AS:AS),"")</f>
        <v/>
      </c>
      <c r="FM26" s="47" t="str">
        <f>IF(AND(Include_study?="Yes",Sufficient_data="Yes"),FK:FK-('Publication Bias Analysis'!AW$30+'Publication Bias Analysis'!AW$31*'Publication Bias Analysis'!AS:AS),"")</f>
        <v/>
      </c>
      <c r="FS26" s="166"/>
      <c r="FT26" s="34" t="str">
        <f t="shared" si="75"/>
        <v/>
      </c>
      <c r="FU26" s="90" t="str">
        <f t="shared" si="83"/>
        <v/>
      </c>
      <c r="FV26" s="47" t="str">
        <f t="shared" si="84"/>
        <v/>
      </c>
    </row>
    <row r="27" spans="1:178" ht="14.25" x14ac:dyDescent="0.2">
      <c r="A27" s="169"/>
      <c r="B27" s="132" t="str">
        <f t="shared" si="0"/>
        <v/>
      </c>
      <c r="C27" s="132" t="str">
        <f>IF(B27&lt;&gt;"",IF(B27=0,COUNTIF(B$2:B26,0)+1,COUNTIF(B$2:B26,B27)+B27+COUNTIF(B:B,0)),"")</f>
        <v/>
      </c>
      <c r="D27" s="132" t="str">
        <f t="shared" si="1"/>
        <v/>
      </c>
      <c r="E27" s="133" t="str">
        <f>IF(AND(Sufficient_data="Yes",Include_study?="Yes",Input!Study_name&lt;&gt;""),Input!Study_name,"")</f>
        <v/>
      </c>
      <c r="F27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7" s="132" t="str">
        <f t="shared" si="2"/>
        <v/>
      </c>
      <c r="H27" s="132" t="str">
        <f t="shared" si="3"/>
        <v/>
      </c>
      <c r="I2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7" s="17" t="str">
        <f t="shared" si="4"/>
        <v/>
      </c>
      <c r="K27" s="17" t="str">
        <f t="shared" si="5"/>
        <v/>
      </c>
      <c r="L27" s="17" t="str">
        <f t="shared" si="6"/>
        <v/>
      </c>
      <c r="M27" s="17" t="str">
        <f t="shared" si="7"/>
        <v/>
      </c>
      <c r="N27" s="17" t="str">
        <f t="shared" si="8"/>
        <v/>
      </c>
      <c r="O27" s="146" t="str">
        <f t="shared" si="9"/>
        <v/>
      </c>
      <c r="P27" s="142" t="str">
        <f t="shared" si="10"/>
        <v/>
      </c>
      <c r="R27" s="71" t="e">
        <f t="shared" si="11"/>
        <v>#N/A</v>
      </c>
      <c r="S27" s="34" t="e">
        <f t="shared" si="12"/>
        <v>#N/A</v>
      </c>
      <c r="T27" s="47" t="e">
        <f t="shared" si="13"/>
        <v>#N/A</v>
      </c>
      <c r="Y27" s="169"/>
      <c r="Z27" s="83" t="str">
        <f t="shared" si="14"/>
        <v/>
      </c>
      <c r="AA27" s="34" t="str">
        <f t="shared" si="15"/>
        <v/>
      </c>
      <c r="AB27" s="34" t="str">
        <f t="shared" si="16"/>
        <v/>
      </c>
      <c r="AC27" s="34" t="str">
        <f t="shared" si="17"/>
        <v/>
      </c>
      <c r="AD27" s="34" t="str">
        <f t="shared" si="18"/>
        <v/>
      </c>
      <c r="AE27" s="77" t="str">
        <f t="shared" si="19"/>
        <v/>
      </c>
      <c r="AF27" s="77" t="str">
        <f t="shared" si="20"/>
        <v/>
      </c>
      <c r="AG27" s="84" t="str">
        <f t="shared" si="21"/>
        <v/>
      </c>
      <c r="AH27" s="34" t="str">
        <f t="shared" si="22"/>
        <v/>
      </c>
      <c r="AI27" s="34" t="str">
        <f t="shared" si="23"/>
        <v/>
      </c>
      <c r="AJ27" s="47" t="str">
        <f t="shared" si="24"/>
        <v/>
      </c>
      <c r="AL27" s="71" t="e">
        <f t="shared" si="25"/>
        <v>#N/A</v>
      </c>
      <c r="AM27" s="34" t="e">
        <f t="shared" si="26"/>
        <v>#N/A</v>
      </c>
      <c r="AN27" s="47" t="e">
        <f t="shared" si="27"/>
        <v>#N/A</v>
      </c>
      <c r="AP27" s="83" t="str">
        <f t="shared" si="28"/>
        <v/>
      </c>
      <c r="AQ27" s="34" t="str">
        <f>IF(AND(Sufficient_data="Yes",Include_study?="Yes",Subgroup&lt;&gt;""),IF(COUNTIFS(Input!L$2:L26,"="&amp;"Yes",Input!C$2:C26,"="&amp;"Yes",Input!M$2:M26,"="&amp;Subgroup)&gt;0,"",Subgroup),"")</f>
        <v/>
      </c>
      <c r="AR27" s="89" t="str">
        <f t="shared" si="29"/>
        <v/>
      </c>
      <c r="AS27" s="76" t="str">
        <f t="shared" si="30"/>
        <v/>
      </c>
      <c r="AT27" s="34" t="str">
        <f t="shared" si="31"/>
        <v/>
      </c>
      <c r="AU27" s="90" t="str">
        <f t="shared" si="32"/>
        <v/>
      </c>
      <c r="AV27" s="34" t="str">
        <f t="shared" si="33"/>
        <v/>
      </c>
      <c r="AW27" s="34" t="str">
        <f t="shared" si="34"/>
        <v/>
      </c>
      <c r="AX27" s="34" t="str">
        <f t="shared" si="35"/>
        <v/>
      </c>
      <c r="AY27" s="34" t="str">
        <f t="shared" si="36"/>
        <v/>
      </c>
      <c r="AZ27" s="34" t="str">
        <f t="shared" si="37"/>
        <v/>
      </c>
      <c r="BA27" s="34" t="str">
        <f t="shared" si="38"/>
        <v/>
      </c>
      <c r="BB27" s="89" t="str">
        <f t="shared" si="39"/>
        <v/>
      </c>
      <c r="BC27" s="34" t="str">
        <f t="shared" si="40"/>
        <v/>
      </c>
      <c r="BD27" s="34" t="str">
        <f t="shared" si="41"/>
        <v/>
      </c>
      <c r="BE27" s="34" t="str">
        <f t="shared" si="42"/>
        <v/>
      </c>
      <c r="BF27" s="34" t="str">
        <f t="shared" si="43"/>
        <v/>
      </c>
      <c r="BG27" s="34" t="str">
        <f t="shared" si="76"/>
        <v/>
      </c>
      <c r="BH27" s="34" t="str">
        <f t="shared" si="77"/>
        <v/>
      </c>
      <c r="BI27" s="34" t="str">
        <f t="shared" si="46"/>
        <v/>
      </c>
      <c r="BJ27" s="34" t="str">
        <f t="shared" si="47"/>
        <v/>
      </c>
      <c r="BK27" s="34" t="str">
        <f t="shared" si="48"/>
        <v/>
      </c>
      <c r="BL27" s="34" t="e">
        <f t="shared" si="49"/>
        <v>#N/A</v>
      </c>
      <c r="BM27" s="84" t="str">
        <f t="shared" si="78"/>
        <v/>
      </c>
      <c r="BN27" s="34" t="str">
        <f t="shared" si="50"/>
        <v/>
      </c>
      <c r="BO27" s="34" t="str">
        <f t="shared" si="51"/>
        <v/>
      </c>
      <c r="BP27" s="34" t="str">
        <f t="shared" si="52"/>
        <v/>
      </c>
      <c r="BQ27" s="47" t="str">
        <f t="shared" si="79"/>
        <v/>
      </c>
      <c r="BS27" s="15" t="s">
        <v>24</v>
      </c>
      <c r="BT27" s="7">
        <f>MAX(0,(BT26-(COUNT(AT:AT)-1))/(SUM(BN:BN)-SUMPRODUCT(BN:BN,BN:BN)/SUM(BN:BN)))</f>
        <v>3.0870515975488087E-2</v>
      </c>
      <c r="BV27" s="170"/>
      <c r="BW27" s="71" t="e">
        <f>IF(AND(Sufficient_data="Yes",Include_study?="Yes",Moderator&lt;&gt;""),'Moderator Analysis'!E:E,NA())</f>
        <v>#N/A</v>
      </c>
      <c r="BX27" s="34" t="e">
        <f>IF(AND(Include_study?="Yes",Sufficient_data="Yes",Moderator&lt;&gt;""),'Moderator Analysis'!F:F,NA())</f>
        <v>#N/A</v>
      </c>
      <c r="BY27" s="34" t="str">
        <f t="shared" si="53"/>
        <v/>
      </c>
      <c r="BZ27" s="34" t="str">
        <f>IF(AND(Sufficient_data="Yes",Include_study?="Yes",Moderator&lt;&gt;""),'Moderator Analysis'!F:F-CJ$2,"")</f>
        <v/>
      </c>
      <c r="CA27" s="34" t="str">
        <f>IF(AND(Sufficient_data="Yes",Include_study?="Yes",Moderator&lt;&gt;""),'Moderator Analysis'!E:E-CJ$3,"")</f>
        <v/>
      </c>
      <c r="CB27" s="47" t="str">
        <f t="shared" si="54"/>
        <v/>
      </c>
      <c r="CC27" s="24"/>
      <c r="CD27" s="95" t="str">
        <f t="shared" si="55"/>
        <v/>
      </c>
      <c r="CE27" s="77" t="str">
        <f>IF(AND(Sufficient_data="Yes",Include_study?="Yes",CD27&lt;&gt;""),'Moderator Analysis'!F:F-'Moderator Analysis'!J$37,"")</f>
        <v/>
      </c>
      <c r="CF27" s="77" t="str">
        <f>IF(AND(Sufficient_data="Yes",Include_study?="Yes",CD27&lt;&gt;""),'Moderator Analysis'!E:E-SUMPRODUCT('Moderator Analysis'!E:E,CD:CD)/SUM(CD:CD),"")</f>
        <v/>
      </c>
      <c r="CG27" s="96" t="str">
        <f>IF(AND(Sufficient_data="Yes",Include_study?="Yes",CD27&lt;&gt;""),CD:CD*(BX27-'Moderator Analysis'!J$29-'Moderator Analysis'!J$30*'Moderator Analysis'!E:E)^2,"")</f>
        <v/>
      </c>
      <c r="CH27" s="24"/>
      <c r="CL27" s="170"/>
      <c r="CM27" s="174"/>
      <c r="CN27" s="34" t="str">
        <f t="shared" si="56"/>
        <v/>
      </c>
      <c r="CO27" s="34" t="str">
        <f>IF(AND(Include_study?="Yes",Sufficient_data="Yes"),1/('Publication Bias Analysis'!F:F^2+IF(Additional_model="Fixed effect",0,Calculations!DB$11)),"")</f>
        <v/>
      </c>
      <c r="CP27" s="34" t="str">
        <f>IF(AND(Include_study?="Yes",Sufficient_data="Yes"),1/('Publication Bias Analysis'!F:F^2+IF(Additional_model="Fixed effect",0,'Publication Bias Analysis'!L$32)),"")</f>
        <v/>
      </c>
      <c r="CQ27" s="34" t="str">
        <f>IF(AND(Include_study?="Yes",Sufficient_data="Yes"),'Publication Bias Analysis'!E:E-'Publication Bias Analysis'!I$37,"")</f>
        <v/>
      </c>
      <c r="CR27" s="34" t="str">
        <f t="shared" si="57"/>
        <v/>
      </c>
      <c r="CS27" s="34" t="str">
        <f t="shared" si="80"/>
        <v/>
      </c>
      <c r="CT27" s="76" t="str">
        <f t="shared" si="58"/>
        <v/>
      </c>
      <c r="CU27" s="76" t="str">
        <f>IF(AND(Include_study?="Yes",Sufficient_data="Yes"),CT:CT+IF(DF:DF&lt;0,-1,1)*COUNTIF(CT$2:CT26,CT:CT),"")</f>
        <v/>
      </c>
      <c r="CV27" s="76" t="str">
        <f>IF(AND(Include_study?="Yes",Sufficient_data="Yes"),RANK(DJ:DJ,DJ:DJ,1)*IF(DI:DI&lt;0,-1,1)+IF(DI:DI&lt;0,-1,1)*COUNTIF(CT$2:CT26,CT:CT),"")</f>
        <v/>
      </c>
      <c r="CW27" s="76" t="str">
        <f>IF(AND(Include_study?="Yes",Sufficient_data="Yes"),RANK(DM:DM,DM:DM,1)*IF(DL:DL&lt;0,-1,1)+IF(DL:DL&lt;0,-1,1)*COUNTIF(CT$2:CT26,CT:CT),"")</f>
        <v/>
      </c>
      <c r="CX27" s="34" t="e">
        <f>IF(AND(Include_study?="Yes",Sufficient_data="Yes"),'Publication Bias Analysis'!E:E,NA())</f>
        <v>#N/A</v>
      </c>
      <c r="CY27" s="47" t="e">
        <f>IF(AND(Include_study?="Yes",Sufficient_data="Yes"),'Publication Bias Analysis'!F:F,NA())</f>
        <v>#N/A</v>
      </c>
      <c r="DA27"/>
      <c r="DB27"/>
      <c r="DC27"/>
      <c r="DE27" s="166"/>
      <c r="DF2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27" s="34" t="str">
        <f t="shared" si="59"/>
        <v/>
      </c>
      <c r="DH27" s="47" t="str">
        <f>IF(AND(Include_study?="Yes",Sufficient_data="Yes"),1/('Publication Bias Analysis'!F:F^2+IF(Additional_model="Fixed effect",0,$DQ$7)),"")</f>
        <v/>
      </c>
      <c r="DI27" s="34" t="str">
        <f>IF(AND(Include_study?="Yes",Sufficient_data="Yes"),IF('Publication Bias Analysis'!L$37="Left",'Publication Bias Analysis'!E:E-DQ$3,DQ$3-'Publication Bias Analysis'!E:E),"")</f>
        <v/>
      </c>
      <c r="DJ27" s="34" t="str">
        <f t="shared" si="60"/>
        <v/>
      </c>
      <c r="DK27" s="47" t="str">
        <f>IF(AND(DI27&lt;&gt;"",CU27&lt;=MAX(CU:CU)-DQ$8),1/('Publication Bias Analysis'!F:F^2+IF(Additional_model="Fixed effect",0,$DQ$15)),"")</f>
        <v/>
      </c>
      <c r="DL27" s="7" t="str">
        <f>IF(AND(Include_study?="Yes",Sufficient_data="Yes"),IF('Publication Bias Analysis'!L$37="Left",'Publication Bias Analysis'!E:E-DQ$11,DQ$11-'Publication Bias Analysis'!E:E),"")</f>
        <v/>
      </c>
      <c r="DM27" s="7" t="str">
        <f t="shared" si="81"/>
        <v/>
      </c>
      <c r="DN27" s="47" t="str">
        <f>IF(AND(DL27&lt;&gt;"",CV27&lt;=MAX(CV:CV)-DQ$16),1/('Publication Bias Analysis'!F:F^2+IF(Additional_model="Fixed effect",0,$DQ$23)),"")</f>
        <v/>
      </c>
      <c r="DT27" s="54">
        <v>26</v>
      </c>
      <c r="DU27" s="76" t="str">
        <f>IF(Trim_and_fill="On",IF(DQ$24&gt;(COUNT(DU$2:DU26)),IF(COUNTIF(CU:CU,-1*(MAX(CU:CU)-DT27+1))=1,"",MAX(CU:CU)-DT27+1),""),"")</f>
        <v/>
      </c>
      <c r="DV27" s="34" t="str">
        <f t="shared" si="85"/>
        <v/>
      </c>
      <c r="DW27" s="34" t="str">
        <f t="shared" si="86"/>
        <v/>
      </c>
      <c r="DX27" s="34" t="str">
        <f t="shared" si="87"/>
        <v/>
      </c>
      <c r="DY27" s="34" t="str">
        <f t="shared" si="65"/>
        <v/>
      </c>
      <c r="DZ27" s="47" t="str">
        <f>IF(DU27&lt;&gt;"",DV:DV-'Publication Bias Analysis'!I$37,"")</f>
        <v/>
      </c>
      <c r="EA27" s="35"/>
      <c r="EB27" s="54">
        <v>26</v>
      </c>
      <c r="EC27" s="34" t="e">
        <f t="shared" si="88"/>
        <v>#N/A</v>
      </c>
      <c r="ED27" s="47" t="e">
        <f t="shared" si="89"/>
        <v>#N/A</v>
      </c>
      <c r="EF27" s="166"/>
      <c r="EG27" s="34" t="str">
        <f t="shared" si="68"/>
        <v/>
      </c>
      <c r="EH27" s="47" t="str">
        <f>IF(AND(Include_study?="Yes",Sufficient_data="Yes"),Z_score-('Publication Bias Analysis'!P$3+'Publication Bias Analysis'!P$4*Inverse_standard_error),"")</f>
        <v/>
      </c>
      <c r="EJ27" s="166"/>
      <c r="EK27" s="34" t="str">
        <f>IF(AND(Include_study?="Yes",Sufficient_data="Yes"),('Publication Bias Analysis'!E:E-SUMPRODUCT('Publication Bias Analysis'!E:E,Calculations!CN:CN)/SUM(Calculations!CN:CN))/(SQRT(EL:EL)),"")</f>
        <v/>
      </c>
      <c r="EL27" s="34" t="str">
        <f>IF(AND(Include_study?="Yes",Sufficient_data="Yes"),'Publication Bias Analysis'!F:F^2-1/(SUM(Calculations!CN:CN)),"")</f>
        <v/>
      </c>
      <c r="EM27" s="76" t="str">
        <f t="shared" si="69"/>
        <v/>
      </c>
      <c r="EN27" s="76" t="str">
        <f t="shared" si="70"/>
        <v/>
      </c>
      <c r="EO27" s="76" t="str">
        <f>IF(AND(Include_study?="Yes",Sufficient_data="Yes"),COUNTIFS(EM$2:EM26,"&lt;"&amp;EM27,EN$2:EN26,"&lt;"&amp;EN27)+COUNTIFS(EM28:EM$201,"&lt;"&amp;EM27,EN28:EN$201,"&lt;"&amp;EN27)+COUNTIFS(EM$2:EM26,"&gt;"&amp;EM27,EN$2:EN26,"&gt;"&amp;EN27)+COUNTIFS(EM28:EM$201,"&gt;"&amp;EM27,EN28:EN$201,"&gt;"&amp;EN27),"")</f>
        <v/>
      </c>
      <c r="EP27" s="101" t="str">
        <f>IF(AND(Include_study?="Yes",Sufficient_data="Yes"),COUNTIFS(EM$2:EM26,"&lt;"&amp;EM27,EN$2:EN26,"&gt;"&amp;EN27)+COUNTIFS(EM28:EM$201,"&lt;"&amp;EM27,EN28:EN$201,"&gt;"&amp;EN27)+COUNTIFS(EM$2:EM26,"&gt;"&amp;EM27,EN$2:EN26,"&lt;"&amp;EN27)+COUNTIFS(EM28:EM$201,"&gt;"&amp;EM27,EN28:EN$201,"&lt;"&amp;EN27),"")</f>
        <v/>
      </c>
      <c r="ER27" s="166"/>
      <c r="EW27" s="166"/>
      <c r="EX27" s="34" t="e">
        <f t="shared" si="71"/>
        <v>#N/A</v>
      </c>
      <c r="EY27" s="34" t="e">
        <f t="shared" si="72"/>
        <v>#N/A</v>
      </c>
      <c r="EZ27" s="34" t="str">
        <f t="shared" si="73"/>
        <v/>
      </c>
      <c r="FA27" s="47" t="str">
        <f>IF(AND(Include_study?="Yes",Sufficient_data="Yes"),Z_score-('Publication Bias Analysis'!AL$30+'Publication Bias Analysis'!AL$31*Inverse_standard_error),"")</f>
        <v/>
      </c>
      <c r="FG27" s="166"/>
      <c r="FH27" s="104" t="str">
        <f>IF(Z_score&lt;&gt;"",RANK('Publication Bias Analysis'!AT:AT,'Publication Bias Analysis'!AT:AT,1)+COUNTIF('Publication Bias Analysis'!AT$2:AT26,'Publication Bias Analysis'!AT27),"")</f>
        <v/>
      </c>
      <c r="FI27" s="34" t="str">
        <f t="shared" si="74"/>
        <v/>
      </c>
      <c r="FJ27" s="34" t="e">
        <f>IF('Publication Bias Analysis'!AS27&lt;&gt;"",'Publication Bias Analysis'!AS27,NA())</f>
        <v>#N/A</v>
      </c>
      <c r="FK27" s="34" t="e">
        <f>IF('Publication Bias Analysis'!AT27&lt;&gt;"",'Publication Bias Analysis'!AT27,NA())</f>
        <v>#N/A</v>
      </c>
      <c r="FL27" s="34" t="str">
        <f>IF(AND(Include_study?="Yes",Sufficient_data="Yes"),'Publication Bias Analysis'!AS:AS-AVERAGE('Publication Bias Analysis'!AS:AS),"")</f>
        <v/>
      </c>
      <c r="FM27" s="47" t="str">
        <f>IF(AND(Include_study?="Yes",Sufficient_data="Yes"),FK:FK-('Publication Bias Analysis'!AW$30+'Publication Bias Analysis'!AW$31*'Publication Bias Analysis'!AS:AS),"")</f>
        <v/>
      </c>
      <c r="FS27" s="166"/>
      <c r="FT27" s="34" t="str">
        <f t="shared" si="75"/>
        <v/>
      </c>
      <c r="FU27" s="90" t="str">
        <f t="shared" si="83"/>
        <v/>
      </c>
      <c r="FV27" s="47" t="str">
        <f t="shared" si="84"/>
        <v/>
      </c>
    </row>
    <row r="28" spans="1:178" x14ac:dyDescent="0.2">
      <c r="A28" s="169"/>
      <c r="B28" s="132" t="str">
        <f t="shared" si="0"/>
        <v/>
      </c>
      <c r="C28" s="132" t="str">
        <f>IF(B28&lt;&gt;"",IF(B28=0,COUNTIF(B$2:B27,0)+1,COUNTIF(B$2:B27,B28)+B28+COUNTIF(B:B,0)),"")</f>
        <v/>
      </c>
      <c r="D28" s="132" t="str">
        <f t="shared" si="1"/>
        <v/>
      </c>
      <c r="E28" s="133" t="str">
        <f>IF(AND(Sufficient_data="Yes",Include_study?="Yes",Input!Study_name&lt;&gt;""),Input!Study_name,"")</f>
        <v/>
      </c>
      <c r="F28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8" s="132" t="str">
        <f t="shared" si="2"/>
        <v/>
      </c>
      <c r="H28" s="132" t="str">
        <f t="shared" si="3"/>
        <v/>
      </c>
      <c r="I2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8" s="17" t="str">
        <f t="shared" si="4"/>
        <v/>
      </c>
      <c r="K28" s="17" t="str">
        <f t="shared" si="5"/>
        <v/>
      </c>
      <c r="L28" s="17" t="str">
        <f t="shared" si="6"/>
        <v/>
      </c>
      <c r="M28" s="17" t="str">
        <f t="shared" si="7"/>
        <v/>
      </c>
      <c r="N28" s="17" t="str">
        <f t="shared" si="8"/>
        <v/>
      </c>
      <c r="O28" s="146" t="str">
        <f t="shared" si="9"/>
        <v/>
      </c>
      <c r="P28" s="142" t="str">
        <f t="shared" si="10"/>
        <v/>
      </c>
      <c r="R28" s="71" t="e">
        <f t="shared" si="11"/>
        <v>#N/A</v>
      </c>
      <c r="S28" s="34" t="e">
        <f t="shared" si="12"/>
        <v>#N/A</v>
      </c>
      <c r="T28" s="47" t="e">
        <f t="shared" si="13"/>
        <v>#N/A</v>
      </c>
      <c r="Y28" s="169"/>
      <c r="Z28" s="83" t="str">
        <f t="shared" si="14"/>
        <v/>
      </c>
      <c r="AA28" s="34" t="str">
        <f t="shared" si="15"/>
        <v/>
      </c>
      <c r="AB28" s="34" t="str">
        <f t="shared" si="16"/>
        <v/>
      </c>
      <c r="AC28" s="34" t="str">
        <f t="shared" si="17"/>
        <v/>
      </c>
      <c r="AD28" s="34" t="str">
        <f t="shared" si="18"/>
        <v/>
      </c>
      <c r="AE28" s="77" t="str">
        <f t="shared" si="19"/>
        <v/>
      </c>
      <c r="AF28" s="77" t="str">
        <f t="shared" si="20"/>
        <v/>
      </c>
      <c r="AG28" s="84" t="str">
        <f t="shared" si="21"/>
        <v/>
      </c>
      <c r="AH28" s="34" t="str">
        <f t="shared" si="22"/>
        <v/>
      </c>
      <c r="AI28" s="34" t="str">
        <f t="shared" si="23"/>
        <v/>
      </c>
      <c r="AJ28" s="47" t="str">
        <f t="shared" si="24"/>
        <v/>
      </c>
      <c r="AL28" s="71" t="e">
        <f t="shared" si="25"/>
        <v>#N/A</v>
      </c>
      <c r="AM28" s="34" t="e">
        <f t="shared" si="26"/>
        <v>#N/A</v>
      </c>
      <c r="AN28" s="47" t="e">
        <f t="shared" si="27"/>
        <v>#N/A</v>
      </c>
      <c r="AP28" s="83" t="str">
        <f t="shared" si="28"/>
        <v/>
      </c>
      <c r="AQ28" s="34" t="str">
        <f>IF(AND(Sufficient_data="Yes",Include_study?="Yes",Subgroup&lt;&gt;""),IF(COUNTIFS(Input!L$2:L27,"="&amp;"Yes",Input!C$2:C27,"="&amp;"Yes",Input!M$2:M27,"="&amp;Subgroup)&gt;0,"",Subgroup),"")</f>
        <v/>
      </c>
      <c r="AR28" s="89" t="str">
        <f t="shared" si="29"/>
        <v/>
      </c>
      <c r="AS28" s="76" t="str">
        <f t="shared" si="30"/>
        <v/>
      </c>
      <c r="AT28" s="34" t="str">
        <f t="shared" si="31"/>
        <v/>
      </c>
      <c r="AU28" s="90" t="str">
        <f t="shared" si="32"/>
        <v/>
      </c>
      <c r="AV28" s="34" t="str">
        <f t="shared" si="33"/>
        <v/>
      </c>
      <c r="AW28" s="34" t="str">
        <f t="shared" si="34"/>
        <v/>
      </c>
      <c r="AX28" s="34" t="str">
        <f t="shared" si="35"/>
        <v/>
      </c>
      <c r="AY28" s="34" t="str">
        <f t="shared" si="36"/>
        <v/>
      </c>
      <c r="AZ28" s="34" t="str">
        <f t="shared" si="37"/>
        <v/>
      </c>
      <c r="BA28" s="34" t="str">
        <f t="shared" si="38"/>
        <v/>
      </c>
      <c r="BB28" s="89" t="str">
        <f t="shared" si="39"/>
        <v/>
      </c>
      <c r="BC28" s="34" t="str">
        <f t="shared" si="40"/>
        <v/>
      </c>
      <c r="BD28" s="34" t="str">
        <f t="shared" si="41"/>
        <v/>
      </c>
      <c r="BE28" s="34" t="str">
        <f t="shared" si="42"/>
        <v/>
      </c>
      <c r="BF28" s="34" t="str">
        <f t="shared" si="43"/>
        <v/>
      </c>
      <c r="BG28" s="34" t="str">
        <f t="shared" si="76"/>
        <v/>
      </c>
      <c r="BH28" s="34" t="str">
        <f t="shared" si="77"/>
        <v/>
      </c>
      <c r="BI28" s="34" t="str">
        <f t="shared" si="46"/>
        <v/>
      </c>
      <c r="BJ28" s="34" t="str">
        <f t="shared" si="47"/>
        <v/>
      </c>
      <c r="BK28" s="34" t="str">
        <f t="shared" si="48"/>
        <v/>
      </c>
      <c r="BL28" s="34" t="e">
        <f t="shared" si="49"/>
        <v>#N/A</v>
      </c>
      <c r="BM28" s="84" t="str">
        <f t="shared" si="78"/>
        <v/>
      </c>
      <c r="BN28" s="34" t="str">
        <f t="shared" si="50"/>
        <v/>
      </c>
      <c r="BO28" s="34" t="str">
        <f t="shared" si="51"/>
        <v/>
      </c>
      <c r="BP28" s="34" t="str">
        <f t="shared" si="52"/>
        <v/>
      </c>
      <c r="BQ28" s="47" t="str">
        <f t="shared" si="79"/>
        <v/>
      </c>
      <c r="BV28" s="170"/>
      <c r="BW28" s="71" t="e">
        <f>IF(AND(Sufficient_data="Yes",Include_study?="Yes",Moderator&lt;&gt;""),'Moderator Analysis'!E:E,NA())</f>
        <v>#N/A</v>
      </c>
      <c r="BX28" s="34" t="e">
        <f>IF(AND(Include_study?="Yes",Sufficient_data="Yes",Moderator&lt;&gt;""),'Moderator Analysis'!F:F,NA())</f>
        <v>#N/A</v>
      </c>
      <c r="BY28" s="34" t="str">
        <f t="shared" si="53"/>
        <v/>
      </c>
      <c r="BZ28" s="34" t="str">
        <f>IF(AND(Sufficient_data="Yes",Include_study?="Yes",Moderator&lt;&gt;""),'Moderator Analysis'!F:F-CJ$2,"")</f>
        <v/>
      </c>
      <c r="CA28" s="34" t="str">
        <f>IF(AND(Sufficient_data="Yes",Include_study?="Yes",Moderator&lt;&gt;""),'Moderator Analysis'!E:E-CJ$3,"")</f>
        <v/>
      </c>
      <c r="CB28" s="47" t="str">
        <f t="shared" si="54"/>
        <v/>
      </c>
      <c r="CC28" s="24"/>
      <c r="CD28" s="95" t="str">
        <f t="shared" si="55"/>
        <v/>
      </c>
      <c r="CE28" s="77" t="str">
        <f>IF(AND(Sufficient_data="Yes",Include_study?="Yes",CD28&lt;&gt;""),'Moderator Analysis'!F:F-'Moderator Analysis'!J$37,"")</f>
        <v/>
      </c>
      <c r="CF28" s="77" t="str">
        <f>IF(AND(Sufficient_data="Yes",Include_study?="Yes",CD28&lt;&gt;""),'Moderator Analysis'!E:E-SUMPRODUCT('Moderator Analysis'!E:E,CD:CD)/SUM(CD:CD),"")</f>
        <v/>
      </c>
      <c r="CG28" s="96" t="str">
        <f>IF(AND(Sufficient_data="Yes",Include_study?="Yes",CD28&lt;&gt;""),CD:CD*(BX28-'Moderator Analysis'!J$29-'Moderator Analysis'!J$30*'Moderator Analysis'!E:E)^2,"")</f>
        <v/>
      </c>
      <c r="CH28" s="24"/>
      <c r="CL28" s="170"/>
      <c r="CM28" s="174"/>
      <c r="CN28" s="34" t="str">
        <f t="shared" si="56"/>
        <v/>
      </c>
      <c r="CO28" s="34" t="str">
        <f>IF(AND(Include_study?="Yes",Sufficient_data="Yes"),1/('Publication Bias Analysis'!F:F^2+IF(Additional_model="Fixed effect",0,Calculations!DB$11)),"")</f>
        <v/>
      </c>
      <c r="CP28" s="34" t="str">
        <f>IF(AND(Include_study?="Yes",Sufficient_data="Yes"),1/('Publication Bias Analysis'!F:F^2+IF(Additional_model="Fixed effect",0,'Publication Bias Analysis'!L$32)),"")</f>
        <v/>
      </c>
      <c r="CQ28" s="34" t="str">
        <f>IF(AND(Include_study?="Yes",Sufficient_data="Yes"),'Publication Bias Analysis'!E:E-'Publication Bias Analysis'!I$37,"")</f>
        <v/>
      </c>
      <c r="CR28" s="34" t="str">
        <f t="shared" si="57"/>
        <v/>
      </c>
      <c r="CS28" s="34" t="str">
        <f t="shared" si="80"/>
        <v/>
      </c>
      <c r="CT28" s="76" t="str">
        <f t="shared" si="58"/>
        <v/>
      </c>
      <c r="CU28" s="76" t="str">
        <f>IF(AND(Include_study?="Yes",Sufficient_data="Yes"),CT:CT+IF(DF:DF&lt;0,-1,1)*COUNTIF(CT$2:CT27,CT:CT),"")</f>
        <v/>
      </c>
      <c r="CV28" s="76" t="str">
        <f>IF(AND(Include_study?="Yes",Sufficient_data="Yes"),RANK(DJ:DJ,DJ:DJ,1)*IF(DI:DI&lt;0,-1,1)+IF(DI:DI&lt;0,-1,1)*COUNTIF(CT$2:CT27,CT:CT),"")</f>
        <v/>
      </c>
      <c r="CW28" s="76" t="str">
        <f>IF(AND(Include_study?="Yes",Sufficient_data="Yes"),RANK(DM:DM,DM:DM,1)*IF(DL:DL&lt;0,-1,1)+IF(DL:DL&lt;0,-1,1)*COUNTIF(CT$2:CT27,CT:CT),"")</f>
        <v/>
      </c>
      <c r="CX28" s="34" t="e">
        <f>IF(AND(Include_study?="Yes",Sufficient_data="Yes"),'Publication Bias Analysis'!E:E,NA())</f>
        <v>#N/A</v>
      </c>
      <c r="CY28" s="47" t="e">
        <f>IF(AND(Include_study?="Yes",Sufficient_data="Yes"),'Publication Bias Analysis'!F:F,NA())</f>
        <v>#N/A</v>
      </c>
      <c r="DA28"/>
      <c r="DB28"/>
      <c r="DC28"/>
      <c r="DE28" s="166"/>
      <c r="DF2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28" s="34" t="str">
        <f t="shared" si="59"/>
        <v/>
      </c>
      <c r="DH28" s="47" t="str">
        <f>IF(AND(Include_study?="Yes",Sufficient_data="Yes"),1/('Publication Bias Analysis'!F:F^2+IF(Additional_model="Fixed effect",0,$DQ$7)),"")</f>
        <v/>
      </c>
      <c r="DI28" s="34" t="str">
        <f>IF(AND(Include_study?="Yes",Sufficient_data="Yes"),IF('Publication Bias Analysis'!L$37="Left",'Publication Bias Analysis'!E:E-DQ$3,DQ$3-'Publication Bias Analysis'!E:E),"")</f>
        <v/>
      </c>
      <c r="DJ28" s="34" t="str">
        <f t="shared" si="60"/>
        <v/>
      </c>
      <c r="DK28" s="47" t="str">
        <f>IF(AND(DI28&lt;&gt;"",CU28&lt;=MAX(CU:CU)-DQ$8),1/('Publication Bias Analysis'!F:F^2+IF(Additional_model="Fixed effect",0,$DQ$15)),"")</f>
        <v/>
      </c>
      <c r="DL28" s="7" t="str">
        <f>IF(AND(Include_study?="Yes",Sufficient_data="Yes"),IF('Publication Bias Analysis'!L$37="Left",'Publication Bias Analysis'!E:E-DQ$11,DQ$11-'Publication Bias Analysis'!E:E),"")</f>
        <v/>
      </c>
      <c r="DM28" s="7" t="str">
        <f t="shared" si="81"/>
        <v/>
      </c>
      <c r="DN28" s="47" t="str">
        <f>IF(AND(DL28&lt;&gt;"",CV28&lt;=MAX(CV:CV)-DQ$16),1/('Publication Bias Analysis'!F:F^2+IF(Additional_model="Fixed effect",0,$DQ$23)),"")</f>
        <v/>
      </c>
      <c r="DT28" s="54">
        <v>27</v>
      </c>
      <c r="DU28" s="76" t="str">
        <f>IF(Trim_and_fill="On",IF(DQ$24&gt;(COUNT(DU$2:DU27)),IF(COUNTIF(CU:CU,-1*(MAX(CU:CU)-DT28+1))=1,"",MAX(CU:CU)-DT28+1),""),"")</f>
        <v/>
      </c>
      <c r="DV28" s="34" t="str">
        <f t="shared" si="85"/>
        <v/>
      </c>
      <c r="DW28" s="34" t="str">
        <f t="shared" si="86"/>
        <v/>
      </c>
      <c r="DX28" s="34" t="str">
        <f t="shared" si="87"/>
        <v/>
      </c>
      <c r="DY28" s="34" t="str">
        <f t="shared" si="65"/>
        <v/>
      </c>
      <c r="DZ28" s="47" t="str">
        <f>IF(DU28&lt;&gt;"",DV:DV-'Publication Bias Analysis'!I$37,"")</f>
        <v/>
      </c>
      <c r="EA28" s="35"/>
      <c r="EB28" s="54">
        <v>27</v>
      </c>
      <c r="EC28" s="34" t="e">
        <f t="shared" si="88"/>
        <v>#N/A</v>
      </c>
      <c r="ED28" s="47" t="e">
        <f t="shared" si="89"/>
        <v>#N/A</v>
      </c>
      <c r="EF28" s="166"/>
      <c r="EG28" s="34" t="str">
        <f t="shared" si="68"/>
        <v/>
      </c>
      <c r="EH28" s="47" t="str">
        <f>IF(AND(Include_study?="Yes",Sufficient_data="Yes"),Z_score-('Publication Bias Analysis'!P$3+'Publication Bias Analysis'!P$4*Inverse_standard_error),"")</f>
        <v/>
      </c>
      <c r="EJ28" s="166"/>
      <c r="EK28" s="34" t="str">
        <f>IF(AND(Include_study?="Yes",Sufficient_data="Yes"),('Publication Bias Analysis'!E:E-SUMPRODUCT('Publication Bias Analysis'!E:E,Calculations!CN:CN)/SUM(Calculations!CN:CN))/(SQRT(EL:EL)),"")</f>
        <v/>
      </c>
      <c r="EL28" s="34" t="str">
        <f>IF(AND(Include_study?="Yes",Sufficient_data="Yes"),'Publication Bias Analysis'!F:F^2-1/(SUM(Calculations!CN:CN)),"")</f>
        <v/>
      </c>
      <c r="EM28" s="76" t="str">
        <f t="shared" si="69"/>
        <v/>
      </c>
      <c r="EN28" s="76" t="str">
        <f t="shared" si="70"/>
        <v/>
      </c>
      <c r="EO28" s="76" t="str">
        <f>IF(AND(Include_study?="Yes",Sufficient_data="Yes"),COUNTIFS(EM$2:EM27,"&lt;"&amp;EM28,EN$2:EN27,"&lt;"&amp;EN28)+COUNTIFS(EM29:EM$201,"&lt;"&amp;EM28,EN29:EN$201,"&lt;"&amp;EN28)+COUNTIFS(EM$2:EM27,"&gt;"&amp;EM28,EN$2:EN27,"&gt;"&amp;EN28)+COUNTIFS(EM29:EM$201,"&gt;"&amp;EM28,EN29:EN$201,"&gt;"&amp;EN28),"")</f>
        <v/>
      </c>
      <c r="EP28" s="101" t="str">
        <f>IF(AND(Include_study?="Yes",Sufficient_data="Yes"),COUNTIFS(EM$2:EM27,"&lt;"&amp;EM28,EN$2:EN27,"&gt;"&amp;EN28)+COUNTIFS(EM29:EM$201,"&lt;"&amp;EM28,EN29:EN$201,"&gt;"&amp;EN28)+COUNTIFS(EM$2:EM27,"&gt;"&amp;EM28,EN$2:EN27,"&lt;"&amp;EN28)+COUNTIFS(EM29:EM$201,"&gt;"&amp;EM28,EN29:EN$201,"&lt;"&amp;EN28),"")</f>
        <v/>
      </c>
      <c r="ER28" s="166"/>
      <c r="EW28" s="166"/>
      <c r="EX28" s="34" t="e">
        <f t="shared" si="71"/>
        <v>#N/A</v>
      </c>
      <c r="EY28" s="34" t="e">
        <f t="shared" si="72"/>
        <v>#N/A</v>
      </c>
      <c r="EZ28" s="34" t="str">
        <f t="shared" si="73"/>
        <v/>
      </c>
      <c r="FA28" s="47" t="str">
        <f>IF(AND(Include_study?="Yes",Sufficient_data="Yes"),Z_score-('Publication Bias Analysis'!AL$30+'Publication Bias Analysis'!AL$31*Inverse_standard_error),"")</f>
        <v/>
      </c>
      <c r="FG28" s="166"/>
      <c r="FH28" s="104" t="str">
        <f>IF(Z_score&lt;&gt;"",RANK('Publication Bias Analysis'!AT:AT,'Publication Bias Analysis'!AT:AT,1)+COUNTIF('Publication Bias Analysis'!AT$2:AT27,'Publication Bias Analysis'!AT28),"")</f>
        <v/>
      </c>
      <c r="FI28" s="34" t="str">
        <f t="shared" si="74"/>
        <v/>
      </c>
      <c r="FJ28" s="34" t="e">
        <f>IF('Publication Bias Analysis'!AS28&lt;&gt;"",'Publication Bias Analysis'!AS28,NA())</f>
        <v>#N/A</v>
      </c>
      <c r="FK28" s="34" t="e">
        <f>IF('Publication Bias Analysis'!AT28&lt;&gt;"",'Publication Bias Analysis'!AT28,NA())</f>
        <v>#N/A</v>
      </c>
      <c r="FL28" s="34" t="str">
        <f>IF(AND(Include_study?="Yes",Sufficient_data="Yes"),'Publication Bias Analysis'!AS:AS-AVERAGE('Publication Bias Analysis'!AS:AS),"")</f>
        <v/>
      </c>
      <c r="FM28" s="47" t="str">
        <f>IF(AND(Include_study?="Yes",Sufficient_data="Yes"),FK:FK-('Publication Bias Analysis'!AW$30+'Publication Bias Analysis'!AW$31*'Publication Bias Analysis'!AS:AS),"")</f>
        <v/>
      </c>
      <c r="FS28" s="166"/>
      <c r="FT28" s="34" t="str">
        <f t="shared" si="75"/>
        <v/>
      </c>
      <c r="FU28" s="90" t="str">
        <f t="shared" si="83"/>
        <v/>
      </c>
      <c r="FV28" s="47" t="str">
        <f t="shared" si="84"/>
        <v/>
      </c>
    </row>
    <row r="29" spans="1:178" x14ac:dyDescent="0.2">
      <c r="A29" s="169"/>
      <c r="B29" s="132" t="str">
        <f t="shared" si="0"/>
        <v/>
      </c>
      <c r="C29" s="132" t="str">
        <f>IF(B29&lt;&gt;"",IF(B29=0,COUNTIF(B$2:B28,0)+1,COUNTIF(B$2:B28,B29)+B29+COUNTIF(B:B,0)),"")</f>
        <v/>
      </c>
      <c r="D29" s="132" t="str">
        <f t="shared" si="1"/>
        <v/>
      </c>
      <c r="E29" s="133" t="str">
        <f>IF(AND(Sufficient_data="Yes",Include_study?="Yes",Input!Study_name&lt;&gt;""),Input!Study_name,"")</f>
        <v/>
      </c>
      <c r="F29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9" s="132" t="str">
        <f t="shared" si="2"/>
        <v/>
      </c>
      <c r="H29" s="132" t="str">
        <f t="shared" si="3"/>
        <v/>
      </c>
      <c r="I2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9" s="17" t="str">
        <f t="shared" si="4"/>
        <v/>
      </c>
      <c r="K29" s="17" t="str">
        <f t="shared" si="5"/>
        <v/>
      </c>
      <c r="L29" s="17" t="str">
        <f t="shared" si="6"/>
        <v/>
      </c>
      <c r="M29" s="17" t="str">
        <f t="shared" si="7"/>
        <v/>
      </c>
      <c r="N29" s="17" t="str">
        <f t="shared" si="8"/>
        <v/>
      </c>
      <c r="O29" s="146" t="str">
        <f t="shared" si="9"/>
        <v/>
      </c>
      <c r="P29" s="142" t="str">
        <f t="shared" si="10"/>
        <v/>
      </c>
      <c r="R29" s="71" t="e">
        <f t="shared" si="11"/>
        <v>#N/A</v>
      </c>
      <c r="S29" s="34" t="e">
        <f t="shared" si="12"/>
        <v>#N/A</v>
      </c>
      <c r="T29" s="47" t="e">
        <f t="shared" si="13"/>
        <v>#N/A</v>
      </c>
      <c r="Y29" s="169"/>
      <c r="Z29" s="83" t="str">
        <f t="shared" si="14"/>
        <v/>
      </c>
      <c r="AA29" s="34" t="str">
        <f t="shared" si="15"/>
        <v/>
      </c>
      <c r="AB29" s="34" t="str">
        <f t="shared" si="16"/>
        <v/>
      </c>
      <c r="AC29" s="34" t="str">
        <f t="shared" si="17"/>
        <v/>
      </c>
      <c r="AD29" s="34" t="str">
        <f t="shared" si="18"/>
        <v/>
      </c>
      <c r="AE29" s="77" t="str">
        <f t="shared" si="19"/>
        <v/>
      </c>
      <c r="AF29" s="77" t="str">
        <f t="shared" si="20"/>
        <v/>
      </c>
      <c r="AG29" s="84" t="str">
        <f t="shared" si="21"/>
        <v/>
      </c>
      <c r="AH29" s="34" t="str">
        <f t="shared" si="22"/>
        <v/>
      </c>
      <c r="AI29" s="34" t="str">
        <f t="shared" si="23"/>
        <v/>
      </c>
      <c r="AJ29" s="47" t="str">
        <f t="shared" si="24"/>
        <v/>
      </c>
      <c r="AL29" s="71" t="e">
        <f t="shared" si="25"/>
        <v>#N/A</v>
      </c>
      <c r="AM29" s="34" t="e">
        <f t="shared" si="26"/>
        <v>#N/A</v>
      </c>
      <c r="AN29" s="47" t="e">
        <f t="shared" si="27"/>
        <v>#N/A</v>
      </c>
      <c r="AP29" s="83" t="str">
        <f t="shared" si="28"/>
        <v/>
      </c>
      <c r="AQ29" s="34" t="str">
        <f>IF(AND(Sufficient_data="Yes",Include_study?="Yes",Subgroup&lt;&gt;""),IF(COUNTIFS(Input!L$2:L28,"="&amp;"Yes",Input!C$2:C28,"="&amp;"Yes",Input!M$2:M28,"="&amp;Subgroup)&gt;0,"",Subgroup),"")</f>
        <v/>
      </c>
      <c r="AR29" s="89" t="str">
        <f t="shared" si="29"/>
        <v/>
      </c>
      <c r="AS29" s="76" t="str">
        <f t="shared" si="30"/>
        <v/>
      </c>
      <c r="AT29" s="34" t="str">
        <f t="shared" si="31"/>
        <v/>
      </c>
      <c r="AU29" s="90" t="str">
        <f t="shared" si="32"/>
        <v/>
      </c>
      <c r="AV29" s="34" t="str">
        <f t="shared" si="33"/>
        <v/>
      </c>
      <c r="AW29" s="34" t="str">
        <f t="shared" si="34"/>
        <v/>
      </c>
      <c r="AX29" s="34" t="str">
        <f t="shared" si="35"/>
        <v/>
      </c>
      <c r="AY29" s="34" t="str">
        <f t="shared" si="36"/>
        <v/>
      </c>
      <c r="AZ29" s="34" t="str">
        <f t="shared" si="37"/>
        <v/>
      </c>
      <c r="BA29" s="34" t="str">
        <f t="shared" si="38"/>
        <v/>
      </c>
      <c r="BB29" s="89" t="str">
        <f t="shared" si="39"/>
        <v/>
      </c>
      <c r="BC29" s="34" t="str">
        <f t="shared" si="40"/>
        <v/>
      </c>
      <c r="BD29" s="34" t="str">
        <f t="shared" si="41"/>
        <v/>
      </c>
      <c r="BE29" s="34" t="str">
        <f t="shared" si="42"/>
        <v/>
      </c>
      <c r="BF29" s="34" t="str">
        <f t="shared" si="43"/>
        <v/>
      </c>
      <c r="BG29" s="34" t="str">
        <f t="shared" si="76"/>
        <v/>
      </c>
      <c r="BH29" s="34" t="str">
        <f t="shared" si="77"/>
        <v/>
      </c>
      <c r="BI29" s="34" t="str">
        <f t="shared" si="46"/>
        <v/>
      </c>
      <c r="BJ29" s="34" t="str">
        <f t="shared" si="47"/>
        <v/>
      </c>
      <c r="BK29" s="34" t="str">
        <f t="shared" si="48"/>
        <v/>
      </c>
      <c r="BL29" s="34" t="e">
        <f t="shared" si="49"/>
        <v>#N/A</v>
      </c>
      <c r="BM29" s="84" t="str">
        <f t="shared" si="78"/>
        <v/>
      </c>
      <c r="BN29" s="34" t="str">
        <f t="shared" si="50"/>
        <v/>
      </c>
      <c r="BO29" s="34" t="str">
        <f t="shared" si="51"/>
        <v/>
      </c>
      <c r="BP29" s="34" t="str">
        <f t="shared" si="52"/>
        <v/>
      </c>
      <c r="BQ29" s="47" t="str">
        <f t="shared" si="79"/>
        <v/>
      </c>
      <c r="BS29" s="154" t="s">
        <v>89</v>
      </c>
      <c r="BT29" s="168"/>
      <c r="BV29" s="170"/>
      <c r="BW29" s="71" t="e">
        <f>IF(AND(Sufficient_data="Yes",Include_study?="Yes",Moderator&lt;&gt;""),'Moderator Analysis'!E:E,NA())</f>
        <v>#N/A</v>
      </c>
      <c r="BX29" s="34" t="e">
        <f>IF(AND(Include_study?="Yes",Sufficient_data="Yes",Moderator&lt;&gt;""),'Moderator Analysis'!F:F,NA())</f>
        <v>#N/A</v>
      </c>
      <c r="BY29" s="34" t="str">
        <f t="shared" si="53"/>
        <v/>
      </c>
      <c r="BZ29" s="34" t="str">
        <f>IF(AND(Sufficient_data="Yes",Include_study?="Yes",Moderator&lt;&gt;""),'Moderator Analysis'!F:F-CJ$2,"")</f>
        <v/>
      </c>
      <c r="CA29" s="34" t="str">
        <f>IF(AND(Sufficient_data="Yes",Include_study?="Yes",Moderator&lt;&gt;""),'Moderator Analysis'!E:E-CJ$3,"")</f>
        <v/>
      </c>
      <c r="CB29" s="47" t="str">
        <f t="shared" si="54"/>
        <v/>
      </c>
      <c r="CC29" s="24"/>
      <c r="CD29" s="95" t="str">
        <f t="shared" si="55"/>
        <v/>
      </c>
      <c r="CE29" s="77" t="str">
        <f>IF(AND(Sufficient_data="Yes",Include_study?="Yes",CD29&lt;&gt;""),'Moderator Analysis'!F:F-'Moderator Analysis'!J$37,"")</f>
        <v/>
      </c>
      <c r="CF29" s="77" t="str">
        <f>IF(AND(Sufficient_data="Yes",Include_study?="Yes",CD29&lt;&gt;""),'Moderator Analysis'!E:E-SUMPRODUCT('Moderator Analysis'!E:E,CD:CD)/SUM(CD:CD),"")</f>
        <v/>
      </c>
      <c r="CG29" s="96" t="str">
        <f>IF(AND(Sufficient_data="Yes",Include_study?="Yes",CD29&lt;&gt;""),CD:CD*(BX29-'Moderator Analysis'!J$29-'Moderator Analysis'!J$30*'Moderator Analysis'!E:E)^2,"")</f>
        <v/>
      </c>
      <c r="CH29" s="24"/>
      <c r="CL29" s="170"/>
      <c r="CM29" s="174"/>
      <c r="CN29" s="34" t="str">
        <f t="shared" si="56"/>
        <v/>
      </c>
      <c r="CO29" s="34" t="str">
        <f>IF(AND(Include_study?="Yes",Sufficient_data="Yes"),1/('Publication Bias Analysis'!F:F^2+IF(Additional_model="Fixed effect",0,Calculations!DB$11)),"")</f>
        <v/>
      </c>
      <c r="CP29" s="34" t="str">
        <f>IF(AND(Include_study?="Yes",Sufficient_data="Yes"),1/('Publication Bias Analysis'!F:F^2+IF(Additional_model="Fixed effect",0,'Publication Bias Analysis'!L$32)),"")</f>
        <v/>
      </c>
      <c r="CQ29" s="34" t="str">
        <f>IF(AND(Include_study?="Yes",Sufficient_data="Yes"),'Publication Bias Analysis'!E:E-'Publication Bias Analysis'!I$37,"")</f>
        <v/>
      </c>
      <c r="CR29" s="34" t="str">
        <f t="shared" si="57"/>
        <v/>
      </c>
      <c r="CS29" s="34" t="str">
        <f t="shared" si="80"/>
        <v/>
      </c>
      <c r="CT29" s="76" t="str">
        <f t="shared" si="58"/>
        <v/>
      </c>
      <c r="CU29" s="76" t="str">
        <f>IF(AND(Include_study?="Yes",Sufficient_data="Yes"),CT:CT+IF(DF:DF&lt;0,-1,1)*COUNTIF(CT$2:CT28,CT:CT),"")</f>
        <v/>
      </c>
      <c r="CV29" s="76" t="str">
        <f>IF(AND(Include_study?="Yes",Sufficient_data="Yes"),RANK(DJ:DJ,DJ:DJ,1)*IF(DI:DI&lt;0,-1,1)+IF(DI:DI&lt;0,-1,1)*COUNTIF(CT$2:CT28,CT:CT),"")</f>
        <v/>
      </c>
      <c r="CW29" s="76" t="str">
        <f>IF(AND(Include_study?="Yes",Sufficient_data="Yes"),RANK(DM:DM,DM:DM,1)*IF(DL:DL&lt;0,-1,1)+IF(DL:DL&lt;0,-1,1)*COUNTIF(CT$2:CT28,CT:CT),"")</f>
        <v/>
      </c>
      <c r="CX29" s="34" t="e">
        <f>IF(AND(Include_study?="Yes",Sufficient_data="Yes"),'Publication Bias Analysis'!E:E,NA())</f>
        <v>#N/A</v>
      </c>
      <c r="CY29" s="47" t="e">
        <f>IF(AND(Include_study?="Yes",Sufficient_data="Yes"),'Publication Bias Analysis'!F:F,NA())</f>
        <v>#N/A</v>
      </c>
      <c r="DA29"/>
      <c r="DB29"/>
      <c r="DC29"/>
      <c r="DE29" s="166"/>
      <c r="DF2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29" s="34" t="str">
        <f t="shared" si="59"/>
        <v/>
      </c>
      <c r="DH29" s="47" t="str">
        <f>IF(AND(Include_study?="Yes",Sufficient_data="Yes"),1/('Publication Bias Analysis'!F:F^2+IF(Additional_model="Fixed effect",0,$DQ$7)),"")</f>
        <v/>
      </c>
      <c r="DI29" s="34" t="str">
        <f>IF(AND(Include_study?="Yes",Sufficient_data="Yes"),IF('Publication Bias Analysis'!L$37="Left",'Publication Bias Analysis'!E:E-DQ$3,DQ$3-'Publication Bias Analysis'!E:E),"")</f>
        <v/>
      </c>
      <c r="DJ29" s="34" t="str">
        <f t="shared" si="60"/>
        <v/>
      </c>
      <c r="DK29" s="47" t="str">
        <f>IF(AND(DI29&lt;&gt;"",CU29&lt;=MAX(CU:CU)-DQ$8),1/('Publication Bias Analysis'!F:F^2+IF(Additional_model="Fixed effect",0,$DQ$15)),"")</f>
        <v/>
      </c>
      <c r="DL29" s="7" t="str">
        <f>IF(AND(Include_study?="Yes",Sufficient_data="Yes"),IF('Publication Bias Analysis'!L$37="Left",'Publication Bias Analysis'!E:E-DQ$11,DQ$11-'Publication Bias Analysis'!E:E),"")</f>
        <v/>
      </c>
      <c r="DM29" s="7" t="str">
        <f t="shared" si="81"/>
        <v/>
      </c>
      <c r="DN29" s="47" t="str">
        <f>IF(AND(DL29&lt;&gt;"",CV29&lt;=MAX(CV:CV)-DQ$16),1/('Publication Bias Analysis'!F:F^2+IF(Additional_model="Fixed effect",0,$DQ$23)),"")</f>
        <v/>
      </c>
      <c r="DT29" s="54">
        <v>28</v>
      </c>
      <c r="DU29" s="76" t="str">
        <f>IF(Trim_and_fill="On",IF(DQ$24&gt;(COUNT(DU$2:DU28)),IF(COUNTIF(CU:CU,-1*(MAX(CU:CU)-DT29+1))=1,"",MAX(CU:CU)-DT29+1),""),"")</f>
        <v/>
      </c>
      <c r="DV29" s="34" t="str">
        <f t="shared" si="85"/>
        <v/>
      </c>
      <c r="DW29" s="34" t="str">
        <f t="shared" si="86"/>
        <v/>
      </c>
      <c r="DX29" s="34" t="str">
        <f t="shared" si="87"/>
        <v/>
      </c>
      <c r="DY29" s="34" t="str">
        <f t="shared" si="65"/>
        <v/>
      </c>
      <c r="DZ29" s="47" t="str">
        <f>IF(DU29&lt;&gt;"",DV:DV-'Publication Bias Analysis'!I$37,"")</f>
        <v/>
      </c>
      <c r="EA29" s="35"/>
      <c r="EB29" s="54">
        <v>28</v>
      </c>
      <c r="EC29" s="34" t="e">
        <f t="shared" si="88"/>
        <v>#N/A</v>
      </c>
      <c r="ED29" s="47" t="e">
        <f t="shared" si="89"/>
        <v>#N/A</v>
      </c>
      <c r="EF29" s="166"/>
      <c r="EG29" s="34" t="str">
        <f t="shared" si="68"/>
        <v/>
      </c>
      <c r="EH29" s="47" t="str">
        <f>IF(AND(Include_study?="Yes",Sufficient_data="Yes"),Z_score-('Publication Bias Analysis'!P$3+'Publication Bias Analysis'!P$4*Inverse_standard_error),"")</f>
        <v/>
      </c>
      <c r="EJ29" s="166"/>
      <c r="EK29" s="34" t="str">
        <f>IF(AND(Include_study?="Yes",Sufficient_data="Yes"),('Publication Bias Analysis'!E:E-SUMPRODUCT('Publication Bias Analysis'!E:E,Calculations!CN:CN)/SUM(Calculations!CN:CN))/(SQRT(EL:EL)),"")</f>
        <v/>
      </c>
      <c r="EL29" s="34" t="str">
        <f>IF(AND(Include_study?="Yes",Sufficient_data="Yes"),'Publication Bias Analysis'!F:F^2-1/(SUM(Calculations!CN:CN)),"")</f>
        <v/>
      </c>
      <c r="EM29" s="76" t="str">
        <f t="shared" si="69"/>
        <v/>
      </c>
      <c r="EN29" s="76" t="str">
        <f t="shared" si="70"/>
        <v/>
      </c>
      <c r="EO29" s="76" t="str">
        <f>IF(AND(Include_study?="Yes",Sufficient_data="Yes"),COUNTIFS(EM$2:EM28,"&lt;"&amp;EM29,EN$2:EN28,"&lt;"&amp;EN29)+COUNTIFS(EM30:EM$201,"&lt;"&amp;EM29,EN30:EN$201,"&lt;"&amp;EN29)+COUNTIFS(EM$2:EM28,"&gt;"&amp;EM29,EN$2:EN28,"&gt;"&amp;EN29)+COUNTIFS(EM30:EM$201,"&gt;"&amp;EM29,EN30:EN$201,"&gt;"&amp;EN29),"")</f>
        <v/>
      </c>
      <c r="EP29" s="101" t="str">
        <f>IF(AND(Include_study?="Yes",Sufficient_data="Yes"),COUNTIFS(EM$2:EM28,"&lt;"&amp;EM29,EN$2:EN28,"&gt;"&amp;EN29)+COUNTIFS(EM30:EM$201,"&lt;"&amp;EM29,EN30:EN$201,"&gt;"&amp;EN29)+COUNTIFS(EM$2:EM28,"&gt;"&amp;EM29,EN$2:EN28,"&lt;"&amp;EN29)+COUNTIFS(EM30:EM$201,"&gt;"&amp;EM29,EN30:EN$201,"&lt;"&amp;EN29),"")</f>
        <v/>
      </c>
      <c r="ER29" s="166"/>
      <c r="EW29" s="166"/>
      <c r="EX29" s="34" t="e">
        <f t="shared" si="71"/>
        <v>#N/A</v>
      </c>
      <c r="EY29" s="34" t="e">
        <f t="shared" si="72"/>
        <v>#N/A</v>
      </c>
      <c r="EZ29" s="34" t="str">
        <f t="shared" si="73"/>
        <v/>
      </c>
      <c r="FA29" s="47" t="str">
        <f>IF(AND(Include_study?="Yes",Sufficient_data="Yes"),Z_score-('Publication Bias Analysis'!AL$30+'Publication Bias Analysis'!AL$31*Inverse_standard_error),"")</f>
        <v/>
      </c>
      <c r="FG29" s="166"/>
      <c r="FH29" s="104" t="str">
        <f>IF(Z_score&lt;&gt;"",RANK('Publication Bias Analysis'!AT:AT,'Publication Bias Analysis'!AT:AT,1)+COUNTIF('Publication Bias Analysis'!AT$2:AT28,'Publication Bias Analysis'!AT29),"")</f>
        <v/>
      </c>
      <c r="FI29" s="34" t="str">
        <f t="shared" si="74"/>
        <v/>
      </c>
      <c r="FJ29" s="34" t="e">
        <f>IF('Publication Bias Analysis'!AS29&lt;&gt;"",'Publication Bias Analysis'!AS29,NA())</f>
        <v>#N/A</v>
      </c>
      <c r="FK29" s="34" t="e">
        <f>IF('Publication Bias Analysis'!AT29&lt;&gt;"",'Publication Bias Analysis'!AT29,NA())</f>
        <v>#N/A</v>
      </c>
      <c r="FL29" s="34" t="str">
        <f>IF(AND(Include_study?="Yes",Sufficient_data="Yes"),'Publication Bias Analysis'!AS:AS-AVERAGE('Publication Bias Analysis'!AS:AS),"")</f>
        <v/>
      </c>
      <c r="FM29" s="47" t="str">
        <f>IF(AND(Include_study?="Yes",Sufficient_data="Yes"),FK:FK-('Publication Bias Analysis'!AW$30+'Publication Bias Analysis'!AW$31*'Publication Bias Analysis'!AS:AS),"")</f>
        <v/>
      </c>
      <c r="FS29" s="166"/>
      <c r="FT29" s="34" t="str">
        <f t="shared" si="75"/>
        <v/>
      </c>
      <c r="FU29" s="90" t="str">
        <f t="shared" si="83"/>
        <v/>
      </c>
      <c r="FV29" s="47" t="str">
        <f t="shared" si="84"/>
        <v/>
      </c>
    </row>
    <row r="30" spans="1:178" x14ac:dyDescent="0.2">
      <c r="A30" s="169"/>
      <c r="B30" s="132" t="str">
        <f t="shared" si="0"/>
        <v/>
      </c>
      <c r="C30" s="132" t="str">
        <f>IF(B30&lt;&gt;"",IF(B30=0,COUNTIF(B$2:B29,0)+1,COUNTIF(B$2:B29,B30)+B30+COUNTIF(B:B,0)),"")</f>
        <v/>
      </c>
      <c r="D30" s="132" t="str">
        <f t="shared" si="1"/>
        <v/>
      </c>
      <c r="E30" s="133" t="str">
        <f>IF(AND(Sufficient_data="Yes",Include_study?="Yes",Input!Study_name&lt;&gt;""),Input!Study_name,"")</f>
        <v/>
      </c>
      <c r="F30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30" s="132" t="str">
        <f t="shared" si="2"/>
        <v/>
      </c>
      <c r="H30" s="132" t="str">
        <f t="shared" si="3"/>
        <v/>
      </c>
      <c r="I3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30" s="17" t="str">
        <f t="shared" si="4"/>
        <v/>
      </c>
      <c r="K30" s="17" t="str">
        <f t="shared" si="5"/>
        <v/>
      </c>
      <c r="L30" s="17" t="str">
        <f t="shared" si="6"/>
        <v/>
      </c>
      <c r="M30" s="17" t="str">
        <f t="shared" si="7"/>
        <v/>
      </c>
      <c r="N30" s="17" t="str">
        <f t="shared" si="8"/>
        <v/>
      </c>
      <c r="O30" s="146" t="str">
        <f t="shared" si="9"/>
        <v/>
      </c>
      <c r="P30" s="142" t="str">
        <f t="shared" si="10"/>
        <v/>
      </c>
      <c r="R30" s="71" t="e">
        <f t="shared" si="11"/>
        <v>#N/A</v>
      </c>
      <c r="S30" s="34" t="e">
        <f t="shared" si="12"/>
        <v>#N/A</v>
      </c>
      <c r="T30" s="47" t="e">
        <f t="shared" si="13"/>
        <v>#N/A</v>
      </c>
      <c r="Y30" s="169"/>
      <c r="Z30" s="83" t="str">
        <f t="shared" si="14"/>
        <v/>
      </c>
      <c r="AA30" s="34" t="str">
        <f t="shared" si="15"/>
        <v/>
      </c>
      <c r="AB30" s="34" t="str">
        <f t="shared" si="16"/>
        <v/>
      </c>
      <c r="AC30" s="34" t="str">
        <f t="shared" si="17"/>
        <v/>
      </c>
      <c r="AD30" s="34" t="str">
        <f t="shared" si="18"/>
        <v/>
      </c>
      <c r="AE30" s="77" t="str">
        <f t="shared" si="19"/>
        <v/>
      </c>
      <c r="AF30" s="77" t="str">
        <f t="shared" si="20"/>
        <v/>
      </c>
      <c r="AG30" s="84" t="str">
        <f t="shared" si="21"/>
        <v/>
      </c>
      <c r="AH30" s="34" t="str">
        <f t="shared" si="22"/>
        <v/>
      </c>
      <c r="AI30" s="34" t="str">
        <f t="shared" si="23"/>
        <v/>
      </c>
      <c r="AJ30" s="47" t="str">
        <f t="shared" si="24"/>
        <v/>
      </c>
      <c r="AL30" s="71" t="e">
        <f t="shared" si="25"/>
        <v>#N/A</v>
      </c>
      <c r="AM30" s="34" t="e">
        <f t="shared" si="26"/>
        <v>#N/A</v>
      </c>
      <c r="AN30" s="47" t="e">
        <f t="shared" si="27"/>
        <v>#N/A</v>
      </c>
      <c r="AP30" s="83" t="str">
        <f t="shared" si="28"/>
        <v/>
      </c>
      <c r="AQ30" s="34" t="str">
        <f>IF(AND(Sufficient_data="Yes",Include_study?="Yes",Subgroup&lt;&gt;""),IF(COUNTIFS(Input!L$2:L29,"="&amp;"Yes",Input!C$2:C29,"="&amp;"Yes",Input!M$2:M29,"="&amp;Subgroup)&gt;0,"",Subgroup),"")</f>
        <v/>
      </c>
      <c r="AR30" s="89" t="str">
        <f t="shared" si="29"/>
        <v/>
      </c>
      <c r="AS30" s="76" t="str">
        <f t="shared" si="30"/>
        <v/>
      </c>
      <c r="AT30" s="34" t="str">
        <f t="shared" si="31"/>
        <v/>
      </c>
      <c r="AU30" s="90" t="str">
        <f t="shared" si="32"/>
        <v/>
      </c>
      <c r="AV30" s="34" t="str">
        <f t="shared" si="33"/>
        <v/>
      </c>
      <c r="AW30" s="34" t="str">
        <f t="shared" si="34"/>
        <v/>
      </c>
      <c r="AX30" s="34" t="str">
        <f t="shared" si="35"/>
        <v/>
      </c>
      <c r="AY30" s="34" t="str">
        <f t="shared" si="36"/>
        <v/>
      </c>
      <c r="AZ30" s="34" t="str">
        <f t="shared" si="37"/>
        <v/>
      </c>
      <c r="BA30" s="34" t="str">
        <f t="shared" si="38"/>
        <v/>
      </c>
      <c r="BB30" s="89" t="str">
        <f t="shared" si="39"/>
        <v/>
      </c>
      <c r="BC30" s="34" t="str">
        <f t="shared" si="40"/>
        <v/>
      </c>
      <c r="BD30" s="34" t="str">
        <f t="shared" si="41"/>
        <v/>
      </c>
      <c r="BE30" s="34" t="str">
        <f t="shared" si="42"/>
        <v/>
      </c>
      <c r="BF30" s="34" t="str">
        <f t="shared" si="43"/>
        <v/>
      </c>
      <c r="BG30" s="34" t="str">
        <f t="shared" si="76"/>
        <v/>
      </c>
      <c r="BH30" s="34" t="str">
        <f t="shared" si="77"/>
        <v/>
      </c>
      <c r="BI30" s="34" t="str">
        <f t="shared" si="46"/>
        <v/>
      </c>
      <c r="BJ30" s="34" t="str">
        <f t="shared" si="47"/>
        <v/>
      </c>
      <c r="BK30" s="34" t="str">
        <f t="shared" si="48"/>
        <v/>
      </c>
      <c r="BL30" s="34" t="e">
        <f t="shared" si="49"/>
        <v>#N/A</v>
      </c>
      <c r="BM30" s="84" t="str">
        <f t="shared" si="78"/>
        <v/>
      </c>
      <c r="BN30" s="34" t="str">
        <f t="shared" si="50"/>
        <v/>
      </c>
      <c r="BO30" s="34" t="str">
        <f t="shared" si="51"/>
        <v/>
      </c>
      <c r="BP30" s="34" t="str">
        <f t="shared" si="52"/>
        <v/>
      </c>
      <c r="BQ30" s="47" t="str">
        <f t="shared" si="79"/>
        <v/>
      </c>
      <c r="BS30" s="176" t="s">
        <v>266</v>
      </c>
      <c r="BT30" s="176"/>
      <c r="BV30" s="170"/>
      <c r="BW30" s="71" t="e">
        <f>IF(AND(Sufficient_data="Yes",Include_study?="Yes",Moderator&lt;&gt;""),'Moderator Analysis'!E:E,NA())</f>
        <v>#N/A</v>
      </c>
      <c r="BX30" s="34" t="e">
        <f>IF(AND(Include_study?="Yes",Sufficient_data="Yes",Moderator&lt;&gt;""),'Moderator Analysis'!F:F,NA())</f>
        <v>#N/A</v>
      </c>
      <c r="BY30" s="34" t="str">
        <f t="shared" si="53"/>
        <v/>
      </c>
      <c r="BZ30" s="34" t="str">
        <f>IF(AND(Sufficient_data="Yes",Include_study?="Yes",Moderator&lt;&gt;""),'Moderator Analysis'!F:F-CJ$2,"")</f>
        <v/>
      </c>
      <c r="CA30" s="34" t="str">
        <f>IF(AND(Sufficient_data="Yes",Include_study?="Yes",Moderator&lt;&gt;""),'Moderator Analysis'!E:E-CJ$3,"")</f>
        <v/>
      </c>
      <c r="CB30" s="47" t="str">
        <f t="shared" si="54"/>
        <v/>
      </c>
      <c r="CC30" s="24"/>
      <c r="CD30" s="95" t="str">
        <f t="shared" si="55"/>
        <v/>
      </c>
      <c r="CE30" s="77" t="str">
        <f>IF(AND(Sufficient_data="Yes",Include_study?="Yes",CD30&lt;&gt;""),'Moderator Analysis'!F:F-'Moderator Analysis'!J$37,"")</f>
        <v/>
      </c>
      <c r="CF30" s="77" t="str">
        <f>IF(AND(Sufficient_data="Yes",Include_study?="Yes",CD30&lt;&gt;""),'Moderator Analysis'!E:E-SUMPRODUCT('Moderator Analysis'!E:E,CD:CD)/SUM(CD:CD),"")</f>
        <v/>
      </c>
      <c r="CG30" s="96" t="str">
        <f>IF(AND(Sufficient_data="Yes",Include_study?="Yes",CD30&lt;&gt;""),CD:CD*(BX30-'Moderator Analysis'!J$29-'Moderator Analysis'!J$30*'Moderator Analysis'!E:E)^2,"")</f>
        <v/>
      </c>
      <c r="CH30" s="24"/>
      <c r="CL30" s="170"/>
      <c r="CM30" s="174"/>
      <c r="CN30" s="34" t="str">
        <f t="shared" si="56"/>
        <v/>
      </c>
      <c r="CO30" s="34" t="str">
        <f>IF(AND(Include_study?="Yes",Sufficient_data="Yes"),1/('Publication Bias Analysis'!F:F^2+IF(Additional_model="Fixed effect",0,Calculations!DB$11)),"")</f>
        <v/>
      </c>
      <c r="CP30" s="34" t="str">
        <f>IF(AND(Include_study?="Yes",Sufficient_data="Yes"),1/('Publication Bias Analysis'!F:F^2+IF(Additional_model="Fixed effect",0,'Publication Bias Analysis'!L$32)),"")</f>
        <v/>
      </c>
      <c r="CQ30" s="34" t="str">
        <f>IF(AND(Include_study?="Yes",Sufficient_data="Yes"),'Publication Bias Analysis'!E:E-'Publication Bias Analysis'!I$37,"")</f>
        <v/>
      </c>
      <c r="CR30" s="34" t="str">
        <f t="shared" si="57"/>
        <v/>
      </c>
      <c r="CS30" s="34" t="str">
        <f t="shared" si="80"/>
        <v/>
      </c>
      <c r="CT30" s="76" t="str">
        <f t="shared" si="58"/>
        <v/>
      </c>
      <c r="CU30" s="76" t="str">
        <f>IF(AND(Include_study?="Yes",Sufficient_data="Yes"),CT:CT+IF(DF:DF&lt;0,-1,1)*COUNTIF(CT$2:CT29,CT:CT),"")</f>
        <v/>
      </c>
      <c r="CV30" s="76" t="str">
        <f>IF(AND(Include_study?="Yes",Sufficient_data="Yes"),RANK(DJ:DJ,DJ:DJ,1)*IF(DI:DI&lt;0,-1,1)+IF(DI:DI&lt;0,-1,1)*COUNTIF(CT$2:CT29,CT:CT),"")</f>
        <v/>
      </c>
      <c r="CW30" s="76" t="str">
        <f>IF(AND(Include_study?="Yes",Sufficient_data="Yes"),RANK(DM:DM,DM:DM,1)*IF(DL:DL&lt;0,-1,1)+IF(DL:DL&lt;0,-1,1)*COUNTIF(CT$2:CT29,CT:CT),"")</f>
        <v/>
      </c>
      <c r="CX30" s="34" t="e">
        <f>IF(AND(Include_study?="Yes",Sufficient_data="Yes"),'Publication Bias Analysis'!E:E,NA())</f>
        <v>#N/A</v>
      </c>
      <c r="CY30" s="47" t="e">
        <f>IF(AND(Include_study?="Yes",Sufficient_data="Yes"),'Publication Bias Analysis'!F:F,NA())</f>
        <v>#N/A</v>
      </c>
      <c r="DE30" s="166"/>
      <c r="DF3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30" s="34" t="str">
        <f t="shared" si="59"/>
        <v/>
      </c>
      <c r="DH30" s="47" t="str">
        <f>IF(AND(Include_study?="Yes",Sufficient_data="Yes"),1/('Publication Bias Analysis'!F:F^2+IF(Additional_model="Fixed effect",0,$DQ$7)),"")</f>
        <v/>
      </c>
      <c r="DI30" s="34" t="str">
        <f>IF(AND(Include_study?="Yes",Sufficient_data="Yes"),IF('Publication Bias Analysis'!L$37="Left",'Publication Bias Analysis'!E:E-DQ$3,DQ$3-'Publication Bias Analysis'!E:E),"")</f>
        <v/>
      </c>
      <c r="DJ30" s="34" t="str">
        <f t="shared" si="60"/>
        <v/>
      </c>
      <c r="DK30" s="47" t="str">
        <f>IF(AND(DI30&lt;&gt;"",CU30&lt;=MAX(CU:CU)-DQ$8),1/('Publication Bias Analysis'!F:F^2+IF(Additional_model="Fixed effect",0,$DQ$15)),"")</f>
        <v/>
      </c>
      <c r="DL30" s="7" t="str">
        <f>IF(AND(Include_study?="Yes",Sufficient_data="Yes"),IF('Publication Bias Analysis'!L$37="Left",'Publication Bias Analysis'!E:E-DQ$11,DQ$11-'Publication Bias Analysis'!E:E),"")</f>
        <v/>
      </c>
      <c r="DM30" s="7" t="str">
        <f t="shared" si="81"/>
        <v/>
      </c>
      <c r="DN30" s="47" t="str">
        <f>IF(AND(DL30&lt;&gt;"",CV30&lt;=MAX(CV:CV)-DQ$16),1/('Publication Bias Analysis'!F:F^2+IF(Additional_model="Fixed effect",0,$DQ$23)),"")</f>
        <v/>
      </c>
      <c r="DT30" s="54">
        <v>29</v>
      </c>
      <c r="DU30" s="76" t="str">
        <f>IF(Trim_and_fill="On",IF(DQ$24&gt;(COUNT(DU$2:DU29)),IF(COUNTIF(CU:CU,-1*(MAX(CU:CU)-DT30+1))=1,"",MAX(CU:CU)-DT30+1),""),"")</f>
        <v/>
      </c>
      <c r="DV30" s="34" t="str">
        <f t="shared" si="85"/>
        <v/>
      </c>
      <c r="DW30" s="34" t="str">
        <f t="shared" si="86"/>
        <v/>
      </c>
      <c r="DX30" s="34" t="str">
        <f t="shared" si="87"/>
        <v/>
      </c>
      <c r="DY30" s="34" t="str">
        <f t="shared" si="65"/>
        <v/>
      </c>
      <c r="DZ30" s="47" t="str">
        <f>IF(DU30&lt;&gt;"",DV:DV-'Publication Bias Analysis'!I$37,"")</f>
        <v/>
      </c>
      <c r="EA30" s="35"/>
      <c r="EB30" s="54">
        <v>29</v>
      </c>
      <c r="EC30" s="34" t="e">
        <f t="shared" si="88"/>
        <v>#N/A</v>
      </c>
      <c r="ED30" s="47" t="e">
        <f t="shared" si="89"/>
        <v>#N/A</v>
      </c>
      <c r="EF30" s="166"/>
      <c r="EG30" s="34" t="str">
        <f t="shared" si="68"/>
        <v/>
      </c>
      <c r="EH30" s="47" t="str">
        <f>IF(AND(Include_study?="Yes",Sufficient_data="Yes"),Z_score-('Publication Bias Analysis'!P$3+'Publication Bias Analysis'!P$4*Inverse_standard_error),"")</f>
        <v/>
      </c>
      <c r="EJ30" s="166"/>
      <c r="EK30" s="34" t="str">
        <f>IF(AND(Include_study?="Yes",Sufficient_data="Yes"),('Publication Bias Analysis'!E:E-SUMPRODUCT('Publication Bias Analysis'!E:E,Calculations!CN:CN)/SUM(Calculations!CN:CN))/(SQRT(EL:EL)),"")</f>
        <v/>
      </c>
      <c r="EL30" s="34" t="str">
        <f>IF(AND(Include_study?="Yes",Sufficient_data="Yes"),'Publication Bias Analysis'!F:F^2-1/(SUM(Calculations!CN:CN)),"")</f>
        <v/>
      </c>
      <c r="EM30" s="76" t="str">
        <f t="shared" si="69"/>
        <v/>
      </c>
      <c r="EN30" s="76" t="str">
        <f t="shared" si="70"/>
        <v/>
      </c>
      <c r="EO30" s="76" t="str">
        <f>IF(AND(Include_study?="Yes",Sufficient_data="Yes"),COUNTIFS(EM$2:EM29,"&lt;"&amp;EM30,EN$2:EN29,"&lt;"&amp;EN30)+COUNTIFS(EM31:EM$201,"&lt;"&amp;EM30,EN31:EN$201,"&lt;"&amp;EN30)+COUNTIFS(EM$2:EM29,"&gt;"&amp;EM30,EN$2:EN29,"&gt;"&amp;EN30)+COUNTIFS(EM31:EM$201,"&gt;"&amp;EM30,EN31:EN$201,"&gt;"&amp;EN30),"")</f>
        <v/>
      </c>
      <c r="EP30" s="101" t="str">
        <f>IF(AND(Include_study?="Yes",Sufficient_data="Yes"),COUNTIFS(EM$2:EM29,"&lt;"&amp;EM30,EN$2:EN29,"&gt;"&amp;EN30)+COUNTIFS(EM31:EM$201,"&lt;"&amp;EM30,EN31:EN$201,"&gt;"&amp;EN30)+COUNTIFS(EM$2:EM29,"&gt;"&amp;EM30,EN$2:EN29,"&lt;"&amp;EN30)+COUNTIFS(EM31:EM$201,"&gt;"&amp;EM30,EN31:EN$201,"&lt;"&amp;EN30),"")</f>
        <v/>
      </c>
      <c r="ER30" s="166"/>
      <c r="EW30" s="166"/>
      <c r="EX30" s="34" t="e">
        <f t="shared" si="71"/>
        <v>#N/A</v>
      </c>
      <c r="EY30" s="34" t="e">
        <f t="shared" si="72"/>
        <v>#N/A</v>
      </c>
      <c r="EZ30" s="34" t="str">
        <f t="shared" si="73"/>
        <v/>
      </c>
      <c r="FA30" s="47" t="str">
        <f>IF(AND(Include_study?="Yes",Sufficient_data="Yes"),Z_score-('Publication Bias Analysis'!AL$30+'Publication Bias Analysis'!AL$31*Inverse_standard_error),"")</f>
        <v/>
      </c>
      <c r="FG30" s="166"/>
      <c r="FH30" s="104" t="str">
        <f>IF(Z_score&lt;&gt;"",RANK('Publication Bias Analysis'!AT:AT,'Publication Bias Analysis'!AT:AT,1)+COUNTIF('Publication Bias Analysis'!AT$2:AT29,'Publication Bias Analysis'!AT30),"")</f>
        <v/>
      </c>
      <c r="FI30" s="34" t="str">
        <f t="shared" si="74"/>
        <v/>
      </c>
      <c r="FJ30" s="34" t="e">
        <f>IF('Publication Bias Analysis'!AS30&lt;&gt;"",'Publication Bias Analysis'!AS30,NA())</f>
        <v>#N/A</v>
      </c>
      <c r="FK30" s="34" t="e">
        <f>IF('Publication Bias Analysis'!AT30&lt;&gt;"",'Publication Bias Analysis'!AT30,NA())</f>
        <v>#N/A</v>
      </c>
      <c r="FL30" s="34" t="str">
        <f>IF(AND(Include_study?="Yes",Sufficient_data="Yes"),'Publication Bias Analysis'!AS:AS-AVERAGE('Publication Bias Analysis'!AS:AS),"")</f>
        <v/>
      </c>
      <c r="FM30" s="47" t="str">
        <f>IF(AND(Include_study?="Yes",Sufficient_data="Yes"),FK:FK-('Publication Bias Analysis'!AW$30+'Publication Bias Analysis'!AW$31*'Publication Bias Analysis'!AS:AS),"")</f>
        <v/>
      </c>
      <c r="FS30" s="166"/>
      <c r="FT30" s="34" t="str">
        <f t="shared" si="75"/>
        <v/>
      </c>
      <c r="FU30" s="90" t="str">
        <f t="shared" si="83"/>
        <v/>
      </c>
      <c r="FV30" s="47" t="str">
        <f t="shared" si="84"/>
        <v/>
      </c>
    </row>
    <row r="31" spans="1:178" x14ac:dyDescent="0.2">
      <c r="A31" s="169"/>
      <c r="B31" s="132" t="str">
        <f t="shared" si="0"/>
        <v/>
      </c>
      <c r="C31" s="132" t="str">
        <f>IF(B31&lt;&gt;"",IF(B31=0,COUNTIF(B$2:B30,0)+1,COUNTIF(B$2:B30,B31)+B31+COUNTIF(B:B,0)),"")</f>
        <v/>
      </c>
      <c r="D31" s="132" t="str">
        <f t="shared" si="1"/>
        <v/>
      </c>
      <c r="E31" s="133" t="str">
        <f>IF(AND(Sufficient_data="Yes",Include_study?="Yes",Input!Study_name&lt;&gt;""),Input!Study_name,"")</f>
        <v/>
      </c>
      <c r="F31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31" s="132" t="str">
        <f t="shared" si="2"/>
        <v/>
      </c>
      <c r="H31" s="132" t="str">
        <f t="shared" si="3"/>
        <v/>
      </c>
      <c r="I3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31" s="17" t="str">
        <f t="shared" si="4"/>
        <v/>
      </c>
      <c r="K31" s="17" t="str">
        <f t="shared" si="5"/>
        <v/>
      </c>
      <c r="L31" s="17" t="str">
        <f t="shared" si="6"/>
        <v/>
      </c>
      <c r="M31" s="17" t="str">
        <f t="shared" si="7"/>
        <v/>
      </c>
      <c r="N31" s="17" t="str">
        <f t="shared" si="8"/>
        <v/>
      </c>
      <c r="O31" s="146" t="str">
        <f t="shared" si="9"/>
        <v/>
      </c>
      <c r="P31" s="142" t="str">
        <f t="shared" si="10"/>
        <v/>
      </c>
      <c r="R31" s="71" t="e">
        <f t="shared" si="11"/>
        <v>#N/A</v>
      </c>
      <c r="S31" s="34" t="e">
        <f t="shared" si="12"/>
        <v>#N/A</v>
      </c>
      <c r="T31" s="47" t="e">
        <f t="shared" si="13"/>
        <v>#N/A</v>
      </c>
      <c r="Y31" s="169"/>
      <c r="Z31" s="83" t="str">
        <f t="shared" si="14"/>
        <v/>
      </c>
      <c r="AA31" s="34" t="str">
        <f t="shared" si="15"/>
        <v/>
      </c>
      <c r="AB31" s="34" t="str">
        <f t="shared" si="16"/>
        <v/>
      </c>
      <c r="AC31" s="34" t="str">
        <f t="shared" si="17"/>
        <v/>
      </c>
      <c r="AD31" s="34" t="str">
        <f t="shared" si="18"/>
        <v/>
      </c>
      <c r="AE31" s="77" t="str">
        <f t="shared" si="19"/>
        <v/>
      </c>
      <c r="AF31" s="77" t="str">
        <f t="shared" si="20"/>
        <v/>
      </c>
      <c r="AG31" s="84" t="str">
        <f t="shared" si="21"/>
        <v/>
      </c>
      <c r="AH31" s="34" t="str">
        <f t="shared" si="22"/>
        <v/>
      </c>
      <c r="AI31" s="34" t="str">
        <f t="shared" si="23"/>
        <v/>
      </c>
      <c r="AJ31" s="47" t="str">
        <f t="shared" si="24"/>
        <v/>
      </c>
      <c r="AL31" s="71" t="e">
        <f t="shared" si="25"/>
        <v>#N/A</v>
      </c>
      <c r="AM31" s="34" t="e">
        <f t="shared" si="26"/>
        <v>#N/A</v>
      </c>
      <c r="AN31" s="47" t="e">
        <f t="shared" si="27"/>
        <v>#N/A</v>
      </c>
      <c r="AP31" s="83" t="str">
        <f t="shared" si="28"/>
        <v/>
      </c>
      <c r="AQ31" s="34" t="str">
        <f>IF(AND(Sufficient_data="Yes",Include_study?="Yes",Subgroup&lt;&gt;""),IF(COUNTIFS(Input!L$2:L30,"="&amp;"Yes",Input!C$2:C30,"="&amp;"Yes",Input!M$2:M30,"="&amp;Subgroup)&gt;0,"",Subgroup),"")</f>
        <v/>
      </c>
      <c r="AR31" s="89" t="str">
        <f t="shared" si="29"/>
        <v/>
      </c>
      <c r="AS31" s="76" t="str">
        <f t="shared" si="30"/>
        <v/>
      </c>
      <c r="AT31" s="34" t="str">
        <f t="shared" si="31"/>
        <v/>
      </c>
      <c r="AU31" s="90" t="str">
        <f t="shared" si="32"/>
        <v/>
      </c>
      <c r="AV31" s="34" t="str">
        <f t="shared" si="33"/>
        <v/>
      </c>
      <c r="AW31" s="34" t="str">
        <f t="shared" si="34"/>
        <v/>
      </c>
      <c r="AX31" s="34" t="str">
        <f t="shared" si="35"/>
        <v/>
      </c>
      <c r="AY31" s="34" t="str">
        <f t="shared" si="36"/>
        <v/>
      </c>
      <c r="AZ31" s="34" t="str">
        <f t="shared" si="37"/>
        <v/>
      </c>
      <c r="BA31" s="34" t="str">
        <f t="shared" si="38"/>
        <v/>
      </c>
      <c r="BB31" s="89" t="str">
        <f t="shared" si="39"/>
        <v/>
      </c>
      <c r="BC31" s="34" t="str">
        <f t="shared" si="40"/>
        <v/>
      </c>
      <c r="BD31" s="34" t="str">
        <f t="shared" si="41"/>
        <v/>
      </c>
      <c r="BE31" s="34" t="str">
        <f t="shared" si="42"/>
        <v/>
      </c>
      <c r="BF31" s="34" t="str">
        <f t="shared" si="43"/>
        <v/>
      </c>
      <c r="BG31" s="34" t="str">
        <f t="shared" si="76"/>
        <v/>
      </c>
      <c r="BH31" s="34" t="str">
        <f t="shared" si="77"/>
        <v/>
      </c>
      <c r="BI31" s="34" t="str">
        <f t="shared" si="46"/>
        <v/>
      </c>
      <c r="BJ31" s="34" t="str">
        <f t="shared" si="47"/>
        <v/>
      </c>
      <c r="BK31" s="34" t="str">
        <f t="shared" si="48"/>
        <v/>
      </c>
      <c r="BL31" s="34" t="e">
        <f t="shared" si="49"/>
        <v>#N/A</v>
      </c>
      <c r="BM31" s="84" t="str">
        <f t="shared" si="78"/>
        <v/>
      </c>
      <c r="BN31" s="34" t="str">
        <f t="shared" si="50"/>
        <v/>
      </c>
      <c r="BO31" s="34" t="str">
        <f t="shared" si="51"/>
        <v/>
      </c>
      <c r="BP31" s="34" t="str">
        <f t="shared" si="52"/>
        <v/>
      </c>
      <c r="BQ31" s="47" t="str">
        <f t="shared" si="79"/>
        <v/>
      </c>
      <c r="BS31" s="177" t="s">
        <v>213</v>
      </c>
      <c r="BT31" s="177"/>
      <c r="BV31" s="170"/>
      <c r="BW31" s="71" t="e">
        <f>IF(AND(Sufficient_data="Yes",Include_study?="Yes",Moderator&lt;&gt;""),'Moderator Analysis'!E:E,NA())</f>
        <v>#N/A</v>
      </c>
      <c r="BX31" s="34" t="e">
        <f>IF(AND(Include_study?="Yes",Sufficient_data="Yes",Moderator&lt;&gt;""),'Moderator Analysis'!F:F,NA())</f>
        <v>#N/A</v>
      </c>
      <c r="BY31" s="34" t="str">
        <f t="shared" si="53"/>
        <v/>
      </c>
      <c r="BZ31" s="34" t="str">
        <f>IF(AND(Sufficient_data="Yes",Include_study?="Yes",Moderator&lt;&gt;""),'Moderator Analysis'!F:F-CJ$2,"")</f>
        <v/>
      </c>
      <c r="CA31" s="34" t="str">
        <f>IF(AND(Sufficient_data="Yes",Include_study?="Yes",Moderator&lt;&gt;""),'Moderator Analysis'!E:E-CJ$3,"")</f>
        <v/>
      </c>
      <c r="CB31" s="47" t="str">
        <f t="shared" si="54"/>
        <v/>
      </c>
      <c r="CC31" s="24"/>
      <c r="CD31" s="95" t="str">
        <f t="shared" si="55"/>
        <v/>
      </c>
      <c r="CE31" s="77" t="str">
        <f>IF(AND(Sufficient_data="Yes",Include_study?="Yes",CD31&lt;&gt;""),'Moderator Analysis'!F:F-'Moderator Analysis'!J$37,"")</f>
        <v/>
      </c>
      <c r="CF31" s="77" t="str">
        <f>IF(AND(Sufficient_data="Yes",Include_study?="Yes",CD31&lt;&gt;""),'Moderator Analysis'!E:E-SUMPRODUCT('Moderator Analysis'!E:E,CD:CD)/SUM(CD:CD),"")</f>
        <v/>
      </c>
      <c r="CG31" s="96" t="str">
        <f>IF(AND(Sufficient_data="Yes",Include_study?="Yes",CD31&lt;&gt;""),CD:CD*(BX31-'Moderator Analysis'!J$29-'Moderator Analysis'!J$30*'Moderator Analysis'!E:E)^2,"")</f>
        <v/>
      </c>
      <c r="CH31" s="24"/>
      <c r="CL31" s="170"/>
      <c r="CM31" s="174"/>
      <c r="CN31" s="34" t="str">
        <f t="shared" si="56"/>
        <v/>
      </c>
      <c r="CO31" s="34" t="str">
        <f>IF(AND(Include_study?="Yes",Sufficient_data="Yes"),1/('Publication Bias Analysis'!F:F^2+IF(Additional_model="Fixed effect",0,Calculations!DB$11)),"")</f>
        <v/>
      </c>
      <c r="CP31" s="34" t="str">
        <f>IF(AND(Include_study?="Yes",Sufficient_data="Yes"),1/('Publication Bias Analysis'!F:F^2+IF(Additional_model="Fixed effect",0,'Publication Bias Analysis'!L$32)),"")</f>
        <v/>
      </c>
      <c r="CQ31" s="34" t="str">
        <f>IF(AND(Include_study?="Yes",Sufficient_data="Yes"),'Publication Bias Analysis'!E:E-'Publication Bias Analysis'!I$37,"")</f>
        <v/>
      </c>
      <c r="CR31" s="34" t="str">
        <f t="shared" si="57"/>
        <v/>
      </c>
      <c r="CS31" s="34" t="str">
        <f t="shared" si="80"/>
        <v/>
      </c>
      <c r="CT31" s="76" t="str">
        <f t="shared" si="58"/>
        <v/>
      </c>
      <c r="CU31" s="76" t="str">
        <f>IF(AND(Include_study?="Yes",Sufficient_data="Yes"),CT:CT+IF(DF:DF&lt;0,-1,1)*COUNTIF(CT$2:CT30,CT:CT),"")</f>
        <v/>
      </c>
      <c r="CV31" s="76" t="str">
        <f>IF(AND(Include_study?="Yes",Sufficient_data="Yes"),RANK(DJ:DJ,DJ:DJ,1)*IF(DI:DI&lt;0,-1,1)+IF(DI:DI&lt;0,-1,1)*COUNTIF(CT$2:CT30,CT:CT),"")</f>
        <v/>
      </c>
      <c r="CW31" s="76" t="str">
        <f>IF(AND(Include_study?="Yes",Sufficient_data="Yes"),RANK(DM:DM,DM:DM,1)*IF(DL:DL&lt;0,-1,1)+IF(DL:DL&lt;0,-1,1)*COUNTIF(CT$2:CT30,CT:CT),"")</f>
        <v/>
      </c>
      <c r="CX31" s="34" t="e">
        <f>IF(AND(Include_study?="Yes",Sufficient_data="Yes"),'Publication Bias Analysis'!E:E,NA())</f>
        <v>#N/A</v>
      </c>
      <c r="CY31" s="47" t="e">
        <f>IF(AND(Include_study?="Yes",Sufficient_data="Yes"),'Publication Bias Analysis'!F:F,NA())</f>
        <v>#N/A</v>
      </c>
      <c r="DE31" s="166"/>
      <c r="DF3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31" s="34" t="str">
        <f t="shared" si="59"/>
        <v/>
      </c>
      <c r="DH31" s="47" t="str">
        <f>IF(AND(Include_study?="Yes",Sufficient_data="Yes"),1/('Publication Bias Analysis'!F:F^2+IF(Additional_model="Fixed effect",0,$DQ$7)),"")</f>
        <v/>
      </c>
      <c r="DI31" s="34" t="str">
        <f>IF(AND(Include_study?="Yes",Sufficient_data="Yes"),IF('Publication Bias Analysis'!L$37="Left",'Publication Bias Analysis'!E:E-DQ$3,DQ$3-'Publication Bias Analysis'!E:E),"")</f>
        <v/>
      </c>
      <c r="DJ31" s="34" t="str">
        <f t="shared" si="60"/>
        <v/>
      </c>
      <c r="DK31" s="47" t="str">
        <f>IF(AND(DI31&lt;&gt;"",CU31&lt;=MAX(CU:CU)-DQ$8),1/('Publication Bias Analysis'!F:F^2+IF(Additional_model="Fixed effect",0,$DQ$15)),"")</f>
        <v/>
      </c>
      <c r="DL31" s="7" t="str">
        <f>IF(AND(Include_study?="Yes",Sufficient_data="Yes"),IF('Publication Bias Analysis'!L$37="Left",'Publication Bias Analysis'!E:E-DQ$11,DQ$11-'Publication Bias Analysis'!E:E),"")</f>
        <v/>
      </c>
      <c r="DM31" s="7" t="str">
        <f t="shared" si="81"/>
        <v/>
      </c>
      <c r="DN31" s="47" t="str">
        <f>IF(AND(DL31&lt;&gt;"",CV31&lt;=MAX(CV:CV)-DQ$16),1/('Publication Bias Analysis'!F:F^2+IF(Additional_model="Fixed effect",0,$DQ$23)),"")</f>
        <v/>
      </c>
      <c r="DT31" s="54">
        <v>30</v>
      </c>
      <c r="DU31" s="76" t="str">
        <f>IF(Trim_and_fill="On",IF(DQ$24&gt;(COUNT(DU$2:DU30)),IF(COUNTIF(CU:CU,-1*(MAX(CU:CU)-DT31+1))=1,"",MAX(CU:CU)-DT31+1),""),"")</f>
        <v/>
      </c>
      <c r="DV31" s="34" t="str">
        <f t="shared" si="85"/>
        <v/>
      </c>
      <c r="DW31" s="34" t="str">
        <f t="shared" si="86"/>
        <v/>
      </c>
      <c r="DX31" s="34" t="str">
        <f t="shared" si="87"/>
        <v/>
      </c>
      <c r="DY31" s="34" t="str">
        <f t="shared" si="65"/>
        <v/>
      </c>
      <c r="DZ31" s="47" t="str">
        <f>IF(DU31&lt;&gt;"",DV:DV-'Publication Bias Analysis'!I$37,"")</f>
        <v/>
      </c>
      <c r="EA31" s="35"/>
      <c r="EB31" s="54">
        <v>30</v>
      </c>
      <c r="EC31" s="34" t="e">
        <f t="shared" si="88"/>
        <v>#N/A</v>
      </c>
      <c r="ED31" s="47" t="e">
        <f t="shared" si="89"/>
        <v>#N/A</v>
      </c>
      <c r="EF31" s="166"/>
      <c r="EG31" s="34" t="str">
        <f t="shared" si="68"/>
        <v/>
      </c>
      <c r="EH31" s="47" t="str">
        <f>IF(AND(Include_study?="Yes",Sufficient_data="Yes"),Z_score-('Publication Bias Analysis'!P$3+'Publication Bias Analysis'!P$4*Inverse_standard_error),"")</f>
        <v/>
      </c>
      <c r="EJ31" s="166"/>
      <c r="EK31" s="34" t="str">
        <f>IF(AND(Include_study?="Yes",Sufficient_data="Yes"),('Publication Bias Analysis'!E:E-SUMPRODUCT('Publication Bias Analysis'!E:E,Calculations!CN:CN)/SUM(Calculations!CN:CN))/(SQRT(EL:EL)),"")</f>
        <v/>
      </c>
      <c r="EL31" s="34" t="str">
        <f>IF(AND(Include_study?="Yes",Sufficient_data="Yes"),'Publication Bias Analysis'!F:F^2-1/(SUM(Calculations!CN:CN)),"")</f>
        <v/>
      </c>
      <c r="EM31" s="76" t="str">
        <f t="shared" si="69"/>
        <v/>
      </c>
      <c r="EN31" s="76" t="str">
        <f t="shared" si="70"/>
        <v/>
      </c>
      <c r="EO31" s="76" t="str">
        <f>IF(AND(Include_study?="Yes",Sufficient_data="Yes"),COUNTIFS(EM$2:EM30,"&lt;"&amp;EM31,EN$2:EN30,"&lt;"&amp;EN31)+COUNTIFS(EM32:EM$201,"&lt;"&amp;EM31,EN32:EN$201,"&lt;"&amp;EN31)+COUNTIFS(EM$2:EM30,"&gt;"&amp;EM31,EN$2:EN30,"&gt;"&amp;EN31)+COUNTIFS(EM32:EM$201,"&gt;"&amp;EM31,EN32:EN$201,"&gt;"&amp;EN31),"")</f>
        <v/>
      </c>
      <c r="EP31" s="101" t="str">
        <f>IF(AND(Include_study?="Yes",Sufficient_data="Yes"),COUNTIFS(EM$2:EM30,"&lt;"&amp;EM31,EN$2:EN30,"&gt;"&amp;EN31)+COUNTIFS(EM32:EM$201,"&lt;"&amp;EM31,EN32:EN$201,"&gt;"&amp;EN31)+COUNTIFS(EM$2:EM30,"&gt;"&amp;EM31,EN$2:EN30,"&lt;"&amp;EN31)+COUNTIFS(EM32:EM$201,"&gt;"&amp;EM31,EN32:EN$201,"&lt;"&amp;EN31),"")</f>
        <v/>
      </c>
      <c r="ER31" s="166"/>
      <c r="EW31" s="166"/>
      <c r="EX31" s="34" t="e">
        <f t="shared" si="71"/>
        <v>#N/A</v>
      </c>
      <c r="EY31" s="34" t="e">
        <f t="shared" si="72"/>
        <v>#N/A</v>
      </c>
      <c r="EZ31" s="34" t="str">
        <f t="shared" si="73"/>
        <v/>
      </c>
      <c r="FA31" s="47" t="str">
        <f>IF(AND(Include_study?="Yes",Sufficient_data="Yes"),Z_score-('Publication Bias Analysis'!AL$30+'Publication Bias Analysis'!AL$31*Inverse_standard_error),"")</f>
        <v/>
      </c>
      <c r="FG31" s="166"/>
      <c r="FH31" s="104" t="str">
        <f>IF(Z_score&lt;&gt;"",RANK('Publication Bias Analysis'!AT:AT,'Publication Bias Analysis'!AT:AT,1)+COUNTIF('Publication Bias Analysis'!AT$2:AT30,'Publication Bias Analysis'!AT31),"")</f>
        <v/>
      </c>
      <c r="FI31" s="34" t="str">
        <f t="shared" si="74"/>
        <v/>
      </c>
      <c r="FJ31" s="34" t="e">
        <f>IF('Publication Bias Analysis'!AS31&lt;&gt;"",'Publication Bias Analysis'!AS31,NA())</f>
        <v>#N/A</v>
      </c>
      <c r="FK31" s="34" t="e">
        <f>IF('Publication Bias Analysis'!AT31&lt;&gt;"",'Publication Bias Analysis'!AT31,NA())</f>
        <v>#N/A</v>
      </c>
      <c r="FL31" s="34" t="str">
        <f>IF(AND(Include_study?="Yes",Sufficient_data="Yes"),'Publication Bias Analysis'!AS:AS-AVERAGE('Publication Bias Analysis'!AS:AS),"")</f>
        <v/>
      </c>
      <c r="FM31" s="47" t="str">
        <f>IF(AND(Include_study?="Yes",Sufficient_data="Yes"),FK:FK-('Publication Bias Analysis'!AW$30+'Publication Bias Analysis'!AW$31*'Publication Bias Analysis'!AS:AS),"")</f>
        <v/>
      </c>
      <c r="FS31" s="166"/>
      <c r="FT31" s="34" t="str">
        <f t="shared" si="75"/>
        <v/>
      </c>
      <c r="FU31" s="90" t="str">
        <f t="shared" si="83"/>
        <v/>
      </c>
      <c r="FV31" s="47" t="str">
        <f t="shared" si="84"/>
        <v/>
      </c>
    </row>
    <row r="32" spans="1:178" x14ac:dyDescent="0.2">
      <c r="A32" s="169"/>
      <c r="B32" s="132" t="str">
        <f t="shared" si="0"/>
        <v/>
      </c>
      <c r="C32" s="132" t="str">
        <f>IF(B32&lt;&gt;"",IF(B32=0,COUNTIF(B$2:B31,0)+1,COUNTIF(B$2:B31,B32)+B32+COUNTIF(B:B,0)),"")</f>
        <v/>
      </c>
      <c r="D32" s="132" t="str">
        <f t="shared" si="1"/>
        <v/>
      </c>
      <c r="E32" s="133" t="str">
        <f>IF(AND(Sufficient_data="Yes",Include_study?="Yes",Input!Study_name&lt;&gt;""),Input!Study_name,"")</f>
        <v/>
      </c>
      <c r="F32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32" s="132" t="str">
        <f t="shared" si="2"/>
        <v/>
      </c>
      <c r="H32" s="132" t="str">
        <f t="shared" si="3"/>
        <v/>
      </c>
      <c r="I3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32" s="17" t="str">
        <f t="shared" si="4"/>
        <v/>
      </c>
      <c r="K32" s="17" t="str">
        <f t="shared" si="5"/>
        <v/>
      </c>
      <c r="L32" s="17" t="str">
        <f t="shared" si="6"/>
        <v/>
      </c>
      <c r="M32" s="17" t="str">
        <f t="shared" si="7"/>
        <v/>
      </c>
      <c r="N32" s="17" t="str">
        <f t="shared" si="8"/>
        <v/>
      </c>
      <c r="O32" s="146" t="str">
        <f t="shared" si="9"/>
        <v/>
      </c>
      <c r="P32" s="142" t="str">
        <f t="shared" si="10"/>
        <v/>
      </c>
      <c r="R32" s="71" t="e">
        <f t="shared" si="11"/>
        <v>#N/A</v>
      </c>
      <c r="S32" s="34" t="e">
        <f t="shared" si="12"/>
        <v>#N/A</v>
      </c>
      <c r="T32" s="47" t="e">
        <f t="shared" si="13"/>
        <v>#N/A</v>
      </c>
      <c r="Y32" s="169"/>
      <c r="Z32" s="83" t="str">
        <f t="shared" si="14"/>
        <v/>
      </c>
      <c r="AA32" s="34" t="str">
        <f t="shared" si="15"/>
        <v/>
      </c>
      <c r="AB32" s="34" t="str">
        <f t="shared" si="16"/>
        <v/>
      </c>
      <c r="AC32" s="34" t="str">
        <f t="shared" si="17"/>
        <v/>
      </c>
      <c r="AD32" s="34" t="str">
        <f t="shared" si="18"/>
        <v/>
      </c>
      <c r="AE32" s="77" t="str">
        <f t="shared" si="19"/>
        <v/>
      </c>
      <c r="AF32" s="77" t="str">
        <f t="shared" si="20"/>
        <v/>
      </c>
      <c r="AG32" s="84" t="str">
        <f t="shared" si="21"/>
        <v/>
      </c>
      <c r="AH32" s="34" t="str">
        <f t="shared" si="22"/>
        <v/>
      </c>
      <c r="AI32" s="34" t="str">
        <f t="shared" si="23"/>
        <v/>
      </c>
      <c r="AJ32" s="47" t="str">
        <f t="shared" si="24"/>
        <v/>
      </c>
      <c r="AL32" s="71" t="e">
        <f t="shared" si="25"/>
        <v>#N/A</v>
      </c>
      <c r="AM32" s="34" t="e">
        <f t="shared" si="26"/>
        <v>#N/A</v>
      </c>
      <c r="AN32" s="47" t="e">
        <f t="shared" si="27"/>
        <v>#N/A</v>
      </c>
      <c r="AP32" s="83" t="str">
        <f t="shared" si="28"/>
        <v/>
      </c>
      <c r="AQ32" s="34" t="str">
        <f>IF(AND(Sufficient_data="Yes",Include_study?="Yes",Subgroup&lt;&gt;""),IF(COUNTIFS(Input!L$2:L31,"="&amp;"Yes",Input!C$2:C31,"="&amp;"Yes",Input!M$2:M31,"="&amp;Subgroup)&gt;0,"",Subgroup),"")</f>
        <v/>
      </c>
      <c r="AR32" s="89" t="str">
        <f t="shared" si="29"/>
        <v/>
      </c>
      <c r="AS32" s="76" t="str">
        <f t="shared" si="30"/>
        <v/>
      </c>
      <c r="AT32" s="34" t="str">
        <f t="shared" si="31"/>
        <v/>
      </c>
      <c r="AU32" s="90" t="str">
        <f t="shared" si="32"/>
        <v/>
      </c>
      <c r="AV32" s="34" t="str">
        <f t="shared" si="33"/>
        <v/>
      </c>
      <c r="AW32" s="34" t="str">
        <f t="shared" si="34"/>
        <v/>
      </c>
      <c r="AX32" s="34" t="str">
        <f t="shared" si="35"/>
        <v/>
      </c>
      <c r="AY32" s="34" t="str">
        <f t="shared" si="36"/>
        <v/>
      </c>
      <c r="AZ32" s="34" t="str">
        <f t="shared" si="37"/>
        <v/>
      </c>
      <c r="BA32" s="34" t="str">
        <f t="shared" si="38"/>
        <v/>
      </c>
      <c r="BB32" s="89" t="str">
        <f t="shared" si="39"/>
        <v/>
      </c>
      <c r="BC32" s="34" t="str">
        <f t="shared" si="40"/>
        <v/>
      </c>
      <c r="BD32" s="34" t="str">
        <f t="shared" si="41"/>
        <v/>
      </c>
      <c r="BE32" s="34" t="str">
        <f t="shared" si="42"/>
        <v/>
      </c>
      <c r="BF32" s="34" t="str">
        <f t="shared" si="43"/>
        <v/>
      </c>
      <c r="BG32" s="34" t="str">
        <f t="shared" si="76"/>
        <v/>
      </c>
      <c r="BH32" s="34" t="str">
        <f t="shared" si="77"/>
        <v/>
      </c>
      <c r="BI32" s="34" t="str">
        <f t="shared" si="46"/>
        <v/>
      </c>
      <c r="BJ32" s="34" t="str">
        <f t="shared" si="47"/>
        <v/>
      </c>
      <c r="BK32" s="34" t="str">
        <f t="shared" si="48"/>
        <v/>
      </c>
      <c r="BL32" s="34" t="e">
        <f t="shared" si="49"/>
        <v>#N/A</v>
      </c>
      <c r="BM32" s="84" t="str">
        <f t="shared" si="78"/>
        <v/>
      </c>
      <c r="BN32" s="34" t="str">
        <f t="shared" si="50"/>
        <v/>
      </c>
      <c r="BO32" s="34" t="str">
        <f t="shared" si="51"/>
        <v/>
      </c>
      <c r="BP32" s="34" t="str">
        <f t="shared" si="52"/>
        <v/>
      </c>
      <c r="BQ32" s="47" t="str">
        <f t="shared" si="79"/>
        <v/>
      </c>
      <c r="BV32" s="170"/>
      <c r="BW32" s="71" t="e">
        <f>IF(AND(Sufficient_data="Yes",Include_study?="Yes",Moderator&lt;&gt;""),'Moderator Analysis'!E:E,NA())</f>
        <v>#N/A</v>
      </c>
      <c r="BX32" s="34" t="e">
        <f>IF(AND(Include_study?="Yes",Sufficient_data="Yes",Moderator&lt;&gt;""),'Moderator Analysis'!F:F,NA())</f>
        <v>#N/A</v>
      </c>
      <c r="BY32" s="34" t="str">
        <f t="shared" si="53"/>
        <v/>
      </c>
      <c r="BZ32" s="34" t="str">
        <f>IF(AND(Sufficient_data="Yes",Include_study?="Yes",Moderator&lt;&gt;""),'Moderator Analysis'!F:F-CJ$2,"")</f>
        <v/>
      </c>
      <c r="CA32" s="34" t="str">
        <f>IF(AND(Sufficient_data="Yes",Include_study?="Yes",Moderator&lt;&gt;""),'Moderator Analysis'!E:E-CJ$3,"")</f>
        <v/>
      </c>
      <c r="CB32" s="47" t="str">
        <f t="shared" si="54"/>
        <v/>
      </c>
      <c r="CC32" s="24"/>
      <c r="CD32" s="95" t="str">
        <f t="shared" si="55"/>
        <v/>
      </c>
      <c r="CE32" s="77" t="str">
        <f>IF(AND(Sufficient_data="Yes",Include_study?="Yes",CD32&lt;&gt;""),'Moderator Analysis'!F:F-'Moderator Analysis'!J$37,"")</f>
        <v/>
      </c>
      <c r="CF32" s="77" t="str">
        <f>IF(AND(Sufficient_data="Yes",Include_study?="Yes",CD32&lt;&gt;""),'Moderator Analysis'!E:E-SUMPRODUCT('Moderator Analysis'!E:E,CD:CD)/SUM(CD:CD),"")</f>
        <v/>
      </c>
      <c r="CG32" s="96" t="str">
        <f>IF(AND(Sufficient_data="Yes",Include_study?="Yes",CD32&lt;&gt;""),CD:CD*(BX32-'Moderator Analysis'!J$29-'Moderator Analysis'!J$30*'Moderator Analysis'!E:E)^2,"")</f>
        <v/>
      </c>
      <c r="CH32" s="24"/>
      <c r="CL32" s="170"/>
      <c r="CM32" s="174"/>
      <c r="CN32" s="34" t="str">
        <f t="shared" si="56"/>
        <v/>
      </c>
      <c r="CO32" s="34" t="str">
        <f>IF(AND(Include_study?="Yes",Sufficient_data="Yes"),1/('Publication Bias Analysis'!F:F^2+IF(Additional_model="Fixed effect",0,Calculations!DB$11)),"")</f>
        <v/>
      </c>
      <c r="CP32" s="34" t="str">
        <f>IF(AND(Include_study?="Yes",Sufficient_data="Yes"),1/('Publication Bias Analysis'!F:F^2+IF(Additional_model="Fixed effect",0,'Publication Bias Analysis'!L$32)),"")</f>
        <v/>
      </c>
      <c r="CQ32" s="34" t="str">
        <f>IF(AND(Include_study?="Yes",Sufficient_data="Yes"),'Publication Bias Analysis'!E:E-'Publication Bias Analysis'!I$37,"")</f>
        <v/>
      </c>
      <c r="CR32" s="34" t="str">
        <f t="shared" si="57"/>
        <v/>
      </c>
      <c r="CS32" s="34" t="str">
        <f t="shared" si="80"/>
        <v/>
      </c>
      <c r="CT32" s="76" t="str">
        <f t="shared" si="58"/>
        <v/>
      </c>
      <c r="CU32" s="76" t="str">
        <f>IF(AND(Include_study?="Yes",Sufficient_data="Yes"),CT:CT+IF(DF:DF&lt;0,-1,1)*COUNTIF(CT$2:CT31,CT:CT),"")</f>
        <v/>
      </c>
      <c r="CV32" s="76" t="str">
        <f>IF(AND(Include_study?="Yes",Sufficient_data="Yes"),RANK(DJ:DJ,DJ:DJ,1)*IF(DI:DI&lt;0,-1,1)+IF(DI:DI&lt;0,-1,1)*COUNTIF(CT$2:CT31,CT:CT),"")</f>
        <v/>
      </c>
      <c r="CW32" s="76" t="str">
        <f>IF(AND(Include_study?="Yes",Sufficient_data="Yes"),RANK(DM:DM,DM:DM,1)*IF(DL:DL&lt;0,-1,1)+IF(DL:DL&lt;0,-1,1)*COUNTIF(CT$2:CT31,CT:CT),"")</f>
        <v/>
      </c>
      <c r="CX32" s="34" t="e">
        <f>IF(AND(Include_study?="Yes",Sufficient_data="Yes"),'Publication Bias Analysis'!E:E,NA())</f>
        <v>#N/A</v>
      </c>
      <c r="CY32" s="47" t="e">
        <f>IF(AND(Include_study?="Yes",Sufficient_data="Yes"),'Publication Bias Analysis'!F:F,NA())</f>
        <v>#N/A</v>
      </c>
      <c r="DE32" s="166"/>
      <c r="DF3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32" s="34" t="str">
        <f t="shared" si="59"/>
        <v/>
      </c>
      <c r="DH32" s="47" t="str">
        <f>IF(AND(Include_study?="Yes",Sufficient_data="Yes"),1/('Publication Bias Analysis'!F:F^2+IF(Additional_model="Fixed effect",0,$DQ$7)),"")</f>
        <v/>
      </c>
      <c r="DI32" s="34" t="str">
        <f>IF(AND(Include_study?="Yes",Sufficient_data="Yes"),IF('Publication Bias Analysis'!L$37="Left",'Publication Bias Analysis'!E:E-DQ$3,DQ$3-'Publication Bias Analysis'!E:E),"")</f>
        <v/>
      </c>
      <c r="DJ32" s="34" t="str">
        <f t="shared" si="60"/>
        <v/>
      </c>
      <c r="DK32" s="47" t="str">
        <f>IF(AND(DI32&lt;&gt;"",CU32&lt;=MAX(CU:CU)-DQ$8),1/('Publication Bias Analysis'!F:F^2+IF(Additional_model="Fixed effect",0,$DQ$15)),"")</f>
        <v/>
      </c>
      <c r="DL32" s="7" t="str">
        <f>IF(AND(Include_study?="Yes",Sufficient_data="Yes"),IF('Publication Bias Analysis'!L$37="Left",'Publication Bias Analysis'!E:E-DQ$11,DQ$11-'Publication Bias Analysis'!E:E),"")</f>
        <v/>
      </c>
      <c r="DM32" s="7" t="str">
        <f t="shared" si="81"/>
        <v/>
      </c>
      <c r="DN32" s="47" t="str">
        <f>IF(AND(DL32&lt;&gt;"",CV32&lt;=MAX(CV:CV)-DQ$16),1/('Publication Bias Analysis'!F:F^2+IF(Additional_model="Fixed effect",0,$DQ$23)),"")</f>
        <v/>
      </c>
      <c r="DT32" s="54">
        <v>31</v>
      </c>
      <c r="DU32" s="76" t="str">
        <f>IF(Trim_and_fill="On",IF(DQ$24&gt;(COUNT(DU$2:DU31)),IF(COUNTIF(CU:CU,-1*(MAX(CU:CU)-DT32+1))=1,"",MAX(CU:CU)-DT32+1),""),"")</f>
        <v/>
      </c>
      <c r="DV32" s="34" t="str">
        <f t="shared" si="85"/>
        <v/>
      </c>
      <c r="DW32" s="34" t="str">
        <f t="shared" si="86"/>
        <v/>
      </c>
      <c r="DX32" s="34" t="str">
        <f t="shared" si="87"/>
        <v/>
      </c>
      <c r="DY32" s="34" t="str">
        <f t="shared" si="65"/>
        <v/>
      </c>
      <c r="DZ32" s="47" t="str">
        <f>IF(DU32&lt;&gt;"",DV:DV-'Publication Bias Analysis'!I$37,"")</f>
        <v/>
      </c>
      <c r="EA32" s="35"/>
      <c r="EB32" s="54">
        <v>31</v>
      </c>
      <c r="EC32" s="34" t="e">
        <f t="shared" si="88"/>
        <v>#N/A</v>
      </c>
      <c r="ED32" s="47" t="e">
        <f t="shared" si="89"/>
        <v>#N/A</v>
      </c>
      <c r="EF32" s="166"/>
      <c r="EG32" s="34" t="str">
        <f t="shared" si="68"/>
        <v/>
      </c>
      <c r="EH32" s="47" t="str">
        <f>IF(AND(Include_study?="Yes",Sufficient_data="Yes"),Z_score-('Publication Bias Analysis'!P$3+'Publication Bias Analysis'!P$4*Inverse_standard_error),"")</f>
        <v/>
      </c>
      <c r="EJ32" s="166"/>
      <c r="EK32" s="34" t="str">
        <f>IF(AND(Include_study?="Yes",Sufficient_data="Yes"),('Publication Bias Analysis'!E:E-SUMPRODUCT('Publication Bias Analysis'!E:E,Calculations!CN:CN)/SUM(Calculations!CN:CN))/(SQRT(EL:EL)),"")</f>
        <v/>
      </c>
      <c r="EL32" s="34" t="str">
        <f>IF(AND(Include_study?="Yes",Sufficient_data="Yes"),'Publication Bias Analysis'!F:F^2-1/(SUM(Calculations!CN:CN)),"")</f>
        <v/>
      </c>
      <c r="EM32" s="76" t="str">
        <f t="shared" si="69"/>
        <v/>
      </c>
      <c r="EN32" s="76" t="str">
        <f t="shared" si="70"/>
        <v/>
      </c>
      <c r="EO32" s="76" t="str">
        <f>IF(AND(Include_study?="Yes",Sufficient_data="Yes"),COUNTIFS(EM$2:EM31,"&lt;"&amp;EM32,EN$2:EN31,"&lt;"&amp;EN32)+COUNTIFS(EM33:EM$201,"&lt;"&amp;EM32,EN33:EN$201,"&lt;"&amp;EN32)+COUNTIFS(EM$2:EM31,"&gt;"&amp;EM32,EN$2:EN31,"&gt;"&amp;EN32)+COUNTIFS(EM33:EM$201,"&gt;"&amp;EM32,EN33:EN$201,"&gt;"&amp;EN32),"")</f>
        <v/>
      </c>
      <c r="EP32" s="101" t="str">
        <f>IF(AND(Include_study?="Yes",Sufficient_data="Yes"),COUNTIFS(EM$2:EM31,"&lt;"&amp;EM32,EN$2:EN31,"&gt;"&amp;EN32)+COUNTIFS(EM33:EM$201,"&lt;"&amp;EM32,EN33:EN$201,"&gt;"&amp;EN32)+COUNTIFS(EM$2:EM31,"&gt;"&amp;EM32,EN$2:EN31,"&lt;"&amp;EN32)+COUNTIFS(EM33:EM$201,"&gt;"&amp;EM32,EN33:EN$201,"&lt;"&amp;EN32),"")</f>
        <v/>
      </c>
      <c r="ER32" s="166"/>
      <c r="EW32" s="166"/>
      <c r="EX32" s="34" t="e">
        <f t="shared" si="71"/>
        <v>#N/A</v>
      </c>
      <c r="EY32" s="34" t="e">
        <f t="shared" si="72"/>
        <v>#N/A</v>
      </c>
      <c r="EZ32" s="34" t="str">
        <f t="shared" si="73"/>
        <v/>
      </c>
      <c r="FA32" s="47" t="str">
        <f>IF(AND(Include_study?="Yes",Sufficient_data="Yes"),Z_score-('Publication Bias Analysis'!AL$30+'Publication Bias Analysis'!AL$31*Inverse_standard_error),"")</f>
        <v/>
      </c>
      <c r="FG32" s="166"/>
      <c r="FH32" s="104" t="str">
        <f>IF(Z_score&lt;&gt;"",RANK('Publication Bias Analysis'!AT:AT,'Publication Bias Analysis'!AT:AT,1)+COUNTIF('Publication Bias Analysis'!AT$2:AT31,'Publication Bias Analysis'!AT32),"")</f>
        <v/>
      </c>
      <c r="FI32" s="34" t="str">
        <f t="shared" si="74"/>
        <v/>
      </c>
      <c r="FJ32" s="34" t="e">
        <f>IF('Publication Bias Analysis'!AS32&lt;&gt;"",'Publication Bias Analysis'!AS32,NA())</f>
        <v>#N/A</v>
      </c>
      <c r="FK32" s="34" t="e">
        <f>IF('Publication Bias Analysis'!AT32&lt;&gt;"",'Publication Bias Analysis'!AT32,NA())</f>
        <v>#N/A</v>
      </c>
      <c r="FL32" s="34" t="str">
        <f>IF(AND(Include_study?="Yes",Sufficient_data="Yes"),'Publication Bias Analysis'!AS:AS-AVERAGE('Publication Bias Analysis'!AS:AS),"")</f>
        <v/>
      </c>
      <c r="FM32" s="47" t="str">
        <f>IF(AND(Include_study?="Yes",Sufficient_data="Yes"),FK:FK-('Publication Bias Analysis'!AW$30+'Publication Bias Analysis'!AW$31*'Publication Bias Analysis'!AS:AS),"")</f>
        <v/>
      </c>
      <c r="FS32" s="166"/>
      <c r="FT32" s="34" t="str">
        <f t="shared" si="75"/>
        <v/>
      </c>
      <c r="FU32" s="90" t="str">
        <f t="shared" si="83"/>
        <v/>
      </c>
      <c r="FV32" s="47" t="str">
        <f t="shared" si="84"/>
        <v/>
      </c>
    </row>
    <row r="33" spans="1:178" x14ac:dyDescent="0.2">
      <c r="A33" s="169"/>
      <c r="B33" s="132" t="str">
        <f t="shared" si="0"/>
        <v/>
      </c>
      <c r="C33" s="132" t="str">
        <f>IF(B33&lt;&gt;"",IF(B33=0,COUNTIF(B$2:B32,0)+1,COUNTIF(B$2:B32,B33)+B33+COUNTIF(B:B,0)),"")</f>
        <v/>
      </c>
      <c r="D33" s="132" t="str">
        <f t="shared" si="1"/>
        <v/>
      </c>
      <c r="E33" s="133" t="str">
        <f>IF(AND(Sufficient_data="Yes",Include_study?="Yes",Input!Study_name&lt;&gt;""),Input!Study_name,"")</f>
        <v/>
      </c>
      <c r="F33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33" s="132" t="str">
        <f t="shared" si="2"/>
        <v/>
      </c>
      <c r="H33" s="132" t="str">
        <f t="shared" si="3"/>
        <v/>
      </c>
      <c r="I3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33" s="17" t="str">
        <f t="shared" si="4"/>
        <v/>
      </c>
      <c r="K33" s="17" t="str">
        <f t="shared" si="5"/>
        <v/>
      </c>
      <c r="L33" s="17" t="str">
        <f t="shared" si="6"/>
        <v/>
      </c>
      <c r="M33" s="17" t="str">
        <f t="shared" si="7"/>
        <v/>
      </c>
      <c r="N33" s="17" t="str">
        <f t="shared" si="8"/>
        <v/>
      </c>
      <c r="O33" s="146" t="str">
        <f t="shared" si="9"/>
        <v/>
      </c>
      <c r="P33" s="142" t="str">
        <f t="shared" si="10"/>
        <v/>
      </c>
      <c r="R33" s="71" t="e">
        <f t="shared" si="11"/>
        <v>#N/A</v>
      </c>
      <c r="S33" s="34" t="e">
        <f t="shared" si="12"/>
        <v>#N/A</v>
      </c>
      <c r="T33" s="47" t="e">
        <f t="shared" si="13"/>
        <v>#N/A</v>
      </c>
      <c r="Y33" s="169"/>
      <c r="Z33" s="83" t="str">
        <f t="shared" si="14"/>
        <v/>
      </c>
      <c r="AA33" s="34" t="str">
        <f t="shared" si="15"/>
        <v/>
      </c>
      <c r="AB33" s="34" t="str">
        <f t="shared" si="16"/>
        <v/>
      </c>
      <c r="AC33" s="34" t="str">
        <f t="shared" si="17"/>
        <v/>
      </c>
      <c r="AD33" s="34" t="str">
        <f t="shared" si="18"/>
        <v/>
      </c>
      <c r="AE33" s="77" t="str">
        <f t="shared" si="19"/>
        <v/>
      </c>
      <c r="AF33" s="77" t="str">
        <f t="shared" si="20"/>
        <v/>
      </c>
      <c r="AG33" s="84" t="str">
        <f t="shared" si="21"/>
        <v/>
      </c>
      <c r="AH33" s="34" t="str">
        <f t="shared" si="22"/>
        <v/>
      </c>
      <c r="AI33" s="34" t="str">
        <f t="shared" si="23"/>
        <v/>
      </c>
      <c r="AJ33" s="47" t="str">
        <f t="shared" si="24"/>
        <v/>
      </c>
      <c r="AL33" s="71" t="e">
        <f t="shared" si="25"/>
        <v>#N/A</v>
      </c>
      <c r="AM33" s="34" t="e">
        <f t="shared" si="26"/>
        <v>#N/A</v>
      </c>
      <c r="AN33" s="47" t="e">
        <f t="shared" si="27"/>
        <v>#N/A</v>
      </c>
      <c r="AP33" s="83" t="str">
        <f t="shared" si="28"/>
        <v/>
      </c>
      <c r="AQ33" s="34" t="str">
        <f>IF(AND(Sufficient_data="Yes",Include_study?="Yes",Subgroup&lt;&gt;""),IF(COUNTIFS(Input!L$2:L32,"="&amp;"Yes",Input!C$2:C32,"="&amp;"Yes",Input!M$2:M32,"="&amp;Subgroup)&gt;0,"",Subgroup),"")</f>
        <v/>
      </c>
      <c r="AR33" s="89" t="str">
        <f t="shared" si="29"/>
        <v/>
      </c>
      <c r="AS33" s="76" t="str">
        <f t="shared" si="30"/>
        <v/>
      </c>
      <c r="AT33" s="34" t="str">
        <f t="shared" si="31"/>
        <v/>
      </c>
      <c r="AU33" s="90" t="str">
        <f t="shared" si="32"/>
        <v/>
      </c>
      <c r="AV33" s="34" t="str">
        <f t="shared" si="33"/>
        <v/>
      </c>
      <c r="AW33" s="34" t="str">
        <f t="shared" si="34"/>
        <v/>
      </c>
      <c r="AX33" s="34" t="str">
        <f t="shared" si="35"/>
        <v/>
      </c>
      <c r="AY33" s="34" t="str">
        <f t="shared" si="36"/>
        <v/>
      </c>
      <c r="AZ33" s="34" t="str">
        <f t="shared" si="37"/>
        <v/>
      </c>
      <c r="BA33" s="34" t="str">
        <f t="shared" si="38"/>
        <v/>
      </c>
      <c r="BB33" s="89" t="str">
        <f t="shared" si="39"/>
        <v/>
      </c>
      <c r="BC33" s="34" t="str">
        <f t="shared" si="40"/>
        <v/>
      </c>
      <c r="BD33" s="34" t="str">
        <f t="shared" si="41"/>
        <v/>
      </c>
      <c r="BE33" s="34" t="str">
        <f t="shared" si="42"/>
        <v/>
      </c>
      <c r="BF33" s="34" t="str">
        <f t="shared" si="43"/>
        <v/>
      </c>
      <c r="BG33" s="34" t="str">
        <f t="shared" si="76"/>
        <v/>
      </c>
      <c r="BH33" s="34" t="str">
        <f t="shared" si="77"/>
        <v/>
      </c>
      <c r="BI33" s="34" t="str">
        <f t="shared" si="46"/>
        <v/>
      </c>
      <c r="BJ33" s="34" t="str">
        <f t="shared" si="47"/>
        <v/>
      </c>
      <c r="BK33" s="34" t="str">
        <f t="shared" si="48"/>
        <v/>
      </c>
      <c r="BL33" s="34" t="e">
        <f t="shared" si="49"/>
        <v>#N/A</v>
      </c>
      <c r="BM33" s="84" t="str">
        <f t="shared" si="78"/>
        <v/>
      </c>
      <c r="BN33" s="34" t="str">
        <f t="shared" si="50"/>
        <v/>
      </c>
      <c r="BO33" s="34" t="str">
        <f t="shared" si="51"/>
        <v/>
      </c>
      <c r="BP33" s="34" t="str">
        <f t="shared" si="52"/>
        <v/>
      </c>
      <c r="BQ33" s="47" t="str">
        <f t="shared" si="79"/>
        <v/>
      </c>
      <c r="BS33" s="154" t="s">
        <v>90</v>
      </c>
      <c r="BT33" s="168"/>
      <c r="BV33" s="170"/>
      <c r="BW33" s="71" t="e">
        <f>IF(AND(Sufficient_data="Yes",Include_study?="Yes",Moderator&lt;&gt;""),'Moderator Analysis'!E:E,NA())</f>
        <v>#N/A</v>
      </c>
      <c r="BX33" s="34" t="e">
        <f>IF(AND(Include_study?="Yes",Sufficient_data="Yes",Moderator&lt;&gt;""),'Moderator Analysis'!F:F,NA())</f>
        <v>#N/A</v>
      </c>
      <c r="BY33" s="34" t="str">
        <f t="shared" si="53"/>
        <v/>
      </c>
      <c r="BZ33" s="34" t="str">
        <f>IF(AND(Sufficient_data="Yes",Include_study?="Yes",Moderator&lt;&gt;""),'Moderator Analysis'!F:F-CJ$2,"")</f>
        <v/>
      </c>
      <c r="CA33" s="34" t="str">
        <f>IF(AND(Sufficient_data="Yes",Include_study?="Yes",Moderator&lt;&gt;""),'Moderator Analysis'!E:E-CJ$3,"")</f>
        <v/>
      </c>
      <c r="CB33" s="47" t="str">
        <f t="shared" si="54"/>
        <v/>
      </c>
      <c r="CC33" s="24"/>
      <c r="CD33" s="95" t="str">
        <f t="shared" si="55"/>
        <v/>
      </c>
      <c r="CE33" s="77" t="str">
        <f>IF(AND(Sufficient_data="Yes",Include_study?="Yes",CD33&lt;&gt;""),'Moderator Analysis'!F:F-'Moderator Analysis'!J$37,"")</f>
        <v/>
      </c>
      <c r="CF33" s="77" t="str">
        <f>IF(AND(Sufficient_data="Yes",Include_study?="Yes",CD33&lt;&gt;""),'Moderator Analysis'!E:E-SUMPRODUCT('Moderator Analysis'!E:E,CD:CD)/SUM(CD:CD),"")</f>
        <v/>
      </c>
      <c r="CG33" s="96" t="str">
        <f>IF(AND(Sufficient_data="Yes",Include_study?="Yes",CD33&lt;&gt;""),CD:CD*(BX33-'Moderator Analysis'!J$29-'Moderator Analysis'!J$30*'Moderator Analysis'!E:E)^2,"")</f>
        <v/>
      </c>
      <c r="CH33" s="24"/>
      <c r="CL33" s="170"/>
      <c r="CM33" s="174"/>
      <c r="CN33" s="34" t="str">
        <f t="shared" si="56"/>
        <v/>
      </c>
      <c r="CO33" s="34" t="str">
        <f>IF(AND(Include_study?="Yes",Sufficient_data="Yes"),1/('Publication Bias Analysis'!F:F^2+IF(Additional_model="Fixed effect",0,Calculations!DB$11)),"")</f>
        <v/>
      </c>
      <c r="CP33" s="34" t="str">
        <f>IF(AND(Include_study?="Yes",Sufficient_data="Yes"),1/('Publication Bias Analysis'!F:F^2+IF(Additional_model="Fixed effect",0,'Publication Bias Analysis'!L$32)),"")</f>
        <v/>
      </c>
      <c r="CQ33" s="34" t="str">
        <f>IF(AND(Include_study?="Yes",Sufficient_data="Yes"),'Publication Bias Analysis'!E:E-'Publication Bias Analysis'!I$37,"")</f>
        <v/>
      </c>
      <c r="CR33" s="34" t="str">
        <f t="shared" si="57"/>
        <v/>
      </c>
      <c r="CS33" s="34" t="str">
        <f t="shared" si="80"/>
        <v/>
      </c>
      <c r="CT33" s="76" t="str">
        <f t="shared" si="58"/>
        <v/>
      </c>
      <c r="CU33" s="76" t="str">
        <f>IF(AND(Include_study?="Yes",Sufficient_data="Yes"),CT:CT+IF(DF:DF&lt;0,-1,1)*COUNTIF(CT$2:CT32,CT:CT),"")</f>
        <v/>
      </c>
      <c r="CV33" s="76" t="str">
        <f>IF(AND(Include_study?="Yes",Sufficient_data="Yes"),RANK(DJ:DJ,DJ:DJ,1)*IF(DI:DI&lt;0,-1,1)+IF(DI:DI&lt;0,-1,1)*COUNTIF(CT$2:CT32,CT:CT),"")</f>
        <v/>
      </c>
      <c r="CW33" s="76" t="str">
        <f>IF(AND(Include_study?="Yes",Sufficient_data="Yes"),RANK(DM:DM,DM:DM,1)*IF(DL:DL&lt;0,-1,1)+IF(DL:DL&lt;0,-1,1)*COUNTIF(CT$2:CT32,CT:CT),"")</f>
        <v/>
      </c>
      <c r="CX33" s="34" t="e">
        <f>IF(AND(Include_study?="Yes",Sufficient_data="Yes"),'Publication Bias Analysis'!E:E,NA())</f>
        <v>#N/A</v>
      </c>
      <c r="CY33" s="47" t="e">
        <f>IF(AND(Include_study?="Yes",Sufficient_data="Yes"),'Publication Bias Analysis'!F:F,NA())</f>
        <v>#N/A</v>
      </c>
      <c r="DE33" s="166"/>
      <c r="DF3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33" s="34" t="str">
        <f t="shared" si="59"/>
        <v/>
      </c>
      <c r="DH33" s="47" t="str">
        <f>IF(AND(Include_study?="Yes",Sufficient_data="Yes"),1/('Publication Bias Analysis'!F:F^2+IF(Additional_model="Fixed effect",0,$DQ$7)),"")</f>
        <v/>
      </c>
      <c r="DI33" s="34" t="str">
        <f>IF(AND(Include_study?="Yes",Sufficient_data="Yes"),IF('Publication Bias Analysis'!L$37="Left",'Publication Bias Analysis'!E:E-DQ$3,DQ$3-'Publication Bias Analysis'!E:E),"")</f>
        <v/>
      </c>
      <c r="DJ33" s="34" t="str">
        <f t="shared" si="60"/>
        <v/>
      </c>
      <c r="DK33" s="47" t="str">
        <f>IF(AND(DI33&lt;&gt;"",CU33&lt;=MAX(CU:CU)-DQ$8),1/('Publication Bias Analysis'!F:F^2+IF(Additional_model="Fixed effect",0,$DQ$15)),"")</f>
        <v/>
      </c>
      <c r="DL33" s="7" t="str">
        <f>IF(AND(Include_study?="Yes",Sufficient_data="Yes"),IF('Publication Bias Analysis'!L$37="Left",'Publication Bias Analysis'!E:E-DQ$11,DQ$11-'Publication Bias Analysis'!E:E),"")</f>
        <v/>
      </c>
      <c r="DM33" s="7" t="str">
        <f t="shared" si="81"/>
        <v/>
      </c>
      <c r="DN33" s="47" t="str">
        <f>IF(AND(DL33&lt;&gt;"",CV33&lt;=MAX(CV:CV)-DQ$16),1/('Publication Bias Analysis'!F:F^2+IF(Additional_model="Fixed effect",0,$DQ$23)),"")</f>
        <v/>
      </c>
      <c r="DT33" s="54">
        <v>32</v>
      </c>
      <c r="DU33" s="76" t="str">
        <f>IF(Trim_and_fill="On",IF(DQ$24&gt;(COUNT(DU$2:DU32)),IF(COUNTIF(CU:CU,-1*(MAX(CU:CU)-DT33+1))=1,"",MAX(CU:CU)-DT33+1),""),"")</f>
        <v/>
      </c>
      <c r="DV33" s="34" t="str">
        <f t="shared" si="85"/>
        <v/>
      </c>
      <c r="DW33" s="34" t="str">
        <f t="shared" si="86"/>
        <v/>
      </c>
      <c r="DX33" s="34" t="str">
        <f t="shared" si="87"/>
        <v/>
      </c>
      <c r="DY33" s="34" t="str">
        <f t="shared" si="65"/>
        <v/>
      </c>
      <c r="DZ33" s="47" t="str">
        <f>IF(DU33&lt;&gt;"",DV:DV-'Publication Bias Analysis'!I$37,"")</f>
        <v/>
      </c>
      <c r="EA33" s="35"/>
      <c r="EB33" s="54">
        <v>32</v>
      </c>
      <c r="EC33" s="34" t="e">
        <f t="shared" si="88"/>
        <v>#N/A</v>
      </c>
      <c r="ED33" s="47" t="e">
        <f t="shared" si="89"/>
        <v>#N/A</v>
      </c>
      <c r="EF33" s="166"/>
      <c r="EG33" s="34" t="str">
        <f t="shared" si="68"/>
        <v/>
      </c>
      <c r="EH33" s="47" t="str">
        <f>IF(AND(Include_study?="Yes",Sufficient_data="Yes"),Z_score-('Publication Bias Analysis'!P$3+'Publication Bias Analysis'!P$4*Inverse_standard_error),"")</f>
        <v/>
      </c>
      <c r="EJ33" s="166"/>
      <c r="EK33" s="34" t="str">
        <f>IF(AND(Include_study?="Yes",Sufficient_data="Yes"),('Publication Bias Analysis'!E:E-SUMPRODUCT('Publication Bias Analysis'!E:E,Calculations!CN:CN)/SUM(Calculations!CN:CN))/(SQRT(EL:EL)),"")</f>
        <v/>
      </c>
      <c r="EL33" s="34" t="str">
        <f>IF(AND(Include_study?="Yes",Sufficient_data="Yes"),'Publication Bias Analysis'!F:F^2-1/(SUM(Calculations!CN:CN)),"")</f>
        <v/>
      </c>
      <c r="EM33" s="76" t="str">
        <f t="shared" si="69"/>
        <v/>
      </c>
      <c r="EN33" s="76" t="str">
        <f t="shared" si="70"/>
        <v/>
      </c>
      <c r="EO33" s="76" t="str">
        <f>IF(AND(Include_study?="Yes",Sufficient_data="Yes"),COUNTIFS(EM$2:EM32,"&lt;"&amp;EM33,EN$2:EN32,"&lt;"&amp;EN33)+COUNTIFS(EM34:EM$201,"&lt;"&amp;EM33,EN34:EN$201,"&lt;"&amp;EN33)+COUNTIFS(EM$2:EM32,"&gt;"&amp;EM33,EN$2:EN32,"&gt;"&amp;EN33)+COUNTIFS(EM34:EM$201,"&gt;"&amp;EM33,EN34:EN$201,"&gt;"&amp;EN33),"")</f>
        <v/>
      </c>
      <c r="EP33" s="101" t="str">
        <f>IF(AND(Include_study?="Yes",Sufficient_data="Yes"),COUNTIFS(EM$2:EM32,"&lt;"&amp;EM33,EN$2:EN32,"&gt;"&amp;EN33)+COUNTIFS(EM34:EM$201,"&lt;"&amp;EM33,EN34:EN$201,"&gt;"&amp;EN33)+COUNTIFS(EM$2:EM32,"&gt;"&amp;EM33,EN$2:EN32,"&lt;"&amp;EN33)+COUNTIFS(EM34:EM$201,"&gt;"&amp;EM33,EN34:EN$201,"&lt;"&amp;EN33),"")</f>
        <v/>
      </c>
      <c r="ER33" s="166"/>
      <c r="EW33" s="166"/>
      <c r="EX33" s="34" t="e">
        <f t="shared" si="71"/>
        <v>#N/A</v>
      </c>
      <c r="EY33" s="34" t="e">
        <f t="shared" si="72"/>
        <v>#N/A</v>
      </c>
      <c r="EZ33" s="34" t="str">
        <f t="shared" si="73"/>
        <v/>
      </c>
      <c r="FA33" s="47" t="str">
        <f>IF(AND(Include_study?="Yes",Sufficient_data="Yes"),Z_score-('Publication Bias Analysis'!AL$30+'Publication Bias Analysis'!AL$31*Inverse_standard_error),"")</f>
        <v/>
      </c>
      <c r="FG33" s="166"/>
      <c r="FH33" s="104" t="str">
        <f>IF(Z_score&lt;&gt;"",RANK('Publication Bias Analysis'!AT:AT,'Publication Bias Analysis'!AT:AT,1)+COUNTIF('Publication Bias Analysis'!AT$2:AT32,'Publication Bias Analysis'!AT33),"")</f>
        <v/>
      </c>
      <c r="FI33" s="34" t="str">
        <f t="shared" si="74"/>
        <v/>
      </c>
      <c r="FJ33" s="34" t="e">
        <f>IF('Publication Bias Analysis'!AS33&lt;&gt;"",'Publication Bias Analysis'!AS33,NA())</f>
        <v>#N/A</v>
      </c>
      <c r="FK33" s="34" t="e">
        <f>IF('Publication Bias Analysis'!AT33&lt;&gt;"",'Publication Bias Analysis'!AT33,NA())</f>
        <v>#N/A</v>
      </c>
      <c r="FL33" s="34" t="str">
        <f>IF(AND(Include_study?="Yes",Sufficient_data="Yes"),'Publication Bias Analysis'!AS:AS-AVERAGE('Publication Bias Analysis'!AS:AS),"")</f>
        <v/>
      </c>
      <c r="FM33" s="47" t="str">
        <f>IF(AND(Include_study?="Yes",Sufficient_data="Yes"),FK:FK-('Publication Bias Analysis'!AW$30+'Publication Bias Analysis'!AW$31*'Publication Bias Analysis'!AS:AS),"")</f>
        <v/>
      </c>
      <c r="FS33" s="166"/>
      <c r="FT33" s="34" t="str">
        <f t="shared" si="75"/>
        <v/>
      </c>
      <c r="FU33" s="90" t="str">
        <f t="shared" si="83"/>
        <v/>
      </c>
      <c r="FV33" s="47" t="str">
        <f t="shared" si="84"/>
        <v/>
      </c>
    </row>
    <row r="34" spans="1:178" x14ac:dyDescent="0.2">
      <c r="A34" s="169"/>
      <c r="B34" s="132" t="str">
        <f t="shared" ref="B34:B65" si="90">IF(AND(Sufficient_data="Yes",Include_study?="Yes"),IF(AND(Sort_by=$E$1,Order="Ascending"),COUNTIFS(Include_study?,"Yes",Sufficient_data,"Yes",Study_name,"&lt;"&amp;Study_name)+1,IF(AND(Sort_by=$E$1,Order="Descending"),COUNTIF(Study_name,"&gt;"&amp;Study_name)-IF(Study_name&lt;"Study name",1,0),RANK(IF(Sort_by=$D$1,D:D,IF(Sort_by=$F$1,Semi_partial_correlation,IF(Sort_by=G$1,Number_of_observations,IF(Sort_by=H$1,Number_of_predictors,IF(Sort_by=I$1,Variance,IF(Sort_by=$J$1,Standard_error,IF(Sort_by=$K$1,Weightf,IF(Sort_by=$L$1,Weightr,"")))))))),IF(Sort_by=$D$1,D:D,IF(Sort_by=$F$1,Semi_partial_correlation,IF(Sort_by=G$1,Number_of_observations,IF(Sort_by=H$1,Number_of_predictors,IF(Sort_by=I$1,Variance,IF(Sort_by=$J$1,Standard_error,IF(Sort_by=$K$1,Weightf,IF(Sort_by=$L$1,Weightr,"")))))))),IF(Order="Descending",0,1)))),"")</f>
        <v/>
      </c>
      <c r="C34" s="132" t="str">
        <f>IF(B34&lt;&gt;"",IF(B34=0,COUNTIF(B$2:B33,0)+1,COUNTIF(B$2:B33,B34)+B34+COUNTIF(B:B,0)),"")</f>
        <v/>
      </c>
      <c r="D34" s="132" t="str">
        <f t="shared" ref="D34:D97" si="91">IF(Entry_Number&lt;&gt;"",Entry_Number,"")</f>
        <v/>
      </c>
      <c r="E34" s="133" t="str">
        <f>IF(AND(Sufficient_data="Yes",Include_study?="Yes",Input!Study_name&lt;&gt;""),Input!Study_name,"")</f>
        <v/>
      </c>
      <c r="F34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34" s="132" t="str">
        <f t="shared" ref="G34:G65" si="92">IF(AND(Include_study?="Yes",Number_of_observations&lt;&gt;""),Number_of_observations,"")</f>
        <v/>
      </c>
      <c r="H34" s="132" t="str">
        <f t="shared" ref="H34:H65" si="93">IF(AND(Sufficient_data="Yes",Include_study?="Yes",Number_of_predictors&lt;&gt;""),Number_of_predictors,"")</f>
        <v/>
      </c>
      <c r="I3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34" s="17" t="str">
        <f t="shared" ref="J34:J97" si="94">IF(AND(Sufficient_data="Yes",Include_study?="Yes"),SQRT(Variance),"")</f>
        <v/>
      </c>
      <c r="K34" s="17" t="str">
        <f t="shared" ref="K34:K97" si="95">IF(AND(Sufficient_data="Yes",Include_study?="Yes"),1/Variance,"")</f>
        <v/>
      </c>
      <c r="L34" s="17" t="str">
        <f t="shared" ref="L34:L97" si="96">IF(AND(Sufficient_data="Yes",Include_study?="Yes"),1/(Variance+T2_),"")</f>
        <v/>
      </c>
      <c r="M34" s="17" t="str">
        <f t="shared" ref="M34:M65" si="97">IF(AND(Sufficient_data="Yes",Include_study?="Yes"),Semi_partial_correlation-ABS(TINV((1-Confidence_level),Number_of_observations-1))*Standard_error,"")</f>
        <v/>
      </c>
      <c r="N34" s="17" t="str">
        <f t="shared" ref="N34:N65" si="98">IF(AND(Sufficient_data="Yes",Include_study?="Yes"),Semi_partial_correlation+ABS(TINV((1-Confidence_level),Number_of_observations-1))*Standard_error,"")</f>
        <v/>
      </c>
      <c r="O34" s="146" t="str">
        <f t="shared" ref="O34:O65" si="99">IF(Weightr&lt;&gt;"",IF(Meta_analysis_model="Fixed effect model",Weightf/SUM(Weightf),Weightr/SUM(Weightr)),"")</f>
        <v/>
      </c>
      <c r="P34" s="142" t="str">
        <f t="shared" ref="P34:P65" si="100">IF(AND(Include_study?="Yes",Sufficient_data="Yes"),Semi_partial_correlation-Combined_Effect_Size,"")</f>
        <v/>
      </c>
      <c r="R34" s="71" t="e">
        <f t="shared" ref="R34:R65" si="101">IF(AND(Sufficient_data="Yes",Include_study?="Yes"),Semi_partial_correlation,NA())</f>
        <v>#N/A</v>
      </c>
      <c r="S34" s="34" t="e">
        <f t="shared" ref="S34:S65" si="102">IF(AND(Sufficient_data="Yes",Include_study?="Yes"),Semi_partial_correlation-CI_Lower_limit,NA())</f>
        <v>#N/A</v>
      </c>
      <c r="T34" s="47" t="e">
        <f t="shared" ref="T34:T65" si="103">IF(AND(Sufficient_data="Yes",Include_study?="Yes"),CI_Upper_limit-Semi_partial_correlation,NA())</f>
        <v>#N/A</v>
      </c>
      <c r="Y34" s="169"/>
      <c r="Z34" s="83" t="str">
        <f t="shared" ref="Z34:Z51" si="104">IF(AND(Sufficient_data="Yes",Include_study?="Yes",Subgroup&lt;&gt;""),COUNTIFS(Include_study?,"Yes",Sufficient_data,"Yes",AB:AB,"&lt;"&amp;Subgroup)+COUNTIFS(Entry_Number,"&lt;"&amp;Entry_Number,AB:AB,Subgroup)+COUNTIFS(AT:AT,"&gt;="&amp;0,AQ:AQ,"&lt;"&amp;Subgroup)+1-COUNTIFS(Include_study?,"Yes",Sufficient_data,"Yes",Subgroup,"="&amp;""),"")</f>
        <v/>
      </c>
      <c r="AA34" s="34" t="str">
        <f t="shared" ref="AA34:AA97" si="105">IF(AND(Include_study?="Yes",Sufficient_data="Yes",Subgroup&lt;&gt;""),Study_name,"")</f>
        <v/>
      </c>
      <c r="AB34" s="34" t="str">
        <f t="shared" ref="AB34:AB97" si="106">IF(AND(Sufficient_data="Yes",Include_study?="Yes",Subgroup&lt;&gt;""),Subgroup,"")</f>
        <v/>
      </c>
      <c r="AC34" s="34" t="str">
        <f t="shared" ref="AC34:AC65" si="107">IF(AND(Include_study?="Yes",Sufficient_data="Yes",Subgroup&lt;&gt;""),Semi_partial_correlation,"")</f>
        <v/>
      </c>
      <c r="AD34" s="34" t="str">
        <f t="shared" ref="AD34:AD97" si="108">IF(AND(Sufficient_data="Yes",Include_study?="Yes",Subgroup&lt;&gt;""),SQRT(Variance),"")</f>
        <v/>
      </c>
      <c r="AE34" s="77" t="str">
        <f t="shared" ref="AE34:AE51" si="109">IF(AND(Include_study?="Yes",Sufficient_data="Yes",Subgroup&lt;&gt;""),1/AD34^2,"")</f>
        <v/>
      </c>
      <c r="AF34" s="77" t="str">
        <f t="shared" ref="AF34:AF65" si="110">IF(AND(Include_study?="Yes",Sufficient_data="Yes",Subgroup&lt;&gt;""),1/(AD34^2+IF(Within_subgroup_weighting=BS$34,0,INDEX(AQ:AX,MATCH(Subgroup,AQ:AQ,0),8))),"")</f>
        <v/>
      </c>
      <c r="AG34" s="84" t="str">
        <f t="shared" ref="AG34:AG51" si="111">IF(AND(Sufficient_data="Yes",Include_study?="Yes",Subgroup&lt;&gt;""),AF34/SUMIF(Subgroup,Subgroup,AF:AF),"")</f>
        <v/>
      </c>
      <c r="AH34" s="34" t="str">
        <f t="shared" ref="AH34:AH65" si="112">IF(AND(Sufficient_data="Yes",Include_study?="Yes",Subgroup&lt;&gt;""),AC:AC-ABS(TINV((1-Subgroup_confidence_level),Number_of_observations-1))*AD:AD,"")</f>
        <v/>
      </c>
      <c r="AI34" s="34" t="str">
        <f t="shared" ref="AI34:AI65" si="113">IF(AND(Sufficient_data="Yes",Include_study?="Yes",Subgroup&lt;&gt;""),AC:AC+ABS(TINV((1-Subgroup_confidence_level),Number_of_observations-1))*AD:AD,"")</f>
        <v/>
      </c>
      <c r="AJ34" s="47" t="str">
        <f t="shared" ref="AJ34:AJ65" si="114">IF(AND(Include_study?="Yes",Sufficient_data="Yes",Subgroup&lt;&gt;""),AC:AC-VLOOKUP(AB:AB,AQ:AZ,10,FALSE),"")</f>
        <v/>
      </c>
      <c r="AL34" s="71" t="e">
        <f t="shared" ref="AL34:AL51" si="115">IF(AND(Sufficient_data="Yes",Include_study?="Yes",Subgroup&lt;&gt;""),AC:AC,NA())</f>
        <v>#N/A</v>
      </c>
      <c r="AM34" s="34" t="e">
        <f t="shared" ref="AM34:AM51" si="116">IF(AND(Sufficient_data="Yes",Include_study?="Yes",Subgroup&lt;&gt;""),AC:AC-AH:AH,NA())</f>
        <v>#N/A</v>
      </c>
      <c r="AN34" s="47" t="e">
        <f t="shared" ref="AN34:AN51" si="117">IF(AND(Sufficient_data="Yes",Include_study?="Yes",Subgroup&lt;&gt;""),AI:AI-AC:AC,NA())</f>
        <v>#N/A</v>
      </c>
      <c r="AP34" s="83" t="str">
        <f t="shared" ref="AP34:AP51" si="118">IF(AQ34&lt;&gt;"",SUMIFS(AS:AS,AT:AT,"&gt;="&amp;0,AQ:AQ,"&lt;"&amp;AQ34)+AS34+AR34,"")</f>
        <v/>
      </c>
      <c r="AQ34" s="34" t="str">
        <f>IF(AND(Sufficient_data="Yes",Include_study?="Yes",Subgroup&lt;&gt;""),IF(COUNTIFS(Input!L$2:L33,"="&amp;"Yes",Input!C$2:C33,"="&amp;"Yes",Input!M$2:M33,"="&amp;Subgroup)&gt;0,"",Subgroup),"")</f>
        <v/>
      </c>
      <c r="AR34" s="89" t="str">
        <f t="shared" ref="AR34:AR51" si="119">IF(AQ34&lt;&gt;"",(COUNTIFS(AT:AT,"&gt;="&amp;0,AQ:AQ,"&lt;"&amp;AQ34)+1),"")</f>
        <v/>
      </c>
      <c r="AS34" s="76" t="str">
        <f t="shared" ref="AS34:AS51" si="120">IF(AQ34&lt;&gt;"",COUNTIFS(Include_study?,"Yes",Sufficient_data,"Yes",Subgroup,AQ34),"")</f>
        <v/>
      </c>
      <c r="AT34" s="34" t="str">
        <f t="shared" ref="AT34:AT51" si="121">IF(AND(AQ34&lt;&gt;"",SUMIF(Subgroup,AQ34,AE:AE)&gt;0),MAX(0,SUMPRODUCT(--(Subgroup=AQ34),AE:AE,AC:AC,AC:AC)-(SUMPRODUCT(--(Subgroup=AQ34),AE:AE,AC:AC)^2/SUMIF(Subgroup,AQ34,AE:AE))),"")</f>
        <v/>
      </c>
      <c r="AU34" s="90" t="str">
        <f t="shared" ref="AU34:AU51" si="122">IF(AT34&lt;&gt;"",CHIDIST(AT34,AS34-1),"")</f>
        <v/>
      </c>
      <c r="AV34" s="34" t="str">
        <f t="shared" ref="AV34:AV51" si="123">IF(AT34&lt;&gt;"",MAX(0,(AT34-(AS34-1))/AT34),"")</f>
        <v/>
      </c>
      <c r="AW34" s="34" t="str">
        <f t="shared" ref="AW34:AW51" si="124">IF(AT34&lt;&gt;"",SUMIF(Subgroup,AQ34,AE:AE)-SUMPRODUCT(--(Subgroup=AQ34),AE:AE,AE:AE)/SUMIF(Subgroup,AQ34,AE:AE),"")</f>
        <v/>
      </c>
      <c r="AX34" s="34" t="str">
        <f t="shared" ref="AX34:AX65" si="125">IF(AT34&lt;&gt;"",IF(AS34=1,0,IF(Within_subgroup_weighting=$BS$36,MAX(0,(SUM(AT:AT)-(k_-COUNT(AT:AT)-1))/SUM(AW:AW)),MAX(0,(AT34-AS34-1))/AW34)),"")</f>
        <v/>
      </c>
      <c r="AY34" s="34" t="str">
        <f t="shared" ref="AY34:AY51" si="126">IF(AX34&lt;&gt;"",SQRT(AX34),"")</f>
        <v/>
      </c>
      <c r="AZ34" s="34" t="str">
        <f t="shared" ref="AZ34:AZ51" si="127">IF(AT34&lt;&gt;"",SUMPRODUCT(--(Subgroup=AQ34),AF:AF,AC:AC)/SUMIF(Subgroup,AQ34,AF:AF),"")</f>
        <v/>
      </c>
      <c r="BA34" s="34" t="str">
        <f t="shared" ref="BA34:BA65" si="128">IF(AT34&lt;&gt;"",IF(Within_subgroup_weighting=BS$34,1/SQRT(SUMIF(Subgroup,AQ34,AE:AE)),SQRT(SUMPRODUCT(--(Subgroup=AQ34),AF:AF,AJ:AJ,AJ:AJ)/((AS34-1)*SUMIF(Subgroup,AQ34,AF:AF)))),"")</f>
        <v/>
      </c>
      <c r="BB34" s="89" t="str">
        <f t="shared" ref="BB34:BB51" si="129">IF(AQ34&lt;&gt;"",SUMIFS(Number_of_subjects,Subgroup,"="&amp;AQ34,Include_study?,"="&amp;"Yes"),"")</f>
        <v/>
      </c>
      <c r="BC34" s="34" t="str">
        <f t="shared" ref="BC34:BC65" si="130">IF(AT34&lt;&gt;"",AZ34-ABS(TINV((1-Subgroup_confidence_level),AS34-1))*BA34,"")</f>
        <v/>
      </c>
      <c r="BD34" s="34" t="str">
        <f t="shared" ref="BD34:BD65" si="131">IF(AT34&lt;&gt;"",AZ34+ABS(TINV((1-Subgroup_confidence_level),AS34-1))*BA34,"")</f>
        <v/>
      </c>
      <c r="BE34" s="34" t="str">
        <f t="shared" ref="BE34:BE51" si="132">IF(AT34&lt;&gt;"",AZ34-BC34,"")</f>
        <v/>
      </c>
      <c r="BF34" s="34" t="str">
        <f t="shared" ref="BF34:BF51" si="133">IF(AT34&lt;&gt;"",BD34-AZ34,"")</f>
        <v/>
      </c>
      <c r="BG34" s="34" t="str">
        <f t="shared" si="76"/>
        <v/>
      </c>
      <c r="BH34" s="34" t="str">
        <f t="shared" si="77"/>
        <v/>
      </c>
      <c r="BI34" s="34" t="str">
        <f t="shared" ref="BI34:BI51" si="134">IF(AT34&lt;&gt;"",AZ34-BG34,"")</f>
        <v/>
      </c>
      <c r="BJ34" s="34" t="str">
        <f t="shared" ref="BJ34:BJ51" si="135">IF(AT34&lt;&gt;"",BH34-AZ34,"")</f>
        <v/>
      </c>
      <c r="BK34" s="34" t="str">
        <f t="shared" ref="BK34:BK51" si="136">IF(AT34&lt;&gt;"",SUMPRODUCT(--(Subgroup=AQ34),AF:AF,AC:AC,AC:AC)-(SUMPRODUCT(--(Subgroup=AQ34),AF:AF,AC:AC)^2/SUMIF(Subgroup,AQ34,AF:AF)),"")</f>
        <v/>
      </c>
      <c r="BL34" s="34" t="e">
        <f t="shared" ref="BL34:BL51" si="137">IF(AT34&lt;&gt;"",AZ34,NA())</f>
        <v>#N/A</v>
      </c>
      <c r="BM34" s="84" t="str">
        <f t="shared" si="78"/>
        <v/>
      </c>
      <c r="BN34" s="34" t="str">
        <f t="shared" ref="BN34:BN51" si="138">IF(AQ34&lt;&gt;"",1/(BA34^2),"")</f>
        <v/>
      </c>
      <c r="BO34" s="34" t="str">
        <f t="shared" ref="BO34:BO65" si="139">IF(BA34&lt;&gt;"",1/(BA34^2+IF(Between_subgroup_weighting=BS$30,0,BT$27)),"")</f>
        <v/>
      </c>
      <c r="BP34" s="34" t="str">
        <f t="shared" ref="BP34:BP51" si="140">IF(AT34&lt;&gt;"",(BT$2-AZ34)^2*BO34,"")</f>
        <v/>
      </c>
      <c r="BQ34" s="47" t="str">
        <f t="shared" si="79"/>
        <v/>
      </c>
      <c r="BS34" s="37" t="s">
        <v>266</v>
      </c>
      <c r="BT34" s="38"/>
      <c r="BV34" s="170"/>
      <c r="BW34" s="71" t="e">
        <f>IF(AND(Sufficient_data="Yes",Include_study?="Yes",Moderator&lt;&gt;""),'Moderator Analysis'!E:E,NA())</f>
        <v>#N/A</v>
      </c>
      <c r="BX34" s="34" t="e">
        <f>IF(AND(Include_study?="Yes",Sufficient_data="Yes",Moderator&lt;&gt;""),'Moderator Analysis'!F:F,NA())</f>
        <v>#N/A</v>
      </c>
      <c r="BY34" s="34" t="str">
        <f t="shared" ref="BY34:BY65" si="141">IF(AND(Include_study?="Yes",Sufficient_data="Yes",Moderator&lt;&gt;""),Weightf,"")</f>
        <v/>
      </c>
      <c r="BZ34" s="34" t="str">
        <f>IF(AND(Sufficient_data="Yes",Include_study?="Yes",Moderator&lt;&gt;""),'Moderator Analysis'!F:F-CJ$2,"")</f>
        <v/>
      </c>
      <c r="CA34" s="34" t="str">
        <f>IF(AND(Sufficient_data="Yes",Include_study?="Yes",Moderator&lt;&gt;""),'Moderator Analysis'!E:E-CJ$3,"")</f>
        <v/>
      </c>
      <c r="CB34" s="47" t="str">
        <f t="shared" ref="CB34:CB65" si="142">IF(AND(Sufficient_data="Yes",Include_study?="Yes",Moderator&lt;&gt;""),BY34*(BX34-CJ$5-CJ$4*BW34)^2,"")</f>
        <v/>
      </c>
      <c r="CC34" s="24"/>
      <c r="CD34" s="95" t="str">
        <f t="shared" ref="CD34:CD51" si="143">IF(AND(Sufficient_data="Yes",Include_study?="Yes",Moderator&lt;&gt;""),1/(Variance+CJ$7),"")</f>
        <v/>
      </c>
      <c r="CE34" s="77" t="str">
        <f>IF(AND(Sufficient_data="Yes",Include_study?="Yes",CD34&lt;&gt;""),'Moderator Analysis'!F:F-'Moderator Analysis'!J$37,"")</f>
        <v/>
      </c>
      <c r="CF34" s="77" t="str">
        <f>IF(AND(Sufficient_data="Yes",Include_study?="Yes",CD34&lt;&gt;""),'Moderator Analysis'!E:E-SUMPRODUCT('Moderator Analysis'!E:E,CD:CD)/SUM(CD:CD),"")</f>
        <v/>
      </c>
      <c r="CG34" s="96" t="str">
        <f>IF(AND(Sufficient_data="Yes",Include_study?="Yes",CD34&lt;&gt;""),CD:CD*(BX34-'Moderator Analysis'!J$29-'Moderator Analysis'!J$30*'Moderator Analysis'!E:E)^2,"")</f>
        <v/>
      </c>
      <c r="CH34" s="24"/>
      <c r="CL34" s="170"/>
      <c r="CM34" s="174"/>
      <c r="CN34" s="34" t="str">
        <f t="shared" ref="CN34:CN65" si="144">IF(AND(Include_study?="Yes",Sufficient_data="Yes"),1/Standard_error^2,"")</f>
        <v/>
      </c>
      <c r="CO34" s="34" t="str">
        <f>IF(AND(Include_study?="Yes",Sufficient_data="Yes"),1/('Publication Bias Analysis'!F:F^2+IF(Additional_model="Fixed effect",0,Calculations!DB$11)),"")</f>
        <v/>
      </c>
      <c r="CP34" s="34" t="str">
        <f>IF(AND(Include_study?="Yes",Sufficient_data="Yes"),1/('Publication Bias Analysis'!F:F^2+IF(Additional_model="Fixed effect",0,'Publication Bias Analysis'!L$32)),"")</f>
        <v/>
      </c>
      <c r="CQ34" s="34" t="str">
        <f>IF(AND(Include_study?="Yes",Sufficient_data="Yes"),'Publication Bias Analysis'!E:E-'Publication Bias Analysis'!I$37,"")</f>
        <v/>
      </c>
      <c r="CR34" s="34" t="str">
        <f t="shared" ref="CR34:CR65" si="145">IF(AND(Include_study?="Yes",Sufficient_data="Yes"),IF(Additional_model="Fixed effect",1/Standard_error,1/SQRT(Standard_error^2+DB$11)),"")</f>
        <v/>
      </c>
      <c r="CS34" s="34" t="str">
        <f t="shared" si="80"/>
        <v/>
      </c>
      <c r="CT34" s="76" t="str">
        <f t="shared" ref="CT34:CT65" si="146">IF(AND(Include_study?="Yes",Sufficient_data="Yes"),RANK(DG:DG,DG:DG,1)*IF(DF:DF&gt;0,1,-1),"")</f>
        <v/>
      </c>
      <c r="CU34" s="76" t="str">
        <f>IF(AND(Include_study?="Yes",Sufficient_data="Yes"),CT:CT+IF(DF:DF&lt;0,-1,1)*COUNTIF(CT$2:CT33,CT:CT),"")</f>
        <v/>
      </c>
      <c r="CV34" s="76" t="str">
        <f>IF(AND(Include_study?="Yes",Sufficient_data="Yes"),RANK(DJ:DJ,DJ:DJ,1)*IF(DI:DI&lt;0,-1,1)+IF(DI:DI&lt;0,-1,1)*COUNTIF(CT$2:CT33,CT:CT),"")</f>
        <v/>
      </c>
      <c r="CW34" s="76" t="str">
        <f>IF(AND(Include_study?="Yes",Sufficient_data="Yes"),RANK(DM:DM,DM:DM,1)*IF(DL:DL&lt;0,-1,1)+IF(DL:DL&lt;0,-1,1)*COUNTIF(CT$2:CT33,CT:CT),"")</f>
        <v/>
      </c>
      <c r="CX34" s="34" t="e">
        <f>IF(AND(Include_study?="Yes",Sufficient_data="Yes"),'Publication Bias Analysis'!E:E,NA())</f>
        <v>#N/A</v>
      </c>
      <c r="CY34" s="47" t="e">
        <f>IF(AND(Include_study?="Yes",Sufficient_data="Yes"),'Publication Bias Analysis'!F:F,NA())</f>
        <v>#N/A</v>
      </c>
      <c r="DE34" s="166"/>
      <c r="DF3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34" s="34" t="str">
        <f t="shared" ref="DG34:DG51" si="147">IF(AND(Include_study?="Yes",Sufficient_data="Yes"),ABS(DF34),"")</f>
        <v/>
      </c>
      <c r="DH34" s="47" t="str">
        <f>IF(AND(Include_study?="Yes",Sufficient_data="Yes"),1/('Publication Bias Analysis'!F:F^2+IF(Additional_model="Fixed effect",0,$DQ$7)),"")</f>
        <v/>
      </c>
      <c r="DI34" s="34" t="str">
        <f>IF(AND(Include_study?="Yes",Sufficient_data="Yes"),IF('Publication Bias Analysis'!L$37="Left",'Publication Bias Analysis'!E:E-DQ$3,DQ$3-'Publication Bias Analysis'!E:E),"")</f>
        <v/>
      </c>
      <c r="DJ34" s="34" t="str">
        <f t="shared" ref="DJ34:DJ51" si="148">IF(DI34&lt;&gt;"",ABS(DI34),"")</f>
        <v/>
      </c>
      <c r="DK34" s="47" t="str">
        <f>IF(AND(DI34&lt;&gt;"",CU34&lt;=MAX(CU:CU)-DQ$8),1/('Publication Bias Analysis'!F:F^2+IF(Additional_model="Fixed effect",0,$DQ$15)),"")</f>
        <v/>
      </c>
      <c r="DL34" s="7" t="str">
        <f>IF(AND(Include_study?="Yes",Sufficient_data="Yes"),IF('Publication Bias Analysis'!L$37="Left",'Publication Bias Analysis'!E:E-DQ$11,DQ$11-'Publication Bias Analysis'!E:E),"")</f>
        <v/>
      </c>
      <c r="DM34" s="7" t="str">
        <f t="shared" si="81"/>
        <v/>
      </c>
      <c r="DN34" s="47" t="str">
        <f>IF(AND(DL34&lt;&gt;"",CV34&lt;=MAX(CV:CV)-DQ$16),1/('Publication Bias Analysis'!F:F^2+IF(Additional_model="Fixed effect",0,$DQ$23)),"")</f>
        <v/>
      </c>
      <c r="DT34" s="54">
        <v>33</v>
      </c>
      <c r="DU34" s="76" t="str">
        <f>IF(Trim_and_fill="On",IF(DQ$24&gt;(COUNT(DU$2:DU33)),IF(COUNTIF(CU:CU,-1*(MAX(CU:CU)-DT34+1))=1,"",MAX(CU:CU)-DT34+1),""),"")</f>
        <v/>
      </c>
      <c r="DV34" s="34" t="str">
        <f t="shared" si="85"/>
        <v/>
      </c>
      <c r="DW34" s="34" t="str">
        <f t="shared" si="86"/>
        <v/>
      </c>
      <c r="DX34" s="34" t="str">
        <f t="shared" si="87"/>
        <v/>
      </c>
      <c r="DY34" s="34" t="str">
        <f t="shared" si="65"/>
        <v/>
      </c>
      <c r="DZ34" s="47" t="str">
        <f>IF(DU34&lt;&gt;"",DV:DV-'Publication Bias Analysis'!I$37,"")</f>
        <v/>
      </c>
      <c r="EA34" s="35"/>
      <c r="EB34" s="54">
        <v>33</v>
      </c>
      <c r="EC34" s="34" t="e">
        <f t="shared" si="88"/>
        <v>#N/A</v>
      </c>
      <c r="ED34" s="47" t="e">
        <f t="shared" si="89"/>
        <v>#N/A</v>
      </c>
      <c r="EF34" s="166"/>
      <c r="EG34" s="34" t="str">
        <f t="shared" si="68"/>
        <v/>
      </c>
      <c r="EH34" s="47" t="str">
        <f>IF(AND(Include_study?="Yes",Sufficient_data="Yes"),Z_score-('Publication Bias Analysis'!P$3+'Publication Bias Analysis'!P$4*Inverse_standard_error),"")</f>
        <v/>
      </c>
      <c r="EJ34" s="166"/>
      <c r="EK34" s="34" t="str">
        <f>IF(AND(Include_study?="Yes",Sufficient_data="Yes"),('Publication Bias Analysis'!E:E-SUMPRODUCT('Publication Bias Analysis'!E:E,Calculations!CN:CN)/SUM(Calculations!CN:CN))/(SQRT(EL:EL)),"")</f>
        <v/>
      </c>
      <c r="EL34" s="34" t="str">
        <f>IF(AND(Include_study?="Yes",Sufficient_data="Yes"),'Publication Bias Analysis'!F:F^2-1/(SUM(Calculations!CN:CN)),"")</f>
        <v/>
      </c>
      <c r="EM34" s="76" t="str">
        <f t="shared" ref="EM34:EM65" si="149">IF(AND(Include_study?="Yes",Sufficient_data="Yes"),RANK(EK:EK,EK:EK,1),"")</f>
        <v/>
      </c>
      <c r="EN34" s="76" t="str">
        <f t="shared" ref="EN34:EN65" si="150">IF(AND(Include_study?="Yes",Sufficient_data="Yes"),RANK(EL:EL,EL:EL,1),"")</f>
        <v/>
      </c>
      <c r="EO34" s="76" t="str">
        <f>IF(AND(Include_study?="Yes",Sufficient_data="Yes"),COUNTIFS(EM$2:EM33,"&lt;"&amp;EM34,EN$2:EN33,"&lt;"&amp;EN34)+COUNTIFS(EM35:EM$201,"&lt;"&amp;EM34,EN35:EN$201,"&lt;"&amp;EN34)+COUNTIFS(EM$2:EM33,"&gt;"&amp;EM34,EN$2:EN33,"&gt;"&amp;EN34)+COUNTIFS(EM35:EM$201,"&gt;"&amp;EM34,EN35:EN$201,"&gt;"&amp;EN34),"")</f>
        <v/>
      </c>
      <c r="EP34" s="101" t="str">
        <f>IF(AND(Include_study?="Yes",Sufficient_data="Yes"),COUNTIFS(EM$2:EM33,"&lt;"&amp;EM34,EN$2:EN33,"&gt;"&amp;EN34)+COUNTIFS(EM35:EM$201,"&lt;"&amp;EM34,EN35:EN$201,"&gt;"&amp;EN34)+COUNTIFS(EM$2:EM33,"&gt;"&amp;EM34,EN$2:EN33,"&lt;"&amp;EN34)+COUNTIFS(EM35:EM$201,"&gt;"&amp;EM34,EN35:EN$201,"&lt;"&amp;EN34),"")</f>
        <v/>
      </c>
      <c r="ER34" s="166"/>
      <c r="EW34" s="166"/>
      <c r="EX34" s="34" t="e">
        <f t="shared" ref="EX34:EX97" si="151">IF(AND(Include_study?="Yes",Sufficient_data="Yes"),Z_score,NA())</f>
        <v>#N/A</v>
      </c>
      <c r="EY34" s="34" t="e">
        <f t="shared" ref="EY34:EY97" si="152">IF(AND(Include_study?="Yes",Sufficient_data="Yes"),Inverse_standard_error,NA())</f>
        <v>#N/A</v>
      </c>
      <c r="EZ34" s="34" t="str">
        <f t="shared" ref="EZ34:EZ97" si="153">IF(AND(Include_study?="Yes",Sufficient_data="Yes"),Inverse_standard_error-AVERAGE(Inverse_standard_error),"")</f>
        <v/>
      </c>
      <c r="FA34" s="47" t="str">
        <f>IF(AND(Include_study?="Yes",Sufficient_data="Yes"),Z_score-('Publication Bias Analysis'!AL$30+'Publication Bias Analysis'!AL$31*Inverse_standard_error),"")</f>
        <v/>
      </c>
      <c r="FG34" s="166"/>
      <c r="FH34" s="104" t="str">
        <f>IF(Z_score&lt;&gt;"",RANK('Publication Bias Analysis'!AT:AT,'Publication Bias Analysis'!AT:AT,1)+COUNTIF('Publication Bias Analysis'!AT$2:AT33,'Publication Bias Analysis'!AT34),"")</f>
        <v/>
      </c>
      <c r="FI34" s="34" t="str">
        <f t="shared" ref="FI34:FI65" si="154">IF(FH:FH&lt;&gt;"",(FH:FH-1/3)/(k_+1/3),"")</f>
        <v/>
      </c>
      <c r="FJ34" s="34" t="e">
        <f>IF('Publication Bias Analysis'!AS34&lt;&gt;"",'Publication Bias Analysis'!AS34,NA())</f>
        <v>#N/A</v>
      </c>
      <c r="FK34" s="34" t="e">
        <f>IF('Publication Bias Analysis'!AT34&lt;&gt;"",'Publication Bias Analysis'!AT34,NA())</f>
        <v>#N/A</v>
      </c>
      <c r="FL34" s="34" t="str">
        <f>IF(AND(Include_study?="Yes",Sufficient_data="Yes"),'Publication Bias Analysis'!AS:AS-AVERAGE('Publication Bias Analysis'!AS:AS),"")</f>
        <v/>
      </c>
      <c r="FM34" s="47" t="str">
        <f>IF(AND(Include_study?="Yes",Sufficient_data="Yes"),FK:FK-('Publication Bias Analysis'!AW$30+'Publication Bias Analysis'!AW$31*'Publication Bias Analysis'!AS:AS),"")</f>
        <v/>
      </c>
      <c r="FS34" s="166"/>
      <c r="FT34" s="34" t="str">
        <f t="shared" ref="FT34:FT97" si="155">IF(AND(Include_study?="Yes",Sufficient_data="Yes"),Z_score,"")</f>
        <v/>
      </c>
      <c r="FU34" s="90" t="str">
        <f t="shared" si="83"/>
        <v/>
      </c>
      <c r="FV34" s="47" t="str">
        <f t="shared" si="84"/>
        <v/>
      </c>
    </row>
    <row r="35" spans="1:178" x14ac:dyDescent="0.2">
      <c r="A35" s="169"/>
      <c r="B35" s="132" t="str">
        <f t="shared" si="90"/>
        <v/>
      </c>
      <c r="C35" s="132" t="str">
        <f>IF(B35&lt;&gt;"",IF(B35=0,COUNTIF(B$2:B34,0)+1,COUNTIF(B$2:B34,B35)+B35+COUNTIF(B:B,0)),"")</f>
        <v/>
      </c>
      <c r="D35" s="132" t="str">
        <f t="shared" si="91"/>
        <v/>
      </c>
      <c r="E35" s="133" t="str">
        <f>IF(AND(Sufficient_data="Yes",Include_study?="Yes",Input!Study_name&lt;&gt;""),Input!Study_name,"")</f>
        <v/>
      </c>
      <c r="F35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35" s="132" t="str">
        <f t="shared" si="92"/>
        <v/>
      </c>
      <c r="H35" s="132" t="str">
        <f t="shared" si="93"/>
        <v/>
      </c>
      <c r="I3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35" s="17" t="str">
        <f t="shared" si="94"/>
        <v/>
      </c>
      <c r="K35" s="17" t="str">
        <f t="shared" si="95"/>
        <v/>
      </c>
      <c r="L35" s="17" t="str">
        <f t="shared" si="96"/>
        <v/>
      </c>
      <c r="M35" s="17" t="str">
        <f t="shared" si="97"/>
        <v/>
      </c>
      <c r="N35" s="17" t="str">
        <f t="shared" si="98"/>
        <v/>
      </c>
      <c r="O35" s="146" t="str">
        <f t="shared" si="99"/>
        <v/>
      </c>
      <c r="P35" s="142" t="str">
        <f t="shared" si="100"/>
        <v/>
      </c>
      <c r="R35" s="71" t="e">
        <f t="shared" si="101"/>
        <v>#N/A</v>
      </c>
      <c r="S35" s="34" t="e">
        <f t="shared" si="102"/>
        <v>#N/A</v>
      </c>
      <c r="T35" s="47" t="e">
        <f t="shared" si="103"/>
        <v>#N/A</v>
      </c>
      <c r="Y35" s="169"/>
      <c r="Z35" s="83" t="str">
        <f t="shared" si="104"/>
        <v/>
      </c>
      <c r="AA35" s="34" t="str">
        <f t="shared" si="105"/>
        <v/>
      </c>
      <c r="AB35" s="34" t="str">
        <f t="shared" si="106"/>
        <v/>
      </c>
      <c r="AC35" s="34" t="str">
        <f t="shared" si="107"/>
        <v/>
      </c>
      <c r="AD35" s="34" t="str">
        <f t="shared" si="108"/>
        <v/>
      </c>
      <c r="AE35" s="77" t="str">
        <f t="shared" si="109"/>
        <v/>
      </c>
      <c r="AF35" s="77" t="str">
        <f t="shared" si="110"/>
        <v/>
      </c>
      <c r="AG35" s="84" t="str">
        <f t="shared" si="111"/>
        <v/>
      </c>
      <c r="AH35" s="34" t="str">
        <f t="shared" si="112"/>
        <v/>
      </c>
      <c r="AI35" s="34" t="str">
        <f t="shared" si="113"/>
        <v/>
      </c>
      <c r="AJ35" s="47" t="str">
        <f t="shared" si="114"/>
        <v/>
      </c>
      <c r="AL35" s="71" t="e">
        <f t="shared" si="115"/>
        <v>#N/A</v>
      </c>
      <c r="AM35" s="34" t="e">
        <f t="shared" si="116"/>
        <v>#N/A</v>
      </c>
      <c r="AN35" s="47" t="e">
        <f t="shared" si="117"/>
        <v>#N/A</v>
      </c>
      <c r="AP35" s="83" t="str">
        <f t="shared" si="118"/>
        <v/>
      </c>
      <c r="AQ35" s="34" t="str">
        <f>IF(AND(Sufficient_data="Yes",Include_study?="Yes",Subgroup&lt;&gt;""),IF(COUNTIFS(Input!L$2:L34,"="&amp;"Yes",Input!C$2:C34,"="&amp;"Yes",Input!M$2:M34,"="&amp;Subgroup)&gt;0,"",Subgroup),"")</f>
        <v/>
      </c>
      <c r="AR35" s="89" t="str">
        <f t="shared" si="119"/>
        <v/>
      </c>
      <c r="AS35" s="76" t="str">
        <f t="shared" si="120"/>
        <v/>
      </c>
      <c r="AT35" s="34" t="str">
        <f t="shared" si="121"/>
        <v/>
      </c>
      <c r="AU35" s="90" t="str">
        <f t="shared" si="122"/>
        <v/>
      </c>
      <c r="AV35" s="34" t="str">
        <f t="shared" si="123"/>
        <v/>
      </c>
      <c r="AW35" s="34" t="str">
        <f t="shared" si="124"/>
        <v/>
      </c>
      <c r="AX35" s="34" t="str">
        <f t="shared" si="125"/>
        <v/>
      </c>
      <c r="AY35" s="34" t="str">
        <f t="shared" si="126"/>
        <v/>
      </c>
      <c r="AZ35" s="34" t="str">
        <f t="shared" si="127"/>
        <v/>
      </c>
      <c r="BA35" s="34" t="str">
        <f t="shared" si="128"/>
        <v/>
      </c>
      <c r="BB35" s="89" t="str">
        <f t="shared" si="129"/>
        <v/>
      </c>
      <c r="BC35" s="34" t="str">
        <f t="shared" si="130"/>
        <v/>
      </c>
      <c r="BD35" s="34" t="str">
        <f t="shared" si="131"/>
        <v/>
      </c>
      <c r="BE35" s="34" t="str">
        <f t="shared" si="132"/>
        <v/>
      </c>
      <c r="BF35" s="34" t="str">
        <f t="shared" si="133"/>
        <v/>
      </c>
      <c r="BG35" s="34" t="str">
        <f t="shared" si="76"/>
        <v/>
      </c>
      <c r="BH35" s="34" t="str">
        <f t="shared" si="77"/>
        <v/>
      </c>
      <c r="BI35" s="34" t="str">
        <f t="shared" si="134"/>
        <v/>
      </c>
      <c r="BJ35" s="34" t="str">
        <f t="shared" si="135"/>
        <v/>
      </c>
      <c r="BK35" s="34" t="str">
        <f t="shared" si="136"/>
        <v/>
      </c>
      <c r="BL35" s="34" t="e">
        <f t="shared" si="137"/>
        <v>#N/A</v>
      </c>
      <c r="BM35" s="84" t="str">
        <f t="shared" si="78"/>
        <v/>
      </c>
      <c r="BN35" s="34" t="str">
        <f t="shared" si="138"/>
        <v/>
      </c>
      <c r="BO35" s="34" t="str">
        <f t="shared" si="139"/>
        <v/>
      </c>
      <c r="BP35" s="34" t="str">
        <f t="shared" si="140"/>
        <v/>
      </c>
      <c r="BQ35" s="47" t="str">
        <f t="shared" si="79"/>
        <v/>
      </c>
      <c r="BS35" s="39" t="s">
        <v>184</v>
      </c>
      <c r="BT35" s="40"/>
      <c r="BV35" s="170"/>
      <c r="BW35" s="71" t="e">
        <f>IF(AND(Sufficient_data="Yes",Include_study?="Yes",Moderator&lt;&gt;""),'Moderator Analysis'!E:E,NA())</f>
        <v>#N/A</v>
      </c>
      <c r="BX35" s="34" t="e">
        <f>IF(AND(Include_study?="Yes",Sufficient_data="Yes",Moderator&lt;&gt;""),'Moderator Analysis'!F:F,NA())</f>
        <v>#N/A</v>
      </c>
      <c r="BY35" s="34" t="str">
        <f t="shared" si="141"/>
        <v/>
      </c>
      <c r="BZ35" s="34" t="str">
        <f>IF(AND(Sufficient_data="Yes",Include_study?="Yes",Moderator&lt;&gt;""),'Moderator Analysis'!F:F-CJ$2,"")</f>
        <v/>
      </c>
      <c r="CA35" s="34" t="str">
        <f>IF(AND(Sufficient_data="Yes",Include_study?="Yes",Moderator&lt;&gt;""),'Moderator Analysis'!E:E-CJ$3,"")</f>
        <v/>
      </c>
      <c r="CB35" s="47" t="str">
        <f t="shared" si="142"/>
        <v/>
      </c>
      <c r="CC35" s="24"/>
      <c r="CD35" s="95" t="str">
        <f t="shared" si="143"/>
        <v/>
      </c>
      <c r="CE35" s="77" t="str">
        <f>IF(AND(Sufficient_data="Yes",Include_study?="Yes",CD35&lt;&gt;""),'Moderator Analysis'!F:F-'Moderator Analysis'!J$37,"")</f>
        <v/>
      </c>
      <c r="CF35" s="77" t="str">
        <f>IF(AND(Sufficient_data="Yes",Include_study?="Yes",CD35&lt;&gt;""),'Moderator Analysis'!E:E-SUMPRODUCT('Moderator Analysis'!E:E,CD:CD)/SUM(CD:CD),"")</f>
        <v/>
      </c>
      <c r="CG35" s="96" t="str">
        <f>IF(AND(Sufficient_data="Yes",Include_study?="Yes",CD35&lt;&gt;""),CD:CD*(BX35-'Moderator Analysis'!J$29-'Moderator Analysis'!J$30*'Moderator Analysis'!E:E)^2,"")</f>
        <v/>
      </c>
      <c r="CH35" s="24"/>
      <c r="CL35" s="170"/>
      <c r="CM35" s="174"/>
      <c r="CN35" s="34" t="str">
        <f t="shared" si="144"/>
        <v/>
      </c>
      <c r="CO35" s="34" t="str">
        <f>IF(AND(Include_study?="Yes",Sufficient_data="Yes"),1/('Publication Bias Analysis'!F:F^2+IF(Additional_model="Fixed effect",0,Calculations!DB$11)),"")</f>
        <v/>
      </c>
      <c r="CP35" s="34" t="str">
        <f>IF(AND(Include_study?="Yes",Sufficient_data="Yes"),1/('Publication Bias Analysis'!F:F^2+IF(Additional_model="Fixed effect",0,'Publication Bias Analysis'!L$32)),"")</f>
        <v/>
      </c>
      <c r="CQ35" s="34" t="str">
        <f>IF(AND(Include_study?="Yes",Sufficient_data="Yes"),'Publication Bias Analysis'!E:E-'Publication Bias Analysis'!I$37,"")</f>
        <v/>
      </c>
      <c r="CR35" s="34" t="str">
        <f t="shared" si="145"/>
        <v/>
      </c>
      <c r="CS35" s="34" t="str">
        <f t="shared" ref="CS35:CS66" si="156">IF(AND(Include_study?="Yes",Sufficient_data="Yes"),IF(Additional_model="Fixed effect",Semi_partial_correlation/Standard_error,Semi_partial_correlation/(Standard_error+SQRT(DB$11))),"")</f>
        <v/>
      </c>
      <c r="CT35" s="76" t="str">
        <f t="shared" si="146"/>
        <v/>
      </c>
      <c r="CU35" s="76" t="str">
        <f>IF(AND(Include_study?="Yes",Sufficient_data="Yes"),CT:CT+IF(DF:DF&lt;0,-1,1)*COUNTIF(CT$2:CT34,CT:CT),"")</f>
        <v/>
      </c>
      <c r="CV35" s="76" t="str">
        <f>IF(AND(Include_study?="Yes",Sufficient_data="Yes"),RANK(DJ:DJ,DJ:DJ,1)*IF(DI:DI&lt;0,-1,1)+IF(DI:DI&lt;0,-1,1)*COUNTIF(CT$2:CT34,CT:CT),"")</f>
        <v/>
      </c>
      <c r="CW35" s="76" t="str">
        <f>IF(AND(Include_study?="Yes",Sufficient_data="Yes"),RANK(DM:DM,DM:DM,1)*IF(DL:DL&lt;0,-1,1)+IF(DL:DL&lt;0,-1,1)*COUNTIF(CT$2:CT34,CT:CT),"")</f>
        <v/>
      </c>
      <c r="CX35" s="34" t="e">
        <f>IF(AND(Include_study?="Yes",Sufficient_data="Yes"),'Publication Bias Analysis'!E:E,NA())</f>
        <v>#N/A</v>
      </c>
      <c r="CY35" s="47" t="e">
        <f>IF(AND(Include_study?="Yes",Sufficient_data="Yes"),'Publication Bias Analysis'!F:F,NA())</f>
        <v>#N/A</v>
      </c>
      <c r="DE35" s="166"/>
      <c r="DF3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35" s="34" t="str">
        <f t="shared" si="147"/>
        <v/>
      </c>
      <c r="DH35" s="47" t="str">
        <f>IF(AND(Include_study?="Yes",Sufficient_data="Yes"),1/('Publication Bias Analysis'!F:F^2+IF(Additional_model="Fixed effect",0,$DQ$7)),"")</f>
        <v/>
      </c>
      <c r="DI35" s="34" t="str">
        <f>IF(AND(Include_study?="Yes",Sufficient_data="Yes"),IF('Publication Bias Analysis'!L$37="Left",'Publication Bias Analysis'!E:E-DQ$3,DQ$3-'Publication Bias Analysis'!E:E),"")</f>
        <v/>
      </c>
      <c r="DJ35" s="34" t="str">
        <f t="shared" si="148"/>
        <v/>
      </c>
      <c r="DK35" s="47" t="str">
        <f>IF(AND(DI35&lt;&gt;"",CU35&lt;=MAX(CU:CU)-DQ$8),1/('Publication Bias Analysis'!F:F^2+IF(Additional_model="Fixed effect",0,$DQ$15)),"")</f>
        <v/>
      </c>
      <c r="DL35" s="7" t="str">
        <f>IF(AND(Include_study?="Yes",Sufficient_data="Yes"),IF('Publication Bias Analysis'!L$37="Left",'Publication Bias Analysis'!E:E-DQ$11,DQ$11-'Publication Bias Analysis'!E:E),"")</f>
        <v/>
      </c>
      <c r="DM35" s="7" t="str">
        <f t="shared" si="81"/>
        <v/>
      </c>
      <c r="DN35" s="47" t="str">
        <f>IF(AND(DL35&lt;&gt;"",CV35&lt;=MAX(CV:CV)-DQ$16),1/('Publication Bias Analysis'!F:F^2+IF(Additional_model="Fixed effect",0,$DQ$23)),"")</f>
        <v/>
      </c>
      <c r="DT35" s="54">
        <v>34</v>
      </c>
      <c r="DU35" s="76" t="str">
        <f>IF(Trim_and_fill="On",IF(DQ$24&gt;(COUNT(DU$2:DU34)),IF(COUNTIF(CU:CU,-1*(MAX(CU:CU)-DT35+1))=1,"",MAX(CU:CU)-DT35+1),""),"")</f>
        <v/>
      </c>
      <c r="DV35" s="34" t="str">
        <f t="shared" si="85"/>
        <v/>
      </c>
      <c r="DW35" s="34" t="str">
        <f t="shared" si="86"/>
        <v/>
      </c>
      <c r="DX35" s="34" t="str">
        <f t="shared" si="87"/>
        <v/>
      </c>
      <c r="DY35" s="34" t="str">
        <f t="shared" si="65"/>
        <v/>
      </c>
      <c r="DZ35" s="47" t="str">
        <f>IF(DU35&lt;&gt;"",DV:DV-'Publication Bias Analysis'!I$37,"")</f>
        <v/>
      </c>
      <c r="EA35" s="35"/>
      <c r="EB35" s="54">
        <v>34</v>
      </c>
      <c r="EC35" s="34" t="e">
        <f t="shared" si="88"/>
        <v>#N/A</v>
      </c>
      <c r="ED35" s="47" t="e">
        <f t="shared" si="89"/>
        <v>#N/A</v>
      </c>
      <c r="EF35" s="166"/>
      <c r="EG35" s="34" t="str">
        <f t="shared" si="68"/>
        <v/>
      </c>
      <c r="EH35" s="47" t="str">
        <f>IF(AND(Include_study?="Yes",Sufficient_data="Yes"),Z_score-('Publication Bias Analysis'!P$3+'Publication Bias Analysis'!P$4*Inverse_standard_error),"")</f>
        <v/>
      </c>
      <c r="EJ35" s="166"/>
      <c r="EK35" s="34" t="str">
        <f>IF(AND(Include_study?="Yes",Sufficient_data="Yes"),('Publication Bias Analysis'!E:E-SUMPRODUCT('Publication Bias Analysis'!E:E,Calculations!CN:CN)/SUM(Calculations!CN:CN))/(SQRT(EL:EL)),"")</f>
        <v/>
      </c>
      <c r="EL35" s="34" t="str">
        <f>IF(AND(Include_study?="Yes",Sufficient_data="Yes"),'Publication Bias Analysis'!F:F^2-1/(SUM(Calculations!CN:CN)),"")</f>
        <v/>
      </c>
      <c r="EM35" s="76" t="str">
        <f t="shared" si="149"/>
        <v/>
      </c>
      <c r="EN35" s="76" t="str">
        <f t="shared" si="150"/>
        <v/>
      </c>
      <c r="EO35" s="76" t="str">
        <f>IF(AND(Include_study?="Yes",Sufficient_data="Yes"),COUNTIFS(EM$2:EM34,"&lt;"&amp;EM35,EN$2:EN34,"&lt;"&amp;EN35)+COUNTIFS(EM36:EM$201,"&lt;"&amp;EM35,EN36:EN$201,"&lt;"&amp;EN35)+COUNTIFS(EM$2:EM34,"&gt;"&amp;EM35,EN$2:EN34,"&gt;"&amp;EN35)+COUNTIFS(EM36:EM$201,"&gt;"&amp;EM35,EN36:EN$201,"&gt;"&amp;EN35),"")</f>
        <v/>
      </c>
      <c r="EP35" s="101" t="str">
        <f>IF(AND(Include_study?="Yes",Sufficient_data="Yes"),COUNTIFS(EM$2:EM34,"&lt;"&amp;EM35,EN$2:EN34,"&gt;"&amp;EN35)+COUNTIFS(EM36:EM$201,"&lt;"&amp;EM35,EN36:EN$201,"&gt;"&amp;EN35)+COUNTIFS(EM$2:EM34,"&gt;"&amp;EM35,EN$2:EN34,"&lt;"&amp;EN35)+COUNTIFS(EM36:EM$201,"&gt;"&amp;EM35,EN36:EN$201,"&lt;"&amp;EN35),"")</f>
        <v/>
      </c>
      <c r="ER35" s="166"/>
      <c r="EW35" s="166"/>
      <c r="EX35" s="34" t="e">
        <f t="shared" si="151"/>
        <v>#N/A</v>
      </c>
      <c r="EY35" s="34" t="e">
        <f t="shared" si="152"/>
        <v>#N/A</v>
      </c>
      <c r="EZ35" s="34" t="str">
        <f t="shared" si="153"/>
        <v/>
      </c>
      <c r="FA35" s="47" t="str">
        <f>IF(AND(Include_study?="Yes",Sufficient_data="Yes"),Z_score-('Publication Bias Analysis'!AL$30+'Publication Bias Analysis'!AL$31*Inverse_standard_error),"")</f>
        <v/>
      </c>
      <c r="FG35" s="166"/>
      <c r="FH35" s="104" t="str">
        <f>IF(Z_score&lt;&gt;"",RANK('Publication Bias Analysis'!AT:AT,'Publication Bias Analysis'!AT:AT,1)+COUNTIF('Publication Bias Analysis'!AT$2:AT34,'Publication Bias Analysis'!AT35),"")</f>
        <v/>
      </c>
      <c r="FI35" s="34" t="str">
        <f t="shared" si="154"/>
        <v/>
      </c>
      <c r="FJ35" s="34" t="e">
        <f>IF('Publication Bias Analysis'!AS35&lt;&gt;"",'Publication Bias Analysis'!AS35,NA())</f>
        <v>#N/A</v>
      </c>
      <c r="FK35" s="34" t="e">
        <f>IF('Publication Bias Analysis'!AT35&lt;&gt;"",'Publication Bias Analysis'!AT35,NA())</f>
        <v>#N/A</v>
      </c>
      <c r="FL35" s="34" t="str">
        <f>IF(AND(Include_study?="Yes",Sufficient_data="Yes"),'Publication Bias Analysis'!AS:AS-AVERAGE('Publication Bias Analysis'!AS:AS),"")</f>
        <v/>
      </c>
      <c r="FM35" s="47" t="str">
        <f>IF(AND(Include_study?="Yes",Sufficient_data="Yes"),FK:FK-('Publication Bias Analysis'!AW$30+'Publication Bias Analysis'!AW$31*'Publication Bias Analysis'!AS:AS),"")</f>
        <v/>
      </c>
      <c r="FS35" s="166"/>
      <c r="FT35" s="34" t="str">
        <f t="shared" si="155"/>
        <v/>
      </c>
      <c r="FU35" s="90" t="str">
        <f t="shared" si="83"/>
        <v/>
      </c>
      <c r="FV35" s="47" t="str">
        <f t="shared" si="84"/>
        <v/>
      </c>
    </row>
    <row r="36" spans="1:178" x14ac:dyDescent="0.2">
      <c r="A36" s="169"/>
      <c r="B36" s="132" t="str">
        <f t="shared" si="90"/>
        <v/>
      </c>
      <c r="C36" s="132" t="str">
        <f>IF(B36&lt;&gt;"",IF(B36=0,COUNTIF(B$2:B35,0)+1,COUNTIF(B$2:B35,B36)+B36+COUNTIF(B:B,0)),"")</f>
        <v/>
      </c>
      <c r="D36" s="132" t="str">
        <f t="shared" si="91"/>
        <v/>
      </c>
      <c r="E36" s="133" t="str">
        <f>IF(AND(Sufficient_data="Yes",Include_study?="Yes",Input!Study_name&lt;&gt;""),Input!Study_name,"")</f>
        <v/>
      </c>
      <c r="F36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36" s="132" t="str">
        <f t="shared" si="92"/>
        <v/>
      </c>
      <c r="H36" s="132" t="str">
        <f t="shared" si="93"/>
        <v/>
      </c>
      <c r="I3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36" s="17" t="str">
        <f t="shared" si="94"/>
        <v/>
      </c>
      <c r="K36" s="17" t="str">
        <f t="shared" si="95"/>
        <v/>
      </c>
      <c r="L36" s="17" t="str">
        <f t="shared" si="96"/>
        <v/>
      </c>
      <c r="M36" s="17" t="str">
        <f t="shared" si="97"/>
        <v/>
      </c>
      <c r="N36" s="17" t="str">
        <f t="shared" si="98"/>
        <v/>
      </c>
      <c r="O36" s="146" t="str">
        <f t="shared" si="99"/>
        <v/>
      </c>
      <c r="P36" s="142" t="str">
        <f t="shared" si="100"/>
        <v/>
      </c>
      <c r="R36" s="71" t="e">
        <f t="shared" si="101"/>
        <v>#N/A</v>
      </c>
      <c r="S36" s="34" t="e">
        <f t="shared" si="102"/>
        <v>#N/A</v>
      </c>
      <c r="T36" s="47" t="e">
        <f t="shared" si="103"/>
        <v>#N/A</v>
      </c>
      <c r="Y36" s="169"/>
      <c r="Z36" s="83" t="str">
        <f t="shared" si="104"/>
        <v/>
      </c>
      <c r="AA36" s="34" t="str">
        <f t="shared" si="105"/>
        <v/>
      </c>
      <c r="AB36" s="34" t="str">
        <f t="shared" si="106"/>
        <v/>
      </c>
      <c r="AC36" s="34" t="str">
        <f t="shared" si="107"/>
        <v/>
      </c>
      <c r="AD36" s="34" t="str">
        <f t="shared" si="108"/>
        <v/>
      </c>
      <c r="AE36" s="77" t="str">
        <f t="shared" si="109"/>
        <v/>
      </c>
      <c r="AF36" s="77" t="str">
        <f t="shared" si="110"/>
        <v/>
      </c>
      <c r="AG36" s="84" t="str">
        <f t="shared" si="111"/>
        <v/>
      </c>
      <c r="AH36" s="34" t="str">
        <f t="shared" si="112"/>
        <v/>
      </c>
      <c r="AI36" s="34" t="str">
        <f t="shared" si="113"/>
        <v/>
      </c>
      <c r="AJ36" s="47" t="str">
        <f t="shared" si="114"/>
        <v/>
      </c>
      <c r="AL36" s="71" t="e">
        <f t="shared" si="115"/>
        <v>#N/A</v>
      </c>
      <c r="AM36" s="34" t="e">
        <f t="shared" si="116"/>
        <v>#N/A</v>
      </c>
      <c r="AN36" s="47" t="e">
        <f t="shared" si="117"/>
        <v>#N/A</v>
      </c>
      <c r="AP36" s="83" t="str">
        <f t="shared" si="118"/>
        <v/>
      </c>
      <c r="AQ36" s="34" t="str">
        <f>IF(AND(Sufficient_data="Yes",Include_study?="Yes",Subgroup&lt;&gt;""),IF(COUNTIFS(Input!L$2:L35,"="&amp;"Yes",Input!C$2:C35,"="&amp;"Yes",Input!M$2:M35,"="&amp;Subgroup)&gt;0,"",Subgroup),"")</f>
        <v/>
      </c>
      <c r="AR36" s="89" t="str">
        <f t="shared" si="119"/>
        <v/>
      </c>
      <c r="AS36" s="76" t="str">
        <f t="shared" si="120"/>
        <v/>
      </c>
      <c r="AT36" s="34" t="str">
        <f t="shared" si="121"/>
        <v/>
      </c>
      <c r="AU36" s="90" t="str">
        <f t="shared" si="122"/>
        <v/>
      </c>
      <c r="AV36" s="34" t="str">
        <f t="shared" si="123"/>
        <v/>
      </c>
      <c r="AW36" s="34" t="str">
        <f t="shared" si="124"/>
        <v/>
      </c>
      <c r="AX36" s="34" t="str">
        <f t="shared" si="125"/>
        <v/>
      </c>
      <c r="AY36" s="34" t="str">
        <f t="shared" si="126"/>
        <v/>
      </c>
      <c r="AZ36" s="34" t="str">
        <f t="shared" si="127"/>
        <v/>
      </c>
      <c r="BA36" s="34" t="str">
        <f t="shared" si="128"/>
        <v/>
      </c>
      <c r="BB36" s="89" t="str">
        <f t="shared" si="129"/>
        <v/>
      </c>
      <c r="BC36" s="34" t="str">
        <f t="shared" si="130"/>
        <v/>
      </c>
      <c r="BD36" s="34" t="str">
        <f t="shared" si="131"/>
        <v/>
      </c>
      <c r="BE36" s="34" t="str">
        <f t="shared" si="132"/>
        <v/>
      </c>
      <c r="BF36" s="34" t="str">
        <f t="shared" si="133"/>
        <v/>
      </c>
      <c r="BG36" s="34" t="str">
        <f t="shared" si="76"/>
        <v/>
      </c>
      <c r="BH36" s="34" t="str">
        <f t="shared" si="77"/>
        <v/>
      </c>
      <c r="BI36" s="34" t="str">
        <f t="shared" si="134"/>
        <v/>
      </c>
      <c r="BJ36" s="34" t="str">
        <f t="shared" si="135"/>
        <v/>
      </c>
      <c r="BK36" s="34" t="str">
        <f t="shared" si="136"/>
        <v/>
      </c>
      <c r="BL36" s="34" t="e">
        <f t="shared" si="137"/>
        <v>#N/A</v>
      </c>
      <c r="BM36" s="84" t="str">
        <f t="shared" si="78"/>
        <v/>
      </c>
      <c r="BN36" s="34" t="str">
        <f t="shared" si="138"/>
        <v/>
      </c>
      <c r="BO36" s="34" t="str">
        <f t="shared" si="139"/>
        <v/>
      </c>
      <c r="BP36" s="34" t="str">
        <f t="shared" si="140"/>
        <v/>
      </c>
      <c r="BQ36" s="47" t="str">
        <f t="shared" si="79"/>
        <v/>
      </c>
      <c r="BS36" s="39" t="s">
        <v>185</v>
      </c>
      <c r="BT36" s="40"/>
      <c r="BV36" s="170"/>
      <c r="BW36" s="71" t="e">
        <f>IF(AND(Sufficient_data="Yes",Include_study?="Yes",Moderator&lt;&gt;""),'Moderator Analysis'!E:E,NA())</f>
        <v>#N/A</v>
      </c>
      <c r="BX36" s="34" t="e">
        <f>IF(AND(Include_study?="Yes",Sufficient_data="Yes",Moderator&lt;&gt;""),'Moderator Analysis'!F:F,NA())</f>
        <v>#N/A</v>
      </c>
      <c r="BY36" s="34" t="str">
        <f t="shared" si="141"/>
        <v/>
      </c>
      <c r="BZ36" s="34" t="str">
        <f>IF(AND(Sufficient_data="Yes",Include_study?="Yes",Moderator&lt;&gt;""),'Moderator Analysis'!F:F-CJ$2,"")</f>
        <v/>
      </c>
      <c r="CA36" s="34" t="str">
        <f>IF(AND(Sufficient_data="Yes",Include_study?="Yes",Moderator&lt;&gt;""),'Moderator Analysis'!E:E-CJ$3,"")</f>
        <v/>
      </c>
      <c r="CB36" s="47" t="str">
        <f t="shared" si="142"/>
        <v/>
      </c>
      <c r="CC36" s="24"/>
      <c r="CD36" s="95" t="str">
        <f t="shared" si="143"/>
        <v/>
      </c>
      <c r="CE36" s="77" t="str">
        <f>IF(AND(Sufficient_data="Yes",Include_study?="Yes",CD36&lt;&gt;""),'Moderator Analysis'!F:F-'Moderator Analysis'!J$37,"")</f>
        <v/>
      </c>
      <c r="CF36" s="77" t="str">
        <f>IF(AND(Sufficient_data="Yes",Include_study?="Yes",CD36&lt;&gt;""),'Moderator Analysis'!E:E-SUMPRODUCT('Moderator Analysis'!E:E,CD:CD)/SUM(CD:CD),"")</f>
        <v/>
      </c>
      <c r="CG36" s="96" t="str">
        <f>IF(AND(Sufficient_data="Yes",Include_study?="Yes",CD36&lt;&gt;""),CD:CD*(BX36-'Moderator Analysis'!J$29-'Moderator Analysis'!J$30*'Moderator Analysis'!E:E)^2,"")</f>
        <v/>
      </c>
      <c r="CH36" s="24"/>
      <c r="CL36" s="170"/>
      <c r="CM36" s="174"/>
      <c r="CN36" s="34" t="str">
        <f t="shared" si="144"/>
        <v/>
      </c>
      <c r="CO36" s="34" t="str">
        <f>IF(AND(Include_study?="Yes",Sufficient_data="Yes"),1/('Publication Bias Analysis'!F:F^2+IF(Additional_model="Fixed effect",0,Calculations!DB$11)),"")</f>
        <v/>
      </c>
      <c r="CP36" s="34" t="str">
        <f>IF(AND(Include_study?="Yes",Sufficient_data="Yes"),1/('Publication Bias Analysis'!F:F^2+IF(Additional_model="Fixed effect",0,'Publication Bias Analysis'!L$32)),"")</f>
        <v/>
      </c>
      <c r="CQ36" s="34" t="str">
        <f>IF(AND(Include_study?="Yes",Sufficient_data="Yes"),'Publication Bias Analysis'!E:E-'Publication Bias Analysis'!I$37,"")</f>
        <v/>
      </c>
      <c r="CR36" s="34" t="str">
        <f t="shared" si="145"/>
        <v/>
      </c>
      <c r="CS36" s="34" t="str">
        <f t="shared" si="156"/>
        <v/>
      </c>
      <c r="CT36" s="76" t="str">
        <f t="shared" si="146"/>
        <v/>
      </c>
      <c r="CU36" s="76" t="str">
        <f>IF(AND(Include_study?="Yes",Sufficient_data="Yes"),CT:CT+IF(DF:DF&lt;0,-1,1)*COUNTIF(CT$2:CT35,CT:CT),"")</f>
        <v/>
      </c>
      <c r="CV36" s="76" t="str">
        <f>IF(AND(Include_study?="Yes",Sufficient_data="Yes"),RANK(DJ:DJ,DJ:DJ,1)*IF(DI:DI&lt;0,-1,1)+IF(DI:DI&lt;0,-1,1)*COUNTIF(CT$2:CT35,CT:CT),"")</f>
        <v/>
      </c>
      <c r="CW36" s="76" t="str">
        <f>IF(AND(Include_study?="Yes",Sufficient_data="Yes"),RANK(DM:DM,DM:DM,1)*IF(DL:DL&lt;0,-1,1)+IF(DL:DL&lt;0,-1,1)*COUNTIF(CT$2:CT35,CT:CT),"")</f>
        <v/>
      </c>
      <c r="CX36" s="34" t="e">
        <f>IF(AND(Include_study?="Yes",Sufficient_data="Yes"),'Publication Bias Analysis'!E:E,NA())</f>
        <v>#N/A</v>
      </c>
      <c r="CY36" s="47" t="e">
        <f>IF(AND(Include_study?="Yes",Sufficient_data="Yes"),'Publication Bias Analysis'!F:F,NA())</f>
        <v>#N/A</v>
      </c>
      <c r="DE36" s="166"/>
      <c r="DF3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36" s="34" t="str">
        <f t="shared" si="147"/>
        <v/>
      </c>
      <c r="DH36" s="47" t="str">
        <f>IF(AND(Include_study?="Yes",Sufficient_data="Yes"),1/('Publication Bias Analysis'!F:F^2+IF(Additional_model="Fixed effect",0,$DQ$7)),"")</f>
        <v/>
      </c>
      <c r="DI36" s="34" t="str">
        <f>IF(AND(Include_study?="Yes",Sufficient_data="Yes"),IF('Publication Bias Analysis'!L$37="Left",'Publication Bias Analysis'!E:E-DQ$3,DQ$3-'Publication Bias Analysis'!E:E),"")</f>
        <v/>
      </c>
      <c r="DJ36" s="34" t="str">
        <f t="shared" si="148"/>
        <v/>
      </c>
      <c r="DK36" s="47" t="str">
        <f>IF(AND(DI36&lt;&gt;"",CU36&lt;=MAX(CU:CU)-DQ$8),1/('Publication Bias Analysis'!F:F^2+IF(Additional_model="Fixed effect",0,$DQ$15)),"")</f>
        <v/>
      </c>
      <c r="DL36" s="7" t="str">
        <f>IF(AND(Include_study?="Yes",Sufficient_data="Yes"),IF('Publication Bias Analysis'!L$37="Left",'Publication Bias Analysis'!E:E-DQ$11,DQ$11-'Publication Bias Analysis'!E:E),"")</f>
        <v/>
      </c>
      <c r="DM36" s="7" t="str">
        <f t="shared" si="81"/>
        <v/>
      </c>
      <c r="DN36" s="47" t="str">
        <f>IF(AND(DL36&lt;&gt;"",CV36&lt;=MAX(CV:CV)-DQ$16),1/('Publication Bias Analysis'!F:F^2+IF(Additional_model="Fixed effect",0,$DQ$23)),"")</f>
        <v/>
      </c>
      <c r="DT36" s="54">
        <v>35</v>
      </c>
      <c r="DU36" s="76" t="str">
        <f>IF(Trim_and_fill="On",IF(DQ$24&gt;(COUNT(DU$2:DU35)),IF(COUNTIF(CU:CU,-1*(MAX(CU:CU)-DT36+1))=1,"",MAX(CU:CU)-DT36+1),""),"")</f>
        <v/>
      </c>
      <c r="DV36" s="34" t="str">
        <f t="shared" si="85"/>
        <v/>
      </c>
      <c r="DW36" s="34" t="str">
        <f t="shared" si="86"/>
        <v/>
      </c>
      <c r="DX36" s="34" t="str">
        <f t="shared" si="87"/>
        <v/>
      </c>
      <c r="DY36" s="34" t="str">
        <f t="shared" si="65"/>
        <v/>
      </c>
      <c r="DZ36" s="47" t="str">
        <f>IF(DU36&lt;&gt;"",DV:DV-'Publication Bias Analysis'!I$37,"")</f>
        <v/>
      </c>
      <c r="EA36" s="35"/>
      <c r="EB36" s="54">
        <v>35</v>
      </c>
      <c r="EC36" s="34" t="e">
        <f t="shared" si="88"/>
        <v>#N/A</v>
      </c>
      <c r="ED36" s="47" t="e">
        <f t="shared" si="89"/>
        <v>#N/A</v>
      </c>
      <c r="EF36" s="166"/>
      <c r="EG36" s="34" t="str">
        <f t="shared" si="68"/>
        <v/>
      </c>
      <c r="EH36" s="47" t="str">
        <f>IF(AND(Include_study?="Yes",Sufficient_data="Yes"),Z_score-('Publication Bias Analysis'!P$3+'Publication Bias Analysis'!P$4*Inverse_standard_error),"")</f>
        <v/>
      </c>
      <c r="EJ36" s="166"/>
      <c r="EK36" s="34" t="str">
        <f>IF(AND(Include_study?="Yes",Sufficient_data="Yes"),('Publication Bias Analysis'!E:E-SUMPRODUCT('Publication Bias Analysis'!E:E,Calculations!CN:CN)/SUM(Calculations!CN:CN))/(SQRT(EL:EL)),"")</f>
        <v/>
      </c>
      <c r="EL36" s="34" t="str">
        <f>IF(AND(Include_study?="Yes",Sufficient_data="Yes"),'Publication Bias Analysis'!F:F^2-1/(SUM(Calculations!CN:CN)),"")</f>
        <v/>
      </c>
      <c r="EM36" s="76" t="str">
        <f t="shared" si="149"/>
        <v/>
      </c>
      <c r="EN36" s="76" t="str">
        <f t="shared" si="150"/>
        <v/>
      </c>
      <c r="EO36" s="76" t="str">
        <f>IF(AND(Include_study?="Yes",Sufficient_data="Yes"),COUNTIFS(EM$2:EM35,"&lt;"&amp;EM36,EN$2:EN35,"&lt;"&amp;EN36)+COUNTIFS(EM37:EM$201,"&lt;"&amp;EM36,EN37:EN$201,"&lt;"&amp;EN36)+COUNTIFS(EM$2:EM35,"&gt;"&amp;EM36,EN$2:EN35,"&gt;"&amp;EN36)+COUNTIFS(EM37:EM$201,"&gt;"&amp;EM36,EN37:EN$201,"&gt;"&amp;EN36),"")</f>
        <v/>
      </c>
      <c r="EP36" s="101" t="str">
        <f>IF(AND(Include_study?="Yes",Sufficient_data="Yes"),COUNTIFS(EM$2:EM35,"&lt;"&amp;EM36,EN$2:EN35,"&gt;"&amp;EN36)+COUNTIFS(EM37:EM$201,"&lt;"&amp;EM36,EN37:EN$201,"&gt;"&amp;EN36)+COUNTIFS(EM$2:EM35,"&gt;"&amp;EM36,EN$2:EN35,"&lt;"&amp;EN36)+COUNTIFS(EM37:EM$201,"&gt;"&amp;EM36,EN37:EN$201,"&lt;"&amp;EN36),"")</f>
        <v/>
      </c>
      <c r="ER36" s="166"/>
      <c r="EW36" s="166"/>
      <c r="EX36" s="34" t="e">
        <f t="shared" si="151"/>
        <v>#N/A</v>
      </c>
      <c r="EY36" s="34" t="e">
        <f t="shared" si="152"/>
        <v>#N/A</v>
      </c>
      <c r="EZ36" s="34" t="str">
        <f t="shared" si="153"/>
        <v/>
      </c>
      <c r="FA36" s="47" t="str">
        <f>IF(AND(Include_study?="Yes",Sufficient_data="Yes"),Z_score-('Publication Bias Analysis'!AL$30+'Publication Bias Analysis'!AL$31*Inverse_standard_error),"")</f>
        <v/>
      </c>
      <c r="FG36" s="166"/>
      <c r="FH36" s="104" t="str">
        <f>IF(Z_score&lt;&gt;"",RANK('Publication Bias Analysis'!AT:AT,'Publication Bias Analysis'!AT:AT,1)+COUNTIF('Publication Bias Analysis'!AT$2:AT35,'Publication Bias Analysis'!AT36),"")</f>
        <v/>
      </c>
      <c r="FI36" s="34" t="str">
        <f t="shared" si="154"/>
        <v/>
      </c>
      <c r="FJ36" s="34" t="e">
        <f>IF('Publication Bias Analysis'!AS36&lt;&gt;"",'Publication Bias Analysis'!AS36,NA())</f>
        <v>#N/A</v>
      </c>
      <c r="FK36" s="34" t="e">
        <f>IF('Publication Bias Analysis'!AT36&lt;&gt;"",'Publication Bias Analysis'!AT36,NA())</f>
        <v>#N/A</v>
      </c>
      <c r="FL36" s="34" t="str">
        <f>IF(AND(Include_study?="Yes",Sufficient_data="Yes"),'Publication Bias Analysis'!AS:AS-AVERAGE('Publication Bias Analysis'!AS:AS),"")</f>
        <v/>
      </c>
      <c r="FM36" s="47" t="str">
        <f>IF(AND(Include_study?="Yes",Sufficient_data="Yes"),FK:FK-('Publication Bias Analysis'!AW$30+'Publication Bias Analysis'!AW$31*'Publication Bias Analysis'!AS:AS),"")</f>
        <v/>
      </c>
      <c r="FS36" s="166"/>
      <c r="FT36" s="34" t="str">
        <f t="shared" si="155"/>
        <v/>
      </c>
      <c r="FU36" s="90" t="str">
        <f t="shared" si="83"/>
        <v/>
      </c>
      <c r="FV36" s="47" t="str">
        <f t="shared" si="84"/>
        <v/>
      </c>
    </row>
    <row r="37" spans="1:178" x14ac:dyDescent="0.2">
      <c r="A37" s="169"/>
      <c r="B37" s="132" t="str">
        <f t="shared" si="90"/>
        <v/>
      </c>
      <c r="C37" s="132" t="str">
        <f>IF(B37&lt;&gt;"",IF(B37=0,COUNTIF(B$2:B36,0)+1,COUNTIF(B$2:B36,B37)+B37+COUNTIF(B:B,0)),"")</f>
        <v/>
      </c>
      <c r="D37" s="132" t="str">
        <f t="shared" si="91"/>
        <v/>
      </c>
      <c r="E37" s="133" t="str">
        <f>IF(AND(Sufficient_data="Yes",Include_study?="Yes",Input!Study_name&lt;&gt;""),Input!Study_name,"")</f>
        <v/>
      </c>
      <c r="F37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37" s="132" t="str">
        <f t="shared" si="92"/>
        <v/>
      </c>
      <c r="H37" s="132" t="str">
        <f t="shared" si="93"/>
        <v/>
      </c>
      <c r="I3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37" s="17" t="str">
        <f t="shared" si="94"/>
        <v/>
      </c>
      <c r="K37" s="17" t="str">
        <f t="shared" si="95"/>
        <v/>
      </c>
      <c r="L37" s="17" t="str">
        <f t="shared" si="96"/>
        <v/>
      </c>
      <c r="M37" s="17" t="str">
        <f t="shared" si="97"/>
        <v/>
      </c>
      <c r="N37" s="17" t="str">
        <f t="shared" si="98"/>
        <v/>
      </c>
      <c r="O37" s="146" t="str">
        <f t="shared" si="99"/>
        <v/>
      </c>
      <c r="P37" s="142" t="str">
        <f t="shared" si="100"/>
        <v/>
      </c>
      <c r="R37" s="71" t="e">
        <f t="shared" si="101"/>
        <v>#N/A</v>
      </c>
      <c r="S37" s="34" t="e">
        <f t="shared" si="102"/>
        <v>#N/A</v>
      </c>
      <c r="T37" s="47" t="e">
        <f t="shared" si="103"/>
        <v>#N/A</v>
      </c>
      <c r="Y37" s="169"/>
      <c r="Z37" s="83" t="str">
        <f t="shared" si="104"/>
        <v/>
      </c>
      <c r="AA37" s="34" t="str">
        <f t="shared" si="105"/>
        <v/>
      </c>
      <c r="AB37" s="34" t="str">
        <f t="shared" si="106"/>
        <v/>
      </c>
      <c r="AC37" s="34" t="str">
        <f t="shared" si="107"/>
        <v/>
      </c>
      <c r="AD37" s="34" t="str">
        <f t="shared" si="108"/>
        <v/>
      </c>
      <c r="AE37" s="77" t="str">
        <f t="shared" si="109"/>
        <v/>
      </c>
      <c r="AF37" s="77" t="str">
        <f t="shared" si="110"/>
        <v/>
      </c>
      <c r="AG37" s="84" t="str">
        <f t="shared" si="111"/>
        <v/>
      </c>
      <c r="AH37" s="34" t="str">
        <f t="shared" si="112"/>
        <v/>
      </c>
      <c r="AI37" s="34" t="str">
        <f t="shared" si="113"/>
        <v/>
      </c>
      <c r="AJ37" s="47" t="str">
        <f t="shared" si="114"/>
        <v/>
      </c>
      <c r="AL37" s="71" t="e">
        <f t="shared" si="115"/>
        <v>#N/A</v>
      </c>
      <c r="AM37" s="34" t="e">
        <f t="shared" si="116"/>
        <v>#N/A</v>
      </c>
      <c r="AN37" s="47" t="e">
        <f t="shared" si="117"/>
        <v>#N/A</v>
      </c>
      <c r="AP37" s="83" t="str">
        <f t="shared" si="118"/>
        <v/>
      </c>
      <c r="AQ37" s="34" t="str">
        <f>IF(AND(Sufficient_data="Yes",Include_study?="Yes",Subgroup&lt;&gt;""),IF(COUNTIFS(Input!L$2:L36,"="&amp;"Yes",Input!C$2:C36,"="&amp;"Yes",Input!M$2:M36,"="&amp;Subgroup)&gt;0,"",Subgroup),"")</f>
        <v/>
      </c>
      <c r="AR37" s="89" t="str">
        <f t="shared" si="119"/>
        <v/>
      </c>
      <c r="AS37" s="76" t="str">
        <f t="shared" si="120"/>
        <v/>
      </c>
      <c r="AT37" s="34" t="str">
        <f t="shared" si="121"/>
        <v/>
      </c>
      <c r="AU37" s="90" t="str">
        <f t="shared" si="122"/>
        <v/>
      </c>
      <c r="AV37" s="34" t="str">
        <f t="shared" si="123"/>
        <v/>
      </c>
      <c r="AW37" s="34" t="str">
        <f t="shared" si="124"/>
        <v/>
      </c>
      <c r="AX37" s="34" t="str">
        <f t="shared" si="125"/>
        <v/>
      </c>
      <c r="AY37" s="34" t="str">
        <f t="shared" si="126"/>
        <v/>
      </c>
      <c r="AZ37" s="34" t="str">
        <f t="shared" si="127"/>
        <v/>
      </c>
      <c r="BA37" s="34" t="str">
        <f t="shared" si="128"/>
        <v/>
      </c>
      <c r="BB37" s="89" t="str">
        <f t="shared" si="129"/>
        <v/>
      </c>
      <c r="BC37" s="34" t="str">
        <f t="shared" si="130"/>
        <v/>
      </c>
      <c r="BD37" s="34" t="str">
        <f t="shared" si="131"/>
        <v/>
      </c>
      <c r="BE37" s="34" t="str">
        <f t="shared" si="132"/>
        <v/>
      </c>
      <c r="BF37" s="34" t="str">
        <f t="shared" si="133"/>
        <v/>
      </c>
      <c r="BG37" s="34" t="str">
        <f t="shared" si="76"/>
        <v/>
      </c>
      <c r="BH37" s="34" t="str">
        <f t="shared" si="77"/>
        <v/>
      </c>
      <c r="BI37" s="34" t="str">
        <f t="shared" si="134"/>
        <v/>
      </c>
      <c r="BJ37" s="34" t="str">
        <f t="shared" si="135"/>
        <v/>
      </c>
      <c r="BK37" s="34" t="str">
        <f t="shared" si="136"/>
        <v/>
      </c>
      <c r="BL37" s="34" t="e">
        <f t="shared" si="137"/>
        <v>#N/A</v>
      </c>
      <c r="BM37" s="84" t="str">
        <f t="shared" si="78"/>
        <v/>
      </c>
      <c r="BN37" s="34" t="str">
        <f t="shared" si="138"/>
        <v/>
      </c>
      <c r="BO37" s="34" t="str">
        <f t="shared" si="139"/>
        <v/>
      </c>
      <c r="BP37" s="34" t="str">
        <f t="shared" si="140"/>
        <v/>
      </c>
      <c r="BQ37" s="47" t="str">
        <f t="shared" si="79"/>
        <v/>
      </c>
      <c r="BV37" s="170"/>
      <c r="BW37" s="71" t="e">
        <f>IF(AND(Sufficient_data="Yes",Include_study?="Yes",Moderator&lt;&gt;""),'Moderator Analysis'!E:E,NA())</f>
        <v>#N/A</v>
      </c>
      <c r="BX37" s="34" t="e">
        <f>IF(AND(Include_study?="Yes",Sufficient_data="Yes",Moderator&lt;&gt;""),'Moderator Analysis'!F:F,NA())</f>
        <v>#N/A</v>
      </c>
      <c r="BY37" s="34" t="str">
        <f t="shared" si="141"/>
        <v/>
      </c>
      <c r="BZ37" s="34" t="str">
        <f>IF(AND(Sufficient_data="Yes",Include_study?="Yes",Moderator&lt;&gt;""),'Moderator Analysis'!F:F-CJ$2,"")</f>
        <v/>
      </c>
      <c r="CA37" s="34" t="str">
        <f>IF(AND(Sufficient_data="Yes",Include_study?="Yes",Moderator&lt;&gt;""),'Moderator Analysis'!E:E-CJ$3,"")</f>
        <v/>
      </c>
      <c r="CB37" s="47" t="str">
        <f t="shared" si="142"/>
        <v/>
      </c>
      <c r="CC37" s="24"/>
      <c r="CD37" s="95" t="str">
        <f t="shared" si="143"/>
        <v/>
      </c>
      <c r="CE37" s="77" t="str">
        <f>IF(AND(Sufficient_data="Yes",Include_study?="Yes",CD37&lt;&gt;""),'Moderator Analysis'!F:F-'Moderator Analysis'!J$37,"")</f>
        <v/>
      </c>
      <c r="CF37" s="77" t="str">
        <f>IF(AND(Sufficient_data="Yes",Include_study?="Yes",CD37&lt;&gt;""),'Moderator Analysis'!E:E-SUMPRODUCT('Moderator Analysis'!E:E,CD:CD)/SUM(CD:CD),"")</f>
        <v/>
      </c>
      <c r="CG37" s="96" t="str">
        <f>IF(AND(Sufficient_data="Yes",Include_study?="Yes",CD37&lt;&gt;""),CD:CD*(BX37-'Moderator Analysis'!J$29-'Moderator Analysis'!J$30*'Moderator Analysis'!E:E)^2,"")</f>
        <v/>
      </c>
      <c r="CH37" s="24"/>
      <c r="CL37" s="170"/>
      <c r="CM37" s="174"/>
      <c r="CN37" s="34" t="str">
        <f t="shared" si="144"/>
        <v/>
      </c>
      <c r="CO37" s="34" t="str">
        <f>IF(AND(Include_study?="Yes",Sufficient_data="Yes"),1/('Publication Bias Analysis'!F:F^2+IF(Additional_model="Fixed effect",0,Calculations!DB$11)),"")</f>
        <v/>
      </c>
      <c r="CP37" s="34" t="str">
        <f>IF(AND(Include_study?="Yes",Sufficient_data="Yes"),1/('Publication Bias Analysis'!F:F^2+IF(Additional_model="Fixed effect",0,'Publication Bias Analysis'!L$32)),"")</f>
        <v/>
      </c>
      <c r="CQ37" s="34" t="str">
        <f>IF(AND(Include_study?="Yes",Sufficient_data="Yes"),'Publication Bias Analysis'!E:E-'Publication Bias Analysis'!I$37,"")</f>
        <v/>
      </c>
      <c r="CR37" s="34" t="str">
        <f t="shared" si="145"/>
        <v/>
      </c>
      <c r="CS37" s="34" t="str">
        <f t="shared" si="156"/>
        <v/>
      </c>
      <c r="CT37" s="76" t="str">
        <f t="shared" si="146"/>
        <v/>
      </c>
      <c r="CU37" s="76" t="str">
        <f>IF(AND(Include_study?="Yes",Sufficient_data="Yes"),CT:CT+IF(DF:DF&lt;0,-1,1)*COUNTIF(CT$2:CT36,CT:CT),"")</f>
        <v/>
      </c>
      <c r="CV37" s="76" t="str">
        <f>IF(AND(Include_study?="Yes",Sufficient_data="Yes"),RANK(DJ:DJ,DJ:DJ,1)*IF(DI:DI&lt;0,-1,1)+IF(DI:DI&lt;0,-1,1)*COUNTIF(CT$2:CT36,CT:CT),"")</f>
        <v/>
      </c>
      <c r="CW37" s="76" t="str">
        <f>IF(AND(Include_study?="Yes",Sufficient_data="Yes"),RANK(DM:DM,DM:DM,1)*IF(DL:DL&lt;0,-1,1)+IF(DL:DL&lt;0,-1,1)*COUNTIF(CT$2:CT36,CT:CT),"")</f>
        <v/>
      </c>
      <c r="CX37" s="34" t="e">
        <f>IF(AND(Include_study?="Yes",Sufficient_data="Yes"),'Publication Bias Analysis'!E:E,NA())</f>
        <v>#N/A</v>
      </c>
      <c r="CY37" s="47" t="e">
        <f>IF(AND(Include_study?="Yes",Sufficient_data="Yes"),'Publication Bias Analysis'!F:F,NA())</f>
        <v>#N/A</v>
      </c>
      <c r="DE37" s="166"/>
      <c r="DF3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37" s="34" t="str">
        <f t="shared" si="147"/>
        <v/>
      </c>
      <c r="DH37" s="47" t="str">
        <f>IF(AND(Include_study?="Yes",Sufficient_data="Yes"),1/('Publication Bias Analysis'!F:F^2+IF(Additional_model="Fixed effect",0,$DQ$7)),"")</f>
        <v/>
      </c>
      <c r="DI37" s="34" t="str">
        <f>IF(AND(Include_study?="Yes",Sufficient_data="Yes"),IF('Publication Bias Analysis'!L$37="Left",'Publication Bias Analysis'!E:E-DQ$3,DQ$3-'Publication Bias Analysis'!E:E),"")</f>
        <v/>
      </c>
      <c r="DJ37" s="34" t="str">
        <f t="shared" si="148"/>
        <v/>
      </c>
      <c r="DK37" s="47" t="str">
        <f>IF(AND(DI37&lt;&gt;"",CU37&lt;=MAX(CU:CU)-DQ$8),1/('Publication Bias Analysis'!F:F^2+IF(Additional_model="Fixed effect",0,$DQ$15)),"")</f>
        <v/>
      </c>
      <c r="DL37" s="7" t="str">
        <f>IF(AND(Include_study?="Yes",Sufficient_data="Yes"),IF('Publication Bias Analysis'!L$37="Left",'Publication Bias Analysis'!E:E-DQ$11,DQ$11-'Publication Bias Analysis'!E:E),"")</f>
        <v/>
      </c>
      <c r="DM37" s="7" t="str">
        <f t="shared" si="81"/>
        <v/>
      </c>
      <c r="DN37" s="47" t="str">
        <f>IF(AND(DL37&lt;&gt;"",CV37&lt;=MAX(CV:CV)-DQ$16),1/('Publication Bias Analysis'!F:F^2+IF(Additional_model="Fixed effect",0,$DQ$23)),"")</f>
        <v/>
      </c>
      <c r="DT37" s="54">
        <v>36</v>
      </c>
      <c r="DU37" s="76" t="str">
        <f>IF(Trim_and_fill="On",IF(DQ$24&gt;(COUNT(DU$2:DU36)),IF(COUNTIF(CU:CU,-1*(MAX(CU:CU)-DT37+1))=1,"",MAX(CU:CU)-DT37+1),""),"")</f>
        <v/>
      </c>
      <c r="DV37" s="34" t="str">
        <f t="shared" si="85"/>
        <v/>
      </c>
      <c r="DW37" s="34" t="str">
        <f t="shared" si="86"/>
        <v/>
      </c>
      <c r="DX37" s="34" t="str">
        <f t="shared" si="87"/>
        <v/>
      </c>
      <c r="DY37" s="34" t="str">
        <f t="shared" si="65"/>
        <v/>
      </c>
      <c r="DZ37" s="47" t="str">
        <f>IF(DU37&lt;&gt;"",DV:DV-'Publication Bias Analysis'!I$37,"")</f>
        <v/>
      </c>
      <c r="EA37" s="35"/>
      <c r="EB37" s="54">
        <v>36</v>
      </c>
      <c r="EC37" s="34" t="e">
        <f t="shared" si="88"/>
        <v>#N/A</v>
      </c>
      <c r="ED37" s="47" t="e">
        <f t="shared" si="89"/>
        <v>#N/A</v>
      </c>
      <c r="EF37" s="166"/>
      <c r="EG37" s="34" t="str">
        <f t="shared" si="68"/>
        <v/>
      </c>
      <c r="EH37" s="47" t="str">
        <f>IF(AND(Include_study?="Yes",Sufficient_data="Yes"),Z_score-('Publication Bias Analysis'!P$3+'Publication Bias Analysis'!P$4*Inverse_standard_error),"")</f>
        <v/>
      </c>
      <c r="EJ37" s="166"/>
      <c r="EK37" s="34" t="str">
        <f>IF(AND(Include_study?="Yes",Sufficient_data="Yes"),('Publication Bias Analysis'!E:E-SUMPRODUCT('Publication Bias Analysis'!E:E,Calculations!CN:CN)/SUM(Calculations!CN:CN))/(SQRT(EL:EL)),"")</f>
        <v/>
      </c>
      <c r="EL37" s="34" t="str">
        <f>IF(AND(Include_study?="Yes",Sufficient_data="Yes"),'Publication Bias Analysis'!F:F^2-1/(SUM(Calculations!CN:CN)),"")</f>
        <v/>
      </c>
      <c r="EM37" s="76" t="str">
        <f t="shared" si="149"/>
        <v/>
      </c>
      <c r="EN37" s="76" t="str">
        <f t="shared" si="150"/>
        <v/>
      </c>
      <c r="EO37" s="76" t="str">
        <f>IF(AND(Include_study?="Yes",Sufficient_data="Yes"),COUNTIFS(EM$2:EM36,"&lt;"&amp;EM37,EN$2:EN36,"&lt;"&amp;EN37)+COUNTIFS(EM38:EM$201,"&lt;"&amp;EM37,EN38:EN$201,"&lt;"&amp;EN37)+COUNTIFS(EM$2:EM36,"&gt;"&amp;EM37,EN$2:EN36,"&gt;"&amp;EN37)+COUNTIFS(EM38:EM$201,"&gt;"&amp;EM37,EN38:EN$201,"&gt;"&amp;EN37),"")</f>
        <v/>
      </c>
      <c r="EP37" s="101" t="str">
        <f>IF(AND(Include_study?="Yes",Sufficient_data="Yes"),COUNTIFS(EM$2:EM36,"&lt;"&amp;EM37,EN$2:EN36,"&gt;"&amp;EN37)+COUNTIFS(EM38:EM$201,"&lt;"&amp;EM37,EN38:EN$201,"&gt;"&amp;EN37)+COUNTIFS(EM$2:EM36,"&gt;"&amp;EM37,EN$2:EN36,"&lt;"&amp;EN37)+COUNTIFS(EM38:EM$201,"&gt;"&amp;EM37,EN38:EN$201,"&lt;"&amp;EN37),"")</f>
        <v/>
      </c>
      <c r="ER37" s="166"/>
      <c r="EW37" s="166"/>
      <c r="EX37" s="34" t="e">
        <f t="shared" si="151"/>
        <v>#N/A</v>
      </c>
      <c r="EY37" s="34" t="e">
        <f t="shared" si="152"/>
        <v>#N/A</v>
      </c>
      <c r="EZ37" s="34" t="str">
        <f t="shared" si="153"/>
        <v/>
      </c>
      <c r="FA37" s="47" t="str">
        <f>IF(AND(Include_study?="Yes",Sufficient_data="Yes"),Z_score-('Publication Bias Analysis'!AL$30+'Publication Bias Analysis'!AL$31*Inverse_standard_error),"")</f>
        <v/>
      </c>
      <c r="FG37" s="166"/>
      <c r="FH37" s="104" t="str">
        <f>IF(Z_score&lt;&gt;"",RANK('Publication Bias Analysis'!AT:AT,'Publication Bias Analysis'!AT:AT,1)+COUNTIF('Publication Bias Analysis'!AT$2:AT36,'Publication Bias Analysis'!AT37),"")</f>
        <v/>
      </c>
      <c r="FI37" s="34" t="str">
        <f t="shared" si="154"/>
        <v/>
      </c>
      <c r="FJ37" s="34" t="e">
        <f>IF('Publication Bias Analysis'!AS37&lt;&gt;"",'Publication Bias Analysis'!AS37,NA())</f>
        <v>#N/A</v>
      </c>
      <c r="FK37" s="34" t="e">
        <f>IF('Publication Bias Analysis'!AT37&lt;&gt;"",'Publication Bias Analysis'!AT37,NA())</f>
        <v>#N/A</v>
      </c>
      <c r="FL37" s="34" t="str">
        <f>IF(AND(Include_study?="Yes",Sufficient_data="Yes"),'Publication Bias Analysis'!AS:AS-AVERAGE('Publication Bias Analysis'!AS:AS),"")</f>
        <v/>
      </c>
      <c r="FM37" s="47" t="str">
        <f>IF(AND(Include_study?="Yes",Sufficient_data="Yes"),FK:FK-('Publication Bias Analysis'!AW$30+'Publication Bias Analysis'!AW$31*'Publication Bias Analysis'!AS:AS),"")</f>
        <v/>
      </c>
      <c r="FS37" s="166"/>
      <c r="FT37" s="34" t="str">
        <f t="shared" si="155"/>
        <v/>
      </c>
      <c r="FU37" s="90" t="str">
        <f t="shared" si="83"/>
        <v/>
      </c>
      <c r="FV37" s="47" t="str">
        <f t="shared" si="84"/>
        <v/>
      </c>
    </row>
    <row r="38" spans="1:178" x14ac:dyDescent="0.2">
      <c r="A38" s="169"/>
      <c r="B38" s="132" t="str">
        <f t="shared" si="90"/>
        <v/>
      </c>
      <c r="C38" s="132" t="str">
        <f>IF(B38&lt;&gt;"",IF(B38=0,COUNTIF(B$2:B37,0)+1,COUNTIF(B$2:B37,B38)+B38+COUNTIF(B:B,0)),"")</f>
        <v/>
      </c>
      <c r="D38" s="132" t="str">
        <f t="shared" si="91"/>
        <v/>
      </c>
      <c r="E38" s="133" t="str">
        <f>IF(AND(Sufficient_data="Yes",Include_study?="Yes",Input!Study_name&lt;&gt;""),Input!Study_name,"")</f>
        <v/>
      </c>
      <c r="F38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38" s="132" t="str">
        <f t="shared" si="92"/>
        <v/>
      </c>
      <c r="H38" s="132" t="str">
        <f t="shared" si="93"/>
        <v/>
      </c>
      <c r="I3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38" s="17" t="str">
        <f t="shared" si="94"/>
        <v/>
      </c>
      <c r="K38" s="17" t="str">
        <f t="shared" si="95"/>
        <v/>
      </c>
      <c r="L38" s="17" t="str">
        <f t="shared" si="96"/>
        <v/>
      </c>
      <c r="M38" s="17" t="str">
        <f t="shared" si="97"/>
        <v/>
      </c>
      <c r="N38" s="17" t="str">
        <f t="shared" si="98"/>
        <v/>
      </c>
      <c r="O38" s="146" t="str">
        <f t="shared" si="99"/>
        <v/>
      </c>
      <c r="P38" s="142" t="str">
        <f t="shared" si="100"/>
        <v/>
      </c>
      <c r="R38" s="71" t="e">
        <f t="shared" si="101"/>
        <v>#N/A</v>
      </c>
      <c r="S38" s="34" t="e">
        <f t="shared" si="102"/>
        <v>#N/A</v>
      </c>
      <c r="T38" s="47" t="e">
        <f t="shared" si="103"/>
        <v>#N/A</v>
      </c>
      <c r="Y38" s="169"/>
      <c r="Z38" s="83" t="str">
        <f t="shared" si="104"/>
        <v/>
      </c>
      <c r="AA38" s="34" t="str">
        <f t="shared" si="105"/>
        <v/>
      </c>
      <c r="AB38" s="34" t="str">
        <f t="shared" si="106"/>
        <v/>
      </c>
      <c r="AC38" s="34" t="str">
        <f t="shared" si="107"/>
        <v/>
      </c>
      <c r="AD38" s="34" t="str">
        <f t="shared" si="108"/>
        <v/>
      </c>
      <c r="AE38" s="77" t="str">
        <f t="shared" si="109"/>
        <v/>
      </c>
      <c r="AF38" s="77" t="str">
        <f t="shared" si="110"/>
        <v/>
      </c>
      <c r="AG38" s="84" t="str">
        <f t="shared" si="111"/>
        <v/>
      </c>
      <c r="AH38" s="34" t="str">
        <f t="shared" si="112"/>
        <v/>
      </c>
      <c r="AI38" s="34" t="str">
        <f t="shared" si="113"/>
        <v/>
      </c>
      <c r="AJ38" s="47" t="str">
        <f t="shared" si="114"/>
        <v/>
      </c>
      <c r="AL38" s="71" t="e">
        <f t="shared" si="115"/>
        <v>#N/A</v>
      </c>
      <c r="AM38" s="34" t="e">
        <f t="shared" si="116"/>
        <v>#N/A</v>
      </c>
      <c r="AN38" s="47" t="e">
        <f t="shared" si="117"/>
        <v>#N/A</v>
      </c>
      <c r="AP38" s="83" t="str">
        <f t="shared" si="118"/>
        <v/>
      </c>
      <c r="AQ38" s="34" t="str">
        <f>IF(AND(Sufficient_data="Yes",Include_study?="Yes",Subgroup&lt;&gt;""),IF(COUNTIFS(Input!L$2:L37,"="&amp;"Yes",Input!C$2:C37,"="&amp;"Yes",Input!M$2:M37,"="&amp;Subgroup)&gt;0,"",Subgroup),"")</f>
        <v/>
      </c>
      <c r="AR38" s="89" t="str">
        <f t="shared" si="119"/>
        <v/>
      </c>
      <c r="AS38" s="76" t="str">
        <f t="shared" si="120"/>
        <v/>
      </c>
      <c r="AT38" s="34" t="str">
        <f t="shared" si="121"/>
        <v/>
      </c>
      <c r="AU38" s="90" t="str">
        <f t="shared" si="122"/>
        <v/>
      </c>
      <c r="AV38" s="34" t="str">
        <f t="shared" si="123"/>
        <v/>
      </c>
      <c r="AW38" s="34" t="str">
        <f t="shared" si="124"/>
        <v/>
      </c>
      <c r="AX38" s="34" t="str">
        <f t="shared" si="125"/>
        <v/>
      </c>
      <c r="AY38" s="34" t="str">
        <f t="shared" si="126"/>
        <v/>
      </c>
      <c r="AZ38" s="34" t="str">
        <f t="shared" si="127"/>
        <v/>
      </c>
      <c r="BA38" s="34" t="str">
        <f t="shared" si="128"/>
        <v/>
      </c>
      <c r="BB38" s="89" t="str">
        <f t="shared" si="129"/>
        <v/>
      </c>
      <c r="BC38" s="34" t="str">
        <f t="shared" si="130"/>
        <v/>
      </c>
      <c r="BD38" s="34" t="str">
        <f t="shared" si="131"/>
        <v/>
      </c>
      <c r="BE38" s="34" t="str">
        <f t="shared" si="132"/>
        <v/>
      </c>
      <c r="BF38" s="34" t="str">
        <f t="shared" si="133"/>
        <v/>
      </c>
      <c r="BG38" s="34" t="str">
        <f t="shared" si="76"/>
        <v/>
      </c>
      <c r="BH38" s="34" t="str">
        <f t="shared" si="77"/>
        <v/>
      </c>
      <c r="BI38" s="34" t="str">
        <f t="shared" si="134"/>
        <v/>
      </c>
      <c r="BJ38" s="34" t="str">
        <f t="shared" si="135"/>
        <v/>
      </c>
      <c r="BK38" s="34" t="str">
        <f t="shared" si="136"/>
        <v/>
      </c>
      <c r="BL38" s="34" t="e">
        <f t="shared" si="137"/>
        <v>#N/A</v>
      </c>
      <c r="BM38" s="84" t="str">
        <f t="shared" si="78"/>
        <v/>
      </c>
      <c r="BN38" s="34" t="str">
        <f t="shared" si="138"/>
        <v/>
      </c>
      <c r="BO38" s="34" t="str">
        <f t="shared" si="139"/>
        <v/>
      </c>
      <c r="BP38" s="34" t="str">
        <f t="shared" si="140"/>
        <v/>
      </c>
      <c r="BQ38" s="47" t="str">
        <f t="shared" si="79"/>
        <v/>
      </c>
      <c r="BV38" s="170"/>
      <c r="BW38" s="71" t="e">
        <f>IF(AND(Sufficient_data="Yes",Include_study?="Yes",Moderator&lt;&gt;""),'Moderator Analysis'!E:E,NA())</f>
        <v>#N/A</v>
      </c>
      <c r="BX38" s="34" t="e">
        <f>IF(AND(Include_study?="Yes",Sufficient_data="Yes",Moderator&lt;&gt;""),'Moderator Analysis'!F:F,NA())</f>
        <v>#N/A</v>
      </c>
      <c r="BY38" s="34" t="str">
        <f t="shared" si="141"/>
        <v/>
      </c>
      <c r="BZ38" s="34" t="str">
        <f>IF(AND(Sufficient_data="Yes",Include_study?="Yes",Moderator&lt;&gt;""),'Moderator Analysis'!F:F-CJ$2,"")</f>
        <v/>
      </c>
      <c r="CA38" s="34" t="str">
        <f>IF(AND(Sufficient_data="Yes",Include_study?="Yes",Moderator&lt;&gt;""),'Moderator Analysis'!E:E-CJ$3,"")</f>
        <v/>
      </c>
      <c r="CB38" s="47" t="str">
        <f t="shared" si="142"/>
        <v/>
      </c>
      <c r="CC38" s="24"/>
      <c r="CD38" s="95" t="str">
        <f t="shared" si="143"/>
        <v/>
      </c>
      <c r="CE38" s="77" t="str">
        <f>IF(AND(Sufficient_data="Yes",Include_study?="Yes",CD38&lt;&gt;""),'Moderator Analysis'!F:F-'Moderator Analysis'!J$37,"")</f>
        <v/>
      </c>
      <c r="CF38" s="77" t="str">
        <f>IF(AND(Sufficient_data="Yes",Include_study?="Yes",CD38&lt;&gt;""),'Moderator Analysis'!E:E-SUMPRODUCT('Moderator Analysis'!E:E,CD:CD)/SUM(CD:CD),"")</f>
        <v/>
      </c>
      <c r="CG38" s="96" t="str">
        <f>IF(AND(Sufficient_data="Yes",Include_study?="Yes",CD38&lt;&gt;""),CD:CD*(BX38-'Moderator Analysis'!J$29-'Moderator Analysis'!J$30*'Moderator Analysis'!E:E)^2,"")</f>
        <v/>
      </c>
      <c r="CH38" s="24"/>
      <c r="CL38" s="170"/>
      <c r="CM38" s="174"/>
      <c r="CN38" s="34" t="str">
        <f t="shared" si="144"/>
        <v/>
      </c>
      <c r="CO38" s="34" t="str">
        <f>IF(AND(Include_study?="Yes",Sufficient_data="Yes"),1/('Publication Bias Analysis'!F:F^2+IF(Additional_model="Fixed effect",0,Calculations!DB$11)),"")</f>
        <v/>
      </c>
      <c r="CP38" s="34" t="str">
        <f>IF(AND(Include_study?="Yes",Sufficient_data="Yes"),1/('Publication Bias Analysis'!F:F^2+IF(Additional_model="Fixed effect",0,'Publication Bias Analysis'!L$32)),"")</f>
        <v/>
      </c>
      <c r="CQ38" s="34" t="str">
        <f>IF(AND(Include_study?="Yes",Sufficient_data="Yes"),'Publication Bias Analysis'!E:E-'Publication Bias Analysis'!I$37,"")</f>
        <v/>
      </c>
      <c r="CR38" s="34" t="str">
        <f t="shared" si="145"/>
        <v/>
      </c>
      <c r="CS38" s="34" t="str">
        <f t="shared" si="156"/>
        <v/>
      </c>
      <c r="CT38" s="76" t="str">
        <f t="shared" si="146"/>
        <v/>
      </c>
      <c r="CU38" s="76" t="str">
        <f>IF(AND(Include_study?="Yes",Sufficient_data="Yes"),CT:CT+IF(DF:DF&lt;0,-1,1)*COUNTIF(CT$2:CT37,CT:CT),"")</f>
        <v/>
      </c>
      <c r="CV38" s="76" t="str">
        <f>IF(AND(Include_study?="Yes",Sufficient_data="Yes"),RANK(DJ:DJ,DJ:DJ,1)*IF(DI:DI&lt;0,-1,1)+IF(DI:DI&lt;0,-1,1)*COUNTIF(CT$2:CT37,CT:CT),"")</f>
        <v/>
      </c>
      <c r="CW38" s="76" t="str">
        <f>IF(AND(Include_study?="Yes",Sufficient_data="Yes"),RANK(DM:DM,DM:DM,1)*IF(DL:DL&lt;0,-1,1)+IF(DL:DL&lt;0,-1,1)*COUNTIF(CT$2:CT37,CT:CT),"")</f>
        <v/>
      </c>
      <c r="CX38" s="34" t="e">
        <f>IF(AND(Include_study?="Yes",Sufficient_data="Yes"),'Publication Bias Analysis'!E:E,NA())</f>
        <v>#N/A</v>
      </c>
      <c r="CY38" s="47" t="e">
        <f>IF(AND(Include_study?="Yes",Sufficient_data="Yes"),'Publication Bias Analysis'!F:F,NA())</f>
        <v>#N/A</v>
      </c>
      <c r="DE38" s="166"/>
      <c r="DF3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38" s="34" t="str">
        <f t="shared" si="147"/>
        <v/>
      </c>
      <c r="DH38" s="47" t="str">
        <f>IF(AND(Include_study?="Yes",Sufficient_data="Yes"),1/('Publication Bias Analysis'!F:F^2+IF(Additional_model="Fixed effect",0,$DQ$7)),"")</f>
        <v/>
      </c>
      <c r="DI38" s="34" t="str">
        <f>IF(AND(Include_study?="Yes",Sufficient_data="Yes"),IF('Publication Bias Analysis'!L$37="Left",'Publication Bias Analysis'!E:E-DQ$3,DQ$3-'Publication Bias Analysis'!E:E),"")</f>
        <v/>
      </c>
      <c r="DJ38" s="34" t="str">
        <f t="shared" si="148"/>
        <v/>
      </c>
      <c r="DK38" s="47" t="str">
        <f>IF(AND(DI38&lt;&gt;"",CU38&lt;=MAX(CU:CU)-DQ$8),1/('Publication Bias Analysis'!F:F^2+IF(Additional_model="Fixed effect",0,$DQ$15)),"")</f>
        <v/>
      </c>
      <c r="DL38" s="7" t="str">
        <f>IF(AND(Include_study?="Yes",Sufficient_data="Yes"),IF('Publication Bias Analysis'!L$37="Left",'Publication Bias Analysis'!E:E-DQ$11,DQ$11-'Publication Bias Analysis'!E:E),"")</f>
        <v/>
      </c>
      <c r="DM38" s="7" t="str">
        <f t="shared" si="81"/>
        <v/>
      </c>
      <c r="DN38" s="47" t="str">
        <f>IF(AND(DL38&lt;&gt;"",CV38&lt;=MAX(CV:CV)-DQ$16),1/('Publication Bias Analysis'!F:F^2+IF(Additional_model="Fixed effect",0,$DQ$23)),"")</f>
        <v/>
      </c>
      <c r="DT38" s="54">
        <v>37</v>
      </c>
      <c r="DU38" s="76" t="str">
        <f>IF(Trim_and_fill="On",IF(DQ$24&gt;(COUNT(DU$2:DU37)),IF(COUNTIF(CU:CU,-1*(MAX(CU:CU)-DT38+1))=1,"",MAX(CU:CU)-DT38+1),""),"")</f>
        <v/>
      </c>
      <c r="DV38" s="34" t="str">
        <f t="shared" si="85"/>
        <v/>
      </c>
      <c r="DW38" s="34" t="str">
        <f t="shared" si="86"/>
        <v/>
      </c>
      <c r="DX38" s="34" t="str">
        <f t="shared" si="87"/>
        <v/>
      </c>
      <c r="DY38" s="34" t="str">
        <f t="shared" si="65"/>
        <v/>
      </c>
      <c r="DZ38" s="47" t="str">
        <f>IF(DU38&lt;&gt;"",DV:DV-'Publication Bias Analysis'!I$37,"")</f>
        <v/>
      </c>
      <c r="EA38" s="35"/>
      <c r="EB38" s="54">
        <v>37</v>
      </c>
      <c r="EC38" s="34" t="e">
        <f t="shared" si="88"/>
        <v>#N/A</v>
      </c>
      <c r="ED38" s="47" t="e">
        <f t="shared" si="89"/>
        <v>#N/A</v>
      </c>
      <c r="EF38" s="166"/>
      <c r="EG38" s="34" t="str">
        <f t="shared" si="68"/>
        <v/>
      </c>
      <c r="EH38" s="47" t="str">
        <f>IF(AND(Include_study?="Yes",Sufficient_data="Yes"),Z_score-('Publication Bias Analysis'!P$3+'Publication Bias Analysis'!P$4*Inverse_standard_error),"")</f>
        <v/>
      </c>
      <c r="EJ38" s="166"/>
      <c r="EK38" s="34" t="str">
        <f>IF(AND(Include_study?="Yes",Sufficient_data="Yes"),('Publication Bias Analysis'!E:E-SUMPRODUCT('Publication Bias Analysis'!E:E,Calculations!CN:CN)/SUM(Calculations!CN:CN))/(SQRT(EL:EL)),"")</f>
        <v/>
      </c>
      <c r="EL38" s="34" t="str">
        <f>IF(AND(Include_study?="Yes",Sufficient_data="Yes"),'Publication Bias Analysis'!F:F^2-1/(SUM(Calculations!CN:CN)),"")</f>
        <v/>
      </c>
      <c r="EM38" s="76" t="str">
        <f t="shared" si="149"/>
        <v/>
      </c>
      <c r="EN38" s="76" t="str">
        <f t="shared" si="150"/>
        <v/>
      </c>
      <c r="EO38" s="76" t="str">
        <f>IF(AND(Include_study?="Yes",Sufficient_data="Yes"),COUNTIFS(EM$2:EM37,"&lt;"&amp;EM38,EN$2:EN37,"&lt;"&amp;EN38)+COUNTIFS(EM39:EM$201,"&lt;"&amp;EM38,EN39:EN$201,"&lt;"&amp;EN38)+COUNTIFS(EM$2:EM37,"&gt;"&amp;EM38,EN$2:EN37,"&gt;"&amp;EN38)+COUNTIFS(EM39:EM$201,"&gt;"&amp;EM38,EN39:EN$201,"&gt;"&amp;EN38),"")</f>
        <v/>
      </c>
      <c r="EP38" s="101" t="str">
        <f>IF(AND(Include_study?="Yes",Sufficient_data="Yes"),COUNTIFS(EM$2:EM37,"&lt;"&amp;EM38,EN$2:EN37,"&gt;"&amp;EN38)+COUNTIFS(EM39:EM$201,"&lt;"&amp;EM38,EN39:EN$201,"&gt;"&amp;EN38)+COUNTIFS(EM$2:EM37,"&gt;"&amp;EM38,EN$2:EN37,"&lt;"&amp;EN38)+COUNTIFS(EM39:EM$201,"&gt;"&amp;EM38,EN39:EN$201,"&lt;"&amp;EN38),"")</f>
        <v/>
      </c>
      <c r="ER38" s="166"/>
      <c r="EW38" s="166"/>
      <c r="EX38" s="34" t="e">
        <f t="shared" si="151"/>
        <v>#N/A</v>
      </c>
      <c r="EY38" s="34" t="e">
        <f t="shared" si="152"/>
        <v>#N/A</v>
      </c>
      <c r="EZ38" s="34" t="str">
        <f t="shared" si="153"/>
        <v/>
      </c>
      <c r="FA38" s="47" t="str">
        <f>IF(AND(Include_study?="Yes",Sufficient_data="Yes"),Z_score-('Publication Bias Analysis'!AL$30+'Publication Bias Analysis'!AL$31*Inverse_standard_error),"")</f>
        <v/>
      </c>
      <c r="FG38" s="166"/>
      <c r="FH38" s="104" t="str">
        <f>IF(Z_score&lt;&gt;"",RANK('Publication Bias Analysis'!AT:AT,'Publication Bias Analysis'!AT:AT,1)+COUNTIF('Publication Bias Analysis'!AT$2:AT37,'Publication Bias Analysis'!AT38),"")</f>
        <v/>
      </c>
      <c r="FI38" s="34" t="str">
        <f t="shared" si="154"/>
        <v/>
      </c>
      <c r="FJ38" s="34" t="e">
        <f>IF('Publication Bias Analysis'!AS38&lt;&gt;"",'Publication Bias Analysis'!AS38,NA())</f>
        <v>#N/A</v>
      </c>
      <c r="FK38" s="34" t="e">
        <f>IF('Publication Bias Analysis'!AT38&lt;&gt;"",'Publication Bias Analysis'!AT38,NA())</f>
        <v>#N/A</v>
      </c>
      <c r="FL38" s="34" t="str">
        <f>IF(AND(Include_study?="Yes",Sufficient_data="Yes"),'Publication Bias Analysis'!AS:AS-AVERAGE('Publication Bias Analysis'!AS:AS),"")</f>
        <v/>
      </c>
      <c r="FM38" s="47" t="str">
        <f>IF(AND(Include_study?="Yes",Sufficient_data="Yes"),FK:FK-('Publication Bias Analysis'!AW$30+'Publication Bias Analysis'!AW$31*'Publication Bias Analysis'!AS:AS),"")</f>
        <v/>
      </c>
      <c r="FS38" s="166"/>
      <c r="FT38" s="34" t="str">
        <f t="shared" si="155"/>
        <v/>
      </c>
      <c r="FU38" s="90" t="str">
        <f t="shared" si="83"/>
        <v/>
      </c>
      <c r="FV38" s="47" t="str">
        <f t="shared" si="84"/>
        <v/>
      </c>
    </row>
    <row r="39" spans="1:178" x14ac:dyDescent="0.2">
      <c r="A39" s="169"/>
      <c r="B39" s="132" t="str">
        <f t="shared" si="90"/>
        <v/>
      </c>
      <c r="C39" s="132" t="str">
        <f>IF(B39&lt;&gt;"",IF(B39=0,COUNTIF(B$2:B38,0)+1,COUNTIF(B$2:B38,B39)+B39+COUNTIF(B:B,0)),"")</f>
        <v/>
      </c>
      <c r="D39" s="132" t="str">
        <f t="shared" si="91"/>
        <v/>
      </c>
      <c r="E39" s="133" t="str">
        <f>IF(AND(Sufficient_data="Yes",Include_study?="Yes",Input!Study_name&lt;&gt;""),Input!Study_name,"")</f>
        <v/>
      </c>
      <c r="F39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39" s="132" t="str">
        <f t="shared" si="92"/>
        <v/>
      </c>
      <c r="H39" s="132" t="str">
        <f t="shared" si="93"/>
        <v/>
      </c>
      <c r="I3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39" s="17" t="str">
        <f t="shared" si="94"/>
        <v/>
      </c>
      <c r="K39" s="17" t="str">
        <f t="shared" si="95"/>
        <v/>
      </c>
      <c r="L39" s="17" t="str">
        <f t="shared" si="96"/>
        <v/>
      </c>
      <c r="M39" s="17" t="str">
        <f t="shared" si="97"/>
        <v/>
      </c>
      <c r="N39" s="17" t="str">
        <f t="shared" si="98"/>
        <v/>
      </c>
      <c r="O39" s="146" t="str">
        <f t="shared" si="99"/>
        <v/>
      </c>
      <c r="P39" s="142" t="str">
        <f t="shared" si="100"/>
        <v/>
      </c>
      <c r="R39" s="71" t="e">
        <f t="shared" si="101"/>
        <v>#N/A</v>
      </c>
      <c r="S39" s="34" t="e">
        <f t="shared" si="102"/>
        <v>#N/A</v>
      </c>
      <c r="T39" s="47" t="e">
        <f t="shared" si="103"/>
        <v>#N/A</v>
      </c>
      <c r="Y39" s="169"/>
      <c r="Z39" s="83" t="str">
        <f t="shared" si="104"/>
        <v/>
      </c>
      <c r="AA39" s="34" t="str">
        <f t="shared" si="105"/>
        <v/>
      </c>
      <c r="AB39" s="34" t="str">
        <f t="shared" si="106"/>
        <v/>
      </c>
      <c r="AC39" s="34" t="str">
        <f t="shared" si="107"/>
        <v/>
      </c>
      <c r="AD39" s="34" t="str">
        <f t="shared" si="108"/>
        <v/>
      </c>
      <c r="AE39" s="77" t="str">
        <f t="shared" si="109"/>
        <v/>
      </c>
      <c r="AF39" s="77" t="str">
        <f t="shared" si="110"/>
        <v/>
      </c>
      <c r="AG39" s="84" t="str">
        <f t="shared" si="111"/>
        <v/>
      </c>
      <c r="AH39" s="34" t="str">
        <f t="shared" si="112"/>
        <v/>
      </c>
      <c r="AI39" s="34" t="str">
        <f t="shared" si="113"/>
        <v/>
      </c>
      <c r="AJ39" s="47" t="str">
        <f t="shared" si="114"/>
        <v/>
      </c>
      <c r="AL39" s="71" t="e">
        <f t="shared" si="115"/>
        <v>#N/A</v>
      </c>
      <c r="AM39" s="34" t="e">
        <f t="shared" si="116"/>
        <v>#N/A</v>
      </c>
      <c r="AN39" s="47" t="e">
        <f t="shared" si="117"/>
        <v>#N/A</v>
      </c>
      <c r="AP39" s="83" t="str">
        <f t="shared" si="118"/>
        <v/>
      </c>
      <c r="AQ39" s="34" t="str">
        <f>IF(AND(Sufficient_data="Yes",Include_study?="Yes",Subgroup&lt;&gt;""),IF(COUNTIFS(Input!L$2:L38,"="&amp;"Yes",Input!C$2:C38,"="&amp;"Yes",Input!M$2:M38,"="&amp;Subgroup)&gt;0,"",Subgroup),"")</f>
        <v/>
      </c>
      <c r="AR39" s="89" t="str">
        <f t="shared" si="119"/>
        <v/>
      </c>
      <c r="AS39" s="76" t="str">
        <f t="shared" si="120"/>
        <v/>
      </c>
      <c r="AT39" s="34" t="str">
        <f t="shared" si="121"/>
        <v/>
      </c>
      <c r="AU39" s="90" t="str">
        <f t="shared" si="122"/>
        <v/>
      </c>
      <c r="AV39" s="34" t="str">
        <f t="shared" si="123"/>
        <v/>
      </c>
      <c r="AW39" s="34" t="str">
        <f t="shared" si="124"/>
        <v/>
      </c>
      <c r="AX39" s="34" t="str">
        <f t="shared" si="125"/>
        <v/>
      </c>
      <c r="AY39" s="34" t="str">
        <f t="shared" si="126"/>
        <v/>
      </c>
      <c r="AZ39" s="34" t="str">
        <f t="shared" si="127"/>
        <v/>
      </c>
      <c r="BA39" s="34" t="str">
        <f t="shared" si="128"/>
        <v/>
      </c>
      <c r="BB39" s="89" t="str">
        <f t="shared" si="129"/>
        <v/>
      </c>
      <c r="BC39" s="34" t="str">
        <f t="shared" si="130"/>
        <v/>
      </c>
      <c r="BD39" s="34" t="str">
        <f t="shared" si="131"/>
        <v/>
      </c>
      <c r="BE39" s="34" t="str">
        <f t="shared" si="132"/>
        <v/>
      </c>
      <c r="BF39" s="34" t="str">
        <f t="shared" si="133"/>
        <v/>
      </c>
      <c r="BG39" s="34" t="str">
        <f t="shared" si="76"/>
        <v/>
      </c>
      <c r="BH39" s="34" t="str">
        <f t="shared" si="77"/>
        <v/>
      </c>
      <c r="BI39" s="34" t="str">
        <f t="shared" si="134"/>
        <v/>
      </c>
      <c r="BJ39" s="34" t="str">
        <f t="shared" si="135"/>
        <v/>
      </c>
      <c r="BK39" s="34" t="str">
        <f t="shared" si="136"/>
        <v/>
      </c>
      <c r="BL39" s="34" t="e">
        <f t="shared" si="137"/>
        <v>#N/A</v>
      </c>
      <c r="BM39" s="84" t="str">
        <f t="shared" si="78"/>
        <v/>
      </c>
      <c r="BN39" s="34" t="str">
        <f t="shared" si="138"/>
        <v/>
      </c>
      <c r="BO39" s="34" t="str">
        <f t="shared" si="139"/>
        <v/>
      </c>
      <c r="BP39" s="34" t="str">
        <f t="shared" si="140"/>
        <v/>
      </c>
      <c r="BQ39" s="47" t="str">
        <f t="shared" si="79"/>
        <v/>
      </c>
      <c r="BV39" s="170"/>
      <c r="BW39" s="71" t="e">
        <f>IF(AND(Sufficient_data="Yes",Include_study?="Yes",Moderator&lt;&gt;""),'Moderator Analysis'!E:E,NA())</f>
        <v>#N/A</v>
      </c>
      <c r="BX39" s="34" t="e">
        <f>IF(AND(Include_study?="Yes",Sufficient_data="Yes",Moderator&lt;&gt;""),'Moderator Analysis'!F:F,NA())</f>
        <v>#N/A</v>
      </c>
      <c r="BY39" s="34" t="str">
        <f t="shared" si="141"/>
        <v/>
      </c>
      <c r="BZ39" s="34" t="str">
        <f>IF(AND(Sufficient_data="Yes",Include_study?="Yes",Moderator&lt;&gt;""),'Moderator Analysis'!F:F-CJ$2,"")</f>
        <v/>
      </c>
      <c r="CA39" s="34" t="str">
        <f>IF(AND(Sufficient_data="Yes",Include_study?="Yes",Moderator&lt;&gt;""),'Moderator Analysis'!E:E-CJ$3,"")</f>
        <v/>
      </c>
      <c r="CB39" s="47" t="str">
        <f t="shared" si="142"/>
        <v/>
      </c>
      <c r="CC39" s="24"/>
      <c r="CD39" s="95" t="str">
        <f t="shared" si="143"/>
        <v/>
      </c>
      <c r="CE39" s="77" t="str">
        <f>IF(AND(Sufficient_data="Yes",Include_study?="Yes",CD39&lt;&gt;""),'Moderator Analysis'!F:F-'Moderator Analysis'!J$37,"")</f>
        <v/>
      </c>
      <c r="CF39" s="77" t="str">
        <f>IF(AND(Sufficient_data="Yes",Include_study?="Yes",CD39&lt;&gt;""),'Moderator Analysis'!E:E-SUMPRODUCT('Moderator Analysis'!E:E,CD:CD)/SUM(CD:CD),"")</f>
        <v/>
      </c>
      <c r="CG39" s="96" t="str">
        <f>IF(AND(Sufficient_data="Yes",Include_study?="Yes",CD39&lt;&gt;""),CD:CD*(BX39-'Moderator Analysis'!J$29-'Moderator Analysis'!J$30*'Moderator Analysis'!E:E)^2,"")</f>
        <v/>
      </c>
      <c r="CH39" s="24"/>
      <c r="CL39" s="170"/>
      <c r="CM39" s="174"/>
      <c r="CN39" s="34" t="str">
        <f t="shared" si="144"/>
        <v/>
      </c>
      <c r="CO39" s="34" t="str">
        <f>IF(AND(Include_study?="Yes",Sufficient_data="Yes"),1/('Publication Bias Analysis'!F:F^2+IF(Additional_model="Fixed effect",0,Calculations!DB$11)),"")</f>
        <v/>
      </c>
      <c r="CP39" s="34" t="str">
        <f>IF(AND(Include_study?="Yes",Sufficient_data="Yes"),1/('Publication Bias Analysis'!F:F^2+IF(Additional_model="Fixed effect",0,'Publication Bias Analysis'!L$32)),"")</f>
        <v/>
      </c>
      <c r="CQ39" s="34" t="str">
        <f>IF(AND(Include_study?="Yes",Sufficient_data="Yes"),'Publication Bias Analysis'!E:E-'Publication Bias Analysis'!I$37,"")</f>
        <v/>
      </c>
      <c r="CR39" s="34" t="str">
        <f t="shared" si="145"/>
        <v/>
      </c>
      <c r="CS39" s="34" t="str">
        <f t="shared" si="156"/>
        <v/>
      </c>
      <c r="CT39" s="76" t="str">
        <f t="shared" si="146"/>
        <v/>
      </c>
      <c r="CU39" s="76" t="str">
        <f>IF(AND(Include_study?="Yes",Sufficient_data="Yes"),CT:CT+IF(DF:DF&lt;0,-1,1)*COUNTIF(CT$2:CT38,CT:CT),"")</f>
        <v/>
      </c>
      <c r="CV39" s="76" t="str">
        <f>IF(AND(Include_study?="Yes",Sufficient_data="Yes"),RANK(DJ:DJ,DJ:DJ,1)*IF(DI:DI&lt;0,-1,1)+IF(DI:DI&lt;0,-1,1)*COUNTIF(CT$2:CT38,CT:CT),"")</f>
        <v/>
      </c>
      <c r="CW39" s="76" t="str">
        <f>IF(AND(Include_study?="Yes",Sufficient_data="Yes"),RANK(DM:DM,DM:DM,1)*IF(DL:DL&lt;0,-1,1)+IF(DL:DL&lt;0,-1,1)*COUNTIF(CT$2:CT38,CT:CT),"")</f>
        <v/>
      </c>
      <c r="CX39" s="34" t="e">
        <f>IF(AND(Include_study?="Yes",Sufficient_data="Yes"),'Publication Bias Analysis'!E:E,NA())</f>
        <v>#N/A</v>
      </c>
      <c r="CY39" s="47" t="e">
        <f>IF(AND(Include_study?="Yes",Sufficient_data="Yes"),'Publication Bias Analysis'!F:F,NA())</f>
        <v>#N/A</v>
      </c>
      <c r="DE39" s="166"/>
      <c r="DF3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39" s="34" t="str">
        <f t="shared" si="147"/>
        <v/>
      </c>
      <c r="DH39" s="47" t="str">
        <f>IF(AND(Include_study?="Yes",Sufficient_data="Yes"),1/('Publication Bias Analysis'!F:F^2+IF(Additional_model="Fixed effect",0,$DQ$7)),"")</f>
        <v/>
      </c>
      <c r="DI39" s="34" t="str">
        <f>IF(AND(Include_study?="Yes",Sufficient_data="Yes"),IF('Publication Bias Analysis'!L$37="Left",'Publication Bias Analysis'!E:E-DQ$3,DQ$3-'Publication Bias Analysis'!E:E),"")</f>
        <v/>
      </c>
      <c r="DJ39" s="34" t="str">
        <f t="shared" si="148"/>
        <v/>
      </c>
      <c r="DK39" s="47" t="str">
        <f>IF(AND(DI39&lt;&gt;"",CU39&lt;=MAX(CU:CU)-DQ$8),1/('Publication Bias Analysis'!F:F^2+IF(Additional_model="Fixed effect",0,$DQ$15)),"")</f>
        <v/>
      </c>
      <c r="DL39" s="7" t="str">
        <f>IF(AND(Include_study?="Yes",Sufficient_data="Yes"),IF('Publication Bias Analysis'!L$37="Left",'Publication Bias Analysis'!E:E-DQ$11,DQ$11-'Publication Bias Analysis'!E:E),"")</f>
        <v/>
      </c>
      <c r="DM39" s="7" t="str">
        <f t="shared" si="81"/>
        <v/>
      </c>
      <c r="DN39" s="47" t="str">
        <f>IF(AND(DL39&lt;&gt;"",CV39&lt;=MAX(CV:CV)-DQ$16),1/('Publication Bias Analysis'!F:F^2+IF(Additional_model="Fixed effect",0,$DQ$23)),"")</f>
        <v/>
      </c>
      <c r="DT39" s="54">
        <v>38</v>
      </c>
      <c r="DU39" s="76" t="str">
        <f>IF(Trim_and_fill="On",IF(DQ$24&gt;(COUNT(DU$2:DU38)),IF(COUNTIF(CU:CU,-1*(MAX(CU:CU)-DT39+1))=1,"",MAX(CU:CU)-DT39+1),""),"")</f>
        <v/>
      </c>
      <c r="DV39" s="34" t="str">
        <f t="shared" si="85"/>
        <v/>
      </c>
      <c r="DW39" s="34" t="str">
        <f t="shared" si="86"/>
        <v/>
      </c>
      <c r="DX39" s="34" t="str">
        <f t="shared" si="87"/>
        <v/>
      </c>
      <c r="DY39" s="34" t="str">
        <f t="shared" si="65"/>
        <v/>
      </c>
      <c r="DZ39" s="47" t="str">
        <f>IF(DU39&lt;&gt;"",DV:DV-'Publication Bias Analysis'!I$37,"")</f>
        <v/>
      </c>
      <c r="EA39" s="35"/>
      <c r="EB39" s="54">
        <v>38</v>
      </c>
      <c r="EC39" s="34" t="e">
        <f t="shared" si="88"/>
        <v>#N/A</v>
      </c>
      <c r="ED39" s="47" t="e">
        <f t="shared" si="89"/>
        <v>#N/A</v>
      </c>
      <c r="EF39" s="166"/>
      <c r="EG39" s="34" t="str">
        <f t="shared" si="68"/>
        <v/>
      </c>
      <c r="EH39" s="47" t="str">
        <f>IF(AND(Include_study?="Yes",Sufficient_data="Yes"),Z_score-('Publication Bias Analysis'!P$3+'Publication Bias Analysis'!P$4*Inverse_standard_error),"")</f>
        <v/>
      </c>
      <c r="EJ39" s="166"/>
      <c r="EK39" s="34" t="str">
        <f>IF(AND(Include_study?="Yes",Sufficient_data="Yes"),('Publication Bias Analysis'!E:E-SUMPRODUCT('Publication Bias Analysis'!E:E,Calculations!CN:CN)/SUM(Calculations!CN:CN))/(SQRT(EL:EL)),"")</f>
        <v/>
      </c>
      <c r="EL39" s="34" t="str">
        <f>IF(AND(Include_study?="Yes",Sufficient_data="Yes"),'Publication Bias Analysis'!F:F^2-1/(SUM(Calculations!CN:CN)),"")</f>
        <v/>
      </c>
      <c r="EM39" s="76" t="str">
        <f t="shared" si="149"/>
        <v/>
      </c>
      <c r="EN39" s="76" t="str">
        <f t="shared" si="150"/>
        <v/>
      </c>
      <c r="EO39" s="76" t="str">
        <f>IF(AND(Include_study?="Yes",Sufficient_data="Yes"),COUNTIFS(EM$2:EM38,"&lt;"&amp;EM39,EN$2:EN38,"&lt;"&amp;EN39)+COUNTIFS(EM40:EM$201,"&lt;"&amp;EM39,EN40:EN$201,"&lt;"&amp;EN39)+COUNTIFS(EM$2:EM38,"&gt;"&amp;EM39,EN$2:EN38,"&gt;"&amp;EN39)+COUNTIFS(EM40:EM$201,"&gt;"&amp;EM39,EN40:EN$201,"&gt;"&amp;EN39),"")</f>
        <v/>
      </c>
      <c r="EP39" s="101" t="str">
        <f>IF(AND(Include_study?="Yes",Sufficient_data="Yes"),COUNTIFS(EM$2:EM38,"&lt;"&amp;EM39,EN$2:EN38,"&gt;"&amp;EN39)+COUNTIFS(EM40:EM$201,"&lt;"&amp;EM39,EN40:EN$201,"&gt;"&amp;EN39)+COUNTIFS(EM$2:EM38,"&gt;"&amp;EM39,EN$2:EN38,"&lt;"&amp;EN39)+COUNTIFS(EM40:EM$201,"&gt;"&amp;EM39,EN40:EN$201,"&lt;"&amp;EN39),"")</f>
        <v/>
      </c>
      <c r="ER39" s="166"/>
      <c r="EW39" s="166"/>
      <c r="EX39" s="34" t="e">
        <f t="shared" si="151"/>
        <v>#N/A</v>
      </c>
      <c r="EY39" s="34" t="e">
        <f t="shared" si="152"/>
        <v>#N/A</v>
      </c>
      <c r="EZ39" s="34" t="str">
        <f t="shared" si="153"/>
        <v/>
      </c>
      <c r="FA39" s="47" t="str">
        <f>IF(AND(Include_study?="Yes",Sufficient_data="Yes"),Z_score-('Publication Bias Analysis'!AL$30+'Publication Bias Analysis'!AL$31*Inverse_standard_error),"")</f>
        <v/>
      </c>
      <c r="FG39" s="166"/>
      <c r="FH39" s="104" t="str">
        <f>IF(Z_score&lt;&gt;"",RANK('Publication Bias Analysis'!AT:AT,'Publication Bias Analysis'!AT:AT,1)+COUNTIF('Publication Bias Analysis'!AT$2:AT38,'Publication Bias Analysis'!AT39),"")</f>
        <v/>
      </c>
      <c r="FI39" s="34" t="str">
        <f t="shared" si="154"/>
        <v/>
      </c>
      <c r="FJ39" s="34" t="e">
        <f>IF('Publication Bias Analysis'!AS39&lt;&gt;"",'Publication Bias Analysis'!AS39,NA())</f>
        <v>#N/A</v>
      </c>
      <c r="FK39" s="34" t="e">
        <f>IF('Publication Bias Analysis'!AT39&lt;&gt;"",'Publication Bias Analysis'!AT39,NA())</f>
        <v>#N/A</v>
      </c>
      <c r="FL39" s="34" t="str">
        <f>IF(AND(Include_study?="Yes",Sufficient_data="Yes"),'Publication Bias Analysis'!AS:AS-AVERAGE('Publication Bias Analysis'!AS:AS),"")</f>
        <v/>
      </c>
      <c r="FM39" s="47" t="str">
        <f>IF(AND(Include_study?="Yes",Sufficient_data="Yes"),FK:FK-('Publication Bias Analysis'!AW$30+'Publication Bias Analysis'!AW$31*'Publication Bias Analysis'!AS:AS),"")</f>
        <v/>
      </c>
      <c r="FS39" s="166"/>
      <c r="FT39" s="34" t="str">
        <f t="shared" si="155"/>
        <v/>
      </c>
      <c r="FU39" s="90" t="str">
        <f t="shared" si="83"/>
        <v/>
      </c>
      <c r="FV39" s="47" t="str">
        <f t="shared" si="84"/>
        <v/>
      </c>
    </row>
    <row r="40" spans="1:178" x14ac:dyDescent="0.2">
      <c r="A40" s="169"/>
      <c r="B40" s="132" t="str">
        <f t="shared" si="90"/>
        <v/>
      </c>
      <c r="C40" s="132" t="str">
        <f>IF(B40&lt;&gt;"",IF(B40=0,COUNTIF(B$2:B39,0)+1,COUNTIF(B$2:B39,B40)+B40+COUNTIF(B:B,0)),"")</f>
        <v/>
      </c>
      <c r="D40" s="132" t="str">
        <f t="shared" si="91"/>
        <v/>
      </c>
      <c r="E40" s="133" t="str">
        <f>IF(AND(Sufficient_data="Yes",Include_study?="Yes",Input!Study_name&lt;&gt;""),Input!Study_name,"")</f>
        <v/>
      </c>
      <c r="F40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40" s="132" t="str">
        <f t="shared" si="92"/>
        <v/>
      </c>
      <c r="H40" s="132" t="str">
        <f t="shared" si="93"/>
        <v/>
      </c>
      <c r="I4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40" s="17" t="str">
        <f t="shared" si="94"/>
        <v/>
      </c>
      <c r="K40" s="17" t="str">
        <f t="shared" si="95"/>
        <v/>
      </c>
      <c r="L40" s="17" t="str">
        <f t="shared" si="96"/>
        <v/>
      </c>
      <c r="M40" s="17" t="str">
        <f t="shared" si="97"/>
        <v/>
      </c>
      <c r="N40" s="17" t="str">
        <f t="shared" si="98"/>
        <v/>
      </c>
      <c r="O40" s="146" t="str">
        <f t="shared" si="99"/>
        <v/>
      </c>
      <c r="P40" s="142" t="str">
        <f t="shared" si="100"/>
        <v/>
      </c>
      <c r="R40" s="71" t="e">
        <f t="shared" si="101"/>
        <v>#N/A</v>
      </c>
      <c r="S40" s="34" t="e">
        <f t="shared" si="102"/>
        <v>#N/A</v>
      </c>
      <c r="T40" s="47" t="e">
        <f t="shared" si="103"/>
        <v>#N/A</v>
      </c>
      <c r="Y40" s="169"/>
      <c r="Z40" s="83" t="str">
        <f t="shared" si="104"/>
        <v/>
      </c>
      <c r="AA40" s="34" t="str">
        <f t="shared" si="105"/>
        <v/>
      </c>
      <c r="AB40" s="34" t="str">
        <f t="shared" si="106"/>
        <v/>
      </c>
      <c r="AC40" s="34" t="str">
        <f t="shared" si="107"/>
        <v/>
      </c>
      <c r="AD40" s="34" t="str">
        <f t="shared" si="108"/>
        <v/>
      </c>
      <c r="AE40" s="77" t="str">
        <f t="shared" si="109"/>
        <v/>
      </c>
      <c r="AF40" s="77" t="str">
        <f t="shared" si="110"/>
        <v/>
      </c>
      <c r="AG40" s="84" t="str">
        <f t="shared" si="111"/>
        <v/>
      </c>
      <c r="AH40" s="34" t="str">
        <f t="shared" si="112"/>
        <v/>
      </c>
      <c r="AI40" s="34" t="str">
        <f t="shared" si="113"/>
        <v/>
      </c>
      <c r="AJ40" s="47" t="str">
        <f t="shared" si="114"/>
        <v/>
      </c>
      <c r="AL40" s="71" t="e">
        <f t="shared" si="115"/>
        <v>#N/A</v>
      </c>
      <c r="AM40" s="34" t="e">
        <f t="shared" si="116"/>
        <v>#N/A</v>
      </c>
      <c r="AN40" s="47" t="e">
        <f t="shared" si="117"/>
        <v>#N/A</v>
      </c>
      <c r="AP40" s="83" t="str">
        <f t="shared" si="118"/>
        <v/>
      </c>
      <c r="AQ40" s="34" t="str">
        <f>IF(AND(Sufficient_data="Yes",Include_study?="Yes",Subgroup&lt;&gt;""),IF(COUNTIFS(Input!L$2:L39,"="&amp;"Yes",Input!C$2:C39,"="&amp;"Yes",Input!M$2:M39,"="&amp;Subgroup)&gt;0,"",Subgroup),"")</f>
        <v/>
      </c>
      <c r="AR40" s="89" t="str">
        <f t="shared" si="119"/>
        <v/>
      </c>
      <c r="AS40" s="76" t="str">
        <f t="shared" si="120"/>
        <v/>
      </c>
      <c r="AT40" s="34" t="str">
        <f t="shared" si="121"/>
        <v/>
      </c>
      <c r="AU40" s="90" t="str">
        <f t="shared" si="122"/>
        <v/>
      </c>
      <c r="AV40" s="34" t="str">
        <f t="shared" si="123"/>
        <v/>
      </c>
      <c r="AW40" s="34" t="str">
        <f t="shared" si="124"/>
        <v/>
      </c>
      <c r="AX40" s="34" t="str">
        <f t="shared" si="125"/>
        <v/>
      </c>
      <c r="AY40" s="34" t="str">
        <f t="shared" si="126"/>
        <v/>
      </c>
      <c r="AZ40" s="34" t="str">
        <f t="shared" si="127"/>
        <v/>
      </c>
      <c r="BA40" s="34" t="str">
        <f t="shared" si="128"/>
        <v/>
      </c>
      <c r="BB40" s="89" t="str">
        <f t="shared" si="129"/>
        <v/>
      </c>
      <c r="BC40" s="34" t="str">
        <f t="shared" si="130"/>
        <v/>
      </c>
      <c r="BD40" s="34" t="str">
        <f t="shared" si="131"/>
        <v/>
      </c>
      <c r="BE40" s="34" t="str">
        <f t="shared" si="132"/>
        <v/>
      </c>
      <c r="BF40" s="34" t="str">
        <f t="shared" si="133"/>
        <v/>
      </c>
      <c r="BG40" s="34" t="str">
        <f t="shared" si="76"/>
        <v/>
      </c>
      <c r="BH40" s="34" t="str">
        <f t="shared" si="77"/>
        <v/>
      </c>
      <c r="BI40" s="34" t="str">
        <f t="shared" si="134"/>
        <v/>
      </c>
      <c r="BJ40" s="34" t="str">
        <f t="shared" si="135"/>
        <v/>
      </c>
      <c r="BK40" s="34" t="str">
        <f t="shared" si="136"/>
        <v/>
      </c>
      <c r="BL40" s="34" t="e">
        <f t="shared" si="137"/>
        <v>#N/A</v>
      </c>
      <c r="BM40" s="84" t="str">
        <f t="shared" si="78"/>
        <v/>
      </c>
      <c r="BN40" s="34" t="str">
        <f t="shared" si="138"/>
        <v/>
      </c>
      <c r="BO40" s="34" t="str">
        <f t="shared" si="139"/>
        <v/>
      </c>
      <c r="BP40" s="34" t="str">
        <f t="shared" si="140"/>
        <v/>
      </c>
      <c r="BQ40" s="47" t="str">
        <f t="shared" si="79"/>
        <v/>
      </c>
      <c r="BV40" s="170"/>
      <c r="BW40" s="71" t="e">
        <f>IF(AND(Sufficient_data="Yes",Include_study?="Yes",Moderator&lt;&gt;""),'Moderator Analysis'!E:E,NA())</f>
        <v>#N/A</v>
      </c>
      <c r="BX40" s="34" t="e">
        <f>IF(AND(Include_study?="Yes",Sufficient_data="Yes",Moderator&lt;&gt;""),'Moderator Analysis'!F:F,NA())</f>
        <v>#N/A</v>
      </c>
      <c r="BY40" s="34" t="str">
        <f t="shared" si="141"/>
        <v/>
      </c>
      <c r="BZ40" s="34" t="str">
        <f>IF(AND(Sufficient_data="Yes",Include_study?="Yes",Moderator&lt;&gt;""),'Moderator Analysis'!F:F-CJ$2,"")</f>
        <v/>
      </c>
      <c r="CA40" s="34" t="str">
        <f>IF(AND(Sufficient_data="Yes",Include_study?="Yes",Moderator&lt;&gt;""),'Moderator Analysis'!E:E-CJ$3,"")</f>
        <v/>
      </c>
      <c r="CB40" s="47" t="str">
        <f t="shared" si="142"/>
        <v/>
      </c>
      <c r="CC40" s="24"/>
      <c r="CD40" s="95" t="str">
        <f t="shared" si="143"/>
        <v/>
      </c>
      <c r="CE40" s="77" t="str">
        <f>IF(AND(Sufficient_data="Yes",Include_study?="Yes",CD40&lt;&gt;""),'Moderator Analysis'!F:F-'Moderator Analysis'!J$37,"")</f>
        <v/>
      </c>
      <c r="CF40" s="77" t="str">
        <f>IF(AND(Sufficient_data="Yes",Include_study?="Yes",CD40&lt;&gt;""),'Moderator Analysis'!E:E-SUMPRODUCT('Moderator Analysis'!E:E,CD:CD)/SUM(CD:CD),"")</f>
        <v/>
      </c>
      <c r="CG40" s="96" t="str">
        <f>IF(AND(Sufficient_data="Yes",Include_study?="Yes",CD40&lt;&gt;""),CD:CD*(BX40-'Moderator Analysis'!J$29-'Moderator Analysis'!J$30*'Moderator Analysis'!E:E)^2,"")</f>
        <v/>
      </c>
      <c r="CH40" s="24"/>
      <c r="CL40" s="170"/>
      <c r="CM40" s="174"/>
      <c r="CN40" s="34" t="str">
        <f t="shared" si="144"/>
        <v/>
      </c>
      <c r="CO40" s="34" t="str">
        <f>IF(AND(Include_study?="Yes",Sufficient_data="Yes"),1/('Publication Bias Analysis'!F:F^2+IF(Additional_model="Fixed effect",0,Calculations!DB$11)),"")</f>
        <v/>
      </c>
      <c r="CP40" s="34" t="str">
        <f>IF(AND(Include_study?="Yes",Sufficient_data="Yes"),1/('Publication Bias Analysis'!F:F^2+IF(Additional_model="Fixed effect",0,'Publication Bias Analysis'!L$32)),"")</f>
        <v/>
      </c>
      <c r="CQ40" s="34" t="str">
        <f>IF(AND(Include_study?="Yes",Sufficient_data="Yes"),'Publication Bias Analysis'!E:E-'Publication Bias Analysis'!I$37,"")</f>
        <v/>
      </c>
      <c r="CR40" s="34" t="str">
        <f t="shared" si="145"/>
        <v/>
      </c>
      <c r="CS40" s="34" t="str">
        <f t="shared" si="156"/>
        <v/>
      </c>
      <c r="CT40" s="76" t="str">
        <f t="shared" si="146"/>
        <v/>
      </c>
      <c r="CU40" s="76" t="str">
        <f>IF(AND(Include_study?="Yes",Sufficient_data="Yes"),CT:CT+IF(DF:DF&lt;0,-1,1)*COUNTIF(CT$2:CT39,CT:CT),"")</f>
        <v/>
      </c>
      <c r="CV40" s="76" t="str">
        <f>IF(AND(Include_study?="Yes",Sufficient_data="Yes"),RANK(DJ:DJ,DJ:DJ,1)*IF(DI:DI&lt;0,-1,1)+IF(DI:DI&lt;0,-1,1)*COUNTIF(CT$2:CT39,CT:CT),"")</f>
        <v/>
      </c>
      <c r="CW40" s="76" t="str">
        <f>IF(AND(Include_study?="Yes",Sufficient_data="Yes"),RANK(DM:DM,DM:DM,1)*IF(DL:DL&lt;0,-1,1)+IF(DL:DL&lt;0,-1,1)*COUNTIF(CT$2:CT39,CT:CT),"")</f>
        <v/>
      </c>
      <c r="CX40" s="34" t="e">
        <f>IF(AND(Include_study?="Yes",Sufficient_data="Yes"),'Publication Bias Analysis'!E:E,NA())</f>
        <v>#N/A</v>
      </c>
      <c r="CY40" s="47" t="e">
        <f>IF(AND(Include_study?="Yes",Sufficient_data="Yes"),'Publication Bias Analysis'!F:F,NA())</f>
        <v>#N/A</v>
      </c>
      <c r="DE40" s="166"/>
      <c r="DF4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40" s="34" t="str">
        <f t="shared" si="147"/>
        <v/>
      </c>
      <c r="DH40" s="47" t="str">
        <f>IF(AND(Include_study?="Yes",Sufficient_data="Yes"),1/('Publication Bias Analysis'!F:F^2+IF(Additional_model="Fixed effect",0,$DQ$7)),"")</f>
        <v/>
      </c>
      <c r="DI40" s="34" t="str">
        <f>IF(AND(Include_study?="Yes",Sufficient_data="Yes"),IF('Publication Bias Analysis'!L$37="Left",'Publication Bias Analysis'!E:E-DQ$3,DQ$3-'Publication Bias Analysis'!E:E),"")</f>
        <v/>
      </c>
      <c r="DJ40" s="34" t="str">
        <f t="shared" si="148"/>
        <v/>
      </c>
      <c r="DK40" s="47" t="str">
        <f>IF(AND(DI40&lt;&gt;"",CU40&lt;=MAX(CU:CU)-DQ$8),1/('Publication Bias Analysis'!F:F^2+IF(Additional_model="Fixed effect",0,$DQ$15)),"")</f>
        <v/>
      </c>
      <c r="DL40" s="7" t="str">
        <f>IF(AND(Include_study?="Yes",Sufficient_data="Yes"),IF('Publication Bias Analysis'!L$37="Left",'Publication Bias Analysis'!E:E-DQ$11,DQ$11-'Publication Bias Analysis'!E:E),"")</f>
        <v/>
      </c>
      <c r="DM40" s="7" t="str">
        <f t="shared" si="81"/>
        <v/>
      </c>
      <c r="DN40" s="47" t="str">
        <f>IF(AND(DL40&lt;&gt;"",CV40&lt;=MAX(CV:CV)-DQ$16),1/('Publication Bias Analysis'!F:F^2+IF(Additional_model="Fixed effect",0,$DQ$23)),"")</f>
        <v/>
      </c>
      <c r="DT40" s="54">
        <v>39</v>
      </c>
      <c r="DU40" s="76" t="str">
        <f>IF(Trim_and_fill="On",IF(DQ$24&gt;(COUNT(DU$2:DU39)),IF(COUNTIF(CU:CU,-1*(MAX(CU:CU)-DT40+1))=1,"",MAX(CU:CU)-DT40+1),""),"")</f>
        <v/>
      </c>
      <c r="DV40" s="34" t="str">
        <f t="shared" si="85"/>
        <v/>
      </c>
      <c r="DW40" s="34" t="str">
        <f t="shared" si="86"/>
        <v/>
      </c>
      <c r="DX40" s="34" t="str">
        <f t="shared" si="87"/>
        <v/>
      </c>
      <c r="DY40" s="34" t="str">
        <f t="shared" si="65"/>
        <v/>
      </c>
      <c r="DZ40" s="47" t="str">
        <f>IF(DU40&lt;&gt;"",DV:DV-'Publication Bias Analysis'!I$37,"")</f>
        <v/>
      </c>
      <c r="EA40" s="35"/>
      <c r="EB40" s="54">
        <v>39</v>
      </c>
      <c r="EC40" s="34" t="e">
        <f t="shared" si="88"/>
        <v>#N/A</v>
      </c>
      <c r="ED40" s="47" t="e">
        <f t="shared" si="89"/>
        <v>#N/A</v>
      </c>
      <c r="EF40" s="166"/>
      <c r="EG40" s="34" t="str">
        <f t="shared" si="68"/>
        <v/>
      </c>
      <c r="EH40" s="47" t="str">
        <f>IF(AND(Include_study?="Yes",Sufficient_data="Yes"),Z_score-('Publication Bias Analysis'!P$3+'Publication Bias Analysis'!P$4*Inverse_standard_error),"")</f>
        <v/>
      </c>
      <c r="EJ40" s="166"/>
      <c r="EK40" s="34" t="str">
        <f>IF(AND(Include_study?="Yes",Sufficient_data="Yes"),('Publication Bias Analysis'!E:E-SUMPRODUCT('Publication Bias Analysis'!E:E,Calculations!CN:CN)/SUM(Calculations!CN:CN))/(SQRT(EL:EL)),"")</f>
        <v/>
      </c>
      <c r="EL40" s="34" t="str">
        <f>IF(AND(Include_study?="Yes",Sufficient_data="Yes"),'Publication Bias Analysis'!F:F^2-1/(SUM(Calculations!CN:CN)),"")</f>
        <v/>
      </c>
      <c r="EM40" s="76" t="str">
        <f t="shared" si="149"/>
        <v/>
      </c>
      <c r="EN40" s="76" t="str">
        <f t="shared" si="150"/>
        <v/>
      </c>
      <c r="EO40" s="76" t="str">
        <f>IF(AND(Include_study?="Yes",Sufficient_data="Yes"),COUNTIFS(EM$2:EM39,"&lt;"&amp;EM40,EN$2:EN39,"&lt;"&amp;EN40)+COUNTIFS(EM41:EM$201,"&lt;"&amp;EM40,EN41:EN$201,"&lt;"&amp;EN40)+COUNTIFS(EM$2:EM39,"&gt;"&amp;EM40,EN$2:EN39,"&gt;"&amp;EN40)+COUNTIFS(EM41:EM$201,"&gt;"&amp;EM40,EN41:EN$201,"&gt;"&amp;EN40),"")</f>
        <v/>
      </c>
      <c r="EP40" s="101" t="str">
        <f>IF(AND(Include_study?="Yes",Sufficient_data="Yes"),COUNTIFS(EM$2:EM39,"&lt;"&amp;EM40,EN$2:EN39,"&gt;"&amp;EN40)+COUNTIFS(EM41:EM$201,"&lt;"&amp;EM40,EN41:EN$201,"&gt;"&amp;EN40)+COUNTIFS(EM$2:EM39,"&gt;"&amp;EM40,EN$2:EN39,"&lt;"&amp;EN40)+COUNTIFS(EM41:EM$201,"&gt;"&amp;EM40,EN41:EN$201,"&lt;"&amp;EN40),"")</f>
        <v/>
      </c>
      <c r="ER40" s="166"/>
      <c r="EW40" s="166"/>
      <c r="EX40" s="34" t="e">
        <f t="shared" si="151"/>
        <v>#N/A</v>
      </c>
      <c r="EY40" s="34" t="e">
        <f t="shared" si="152"/>
        <v>#N/A</v>
      </c>
      <c r="EZ40" s="34" t="str">
        <f t="shared" si="153"/>
        <v/>
      </c>
      <c r="FA40" s="47" t="str">
        <f>IF(AND(Include_study?="Yes",Sufficient_data="Yes"),Z_score-('Publication Bias Analysis'!AL$30+'Publication Bias Analysis'!AL$31*Inverse_standard_error),"")</f>
        <v/>
      </c>
      <c r="FG40" s="166"/>
      <c r="FH40" s="104" t="str">
        <f>IF(Z_score&lt;&gt;"",RANK('Publication Bias Analysis'!AT:AT,'Publication Bias Analysis'!AT:AT,1)+COUNTIF('Publication Bias Analysis'!AT$2:AT39,'Publication Bias Analysis'!AT40),"")</f>
        <v/>
      </c>
      <c r="FI40" s="34" t="str">
        <f t="shared" si="154"/>
        <v/>
      </c>
      <c r="FJ40" s="34" t="e">
        <f>IF('Publication Bias Analysis'!AS40&lt;&gt;"",'Publication Bias Analysis'!AS40,NA())</f>
        <v>#N/A</v>
      </c>
      <c r="FK40" s="34" t="e">
        <f>IF('Publication Bias Analysis'!AT40&lt;&gt;"",'Publication Bias Analysis'!AT40,NA())</f>
        <v>#N/A</v>
      </c>
      <c r="FL40" s="34" t="str">
        <f>IF(AND(Include_study?="Yes",Sufficient_data="Yes"),'Publication Bias Analysis'!AS:AS-AVERAGE('Publication Bias Analysis'!AS:AS),"")</f>
        <v/>
      </c>
      <c r="FM40" s="47" t="str">
        <f>IF(AND(Include_study?="Yes",Sufficient_data="Yes"),FK:FK-('Publication Bias Analysis'!AW$30+'Publication Bias Analysis'!AW$31*'Publication Bias Analysis'!AS:AS),"")</f>
        <v/>
      </c>
      <c r="FS40" s="166"/>
      <c r="FT40" s="34" t="str">
        <f t="shared" si="155"/>
        <v/>
      </c>
      <c r="FU40" s="90" t="str">
        <f t="shared" si="83"/>
        <v/>
      </c>
      <c r="FV40" s="47" t="str">
        <f t="shared" si="84"/>
        <v/>
      </c>
    </row>
    <row r="41" spans="1:178" x14ac:dyDescent="0.2">
      <c r="A41" s="169"/>
      <c r="B41" s="132" t="str">
        <f t="shared" si="90"/>
        <v/>
      </c>
      <c r="C41" s="132" t="str">
        <f>IF(B41&lt;&gt;"",IF(B41=0,COUNTIF(B$2:B40,0)+1,COUNTIF(B$2:B40,B41)+B41+COUNTIF(B:B,0)),"")</f>
        <v/>
      </c>
      <c r="D41" s="132" t="str">
        <f t="shared" si="91"/>
        <v/>
      </c>
      <c r="E41" s="133" t="str">
        <f>IF(AND(Sufficient_data="Yes",Include_study?="Yes",Input!Study_name&lt;&gt;""),Input!Study_name,"")</f>
        <v/>
      </c>
      <c r="F41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41" s="132" t="str">
        <f t="shared" si="92"/>
        <v/>
      </c>
      <c r="H41" s="132" t="str">
        <f t="shared" si="93"/>
        <v/>
      </c>
      <c r="I4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41" s="17" t="str">
        <f t="shared" si="94"/>
        <v/>
      </c>
      <c r="K41" s="17" t="str">
        <f t="shared" si="95"/>
        <v/>
      </c>
      <c r="L41" s="17" t="str">
        <f t="shared" si="96"/>
        <v/>
      </c>
      <c r="M41" s="17" t="str">
        <f t="shared" si="97"/>
        <v/>
      </c>
      <c r="N41" s="17" t="str">
        <f t="shared" si="98"/>
        <v/>
      </c>
      <c r="O41" s="146" t="str">
        <f t="shared" si="99"/>
        <v/>
      </c>
      <c r="P41" s="142" t="str">
        <f t="shared" si="100"/>
        <v/>
      </c>
      <c r="R41" s="71" t="e">
        <f t="shared" si="101"/>
        <v>#N/A</v>
      </c>
      <c r="S41" s="34" t="e">
        <f t="shared" si="102"/>
        <v>#N/A</v>
      </c>
      <c r="T41" s="47" t="e">
        <f t="shared" si="103"/>
        <v>#N/A</v>
      </c>
      <c r="Y41" s="169"/>
      <c r="Z41" s="83" t="str">
        <f t="shared" si="104"/>
        <v/>
      </c>
      <c r="AA41" s="34" t="str">
        <f t="shared" si="105"/>
        <v/>
      </c>
      <c r="AB41" s="34" t="str">
        <f t="shared" si="106"/>
        <v/>
      </c>
      <c r="AC41" s="34" t="str">
        <f t="shared" si="107"/>
        <v/>
      </c>
      <c r="AD41" s="34" t="str">
        <f t="shared" si="108"/>
        <v/>
      </c>
      <c r="AE41" s="77" t="str">
        <f t="shared" si="109"/>
        <v/>
      </c>
      <c r="AF41" s="77" t="str">
        <f t="shared" si="110"/>
        <v/>
      </c>
      <c r="AG41" s="84" t="str">
        <f t="shared" si="111"/>
        <v/>
      </c>
      <c r="AH41" s="34" t="str">
        <f t="shared" si="112"/>
        <v/>
      </c>
      <c r="AI41" s="34" t="str">
        <f t="shared" si="113"/>
        <v/>
      </c>
      <c r="AJ41" s="47" t="str">
        <f t="shared" si="114"/>
        <v/>
      </c>
      <c r="AL41" s="71" t="e">
        <f t="shared" si="115"/>
        <v>#N/A</v>
      </c>
      <c r="AM41" s="34" t="e">
        <f t="shared" si="116"/>
        <v>#N/A</v>
      </c>
      <c r="AN41" s="47" t="e">
        <f t="shared" si="117"/>
        <v>#N/A</v>
      </c>
      <c r="AP41" s="83" t="str">
        <f t="shared" si="118"/>
        <v/>
      </c>
      <c r="AQ41" s="34" t="str">
        <f>IF(AND(Sufficient_data="Yes",Include_study?="Yes",Subgroup&lt;&gt;""),IF(COUNTIFS(Input!L$2:L40,"="&amp;"Yes",Input!C$2:C40,"="&amp;"Yes",Input!M$2:M40,"="&amp;Subgroup)&gt;0,"",Subgroup),"")</f>
        <v/>
      </c>
      <c r="AR41" s="89" t="str">
        <f t="shared" si="119"/>
        <v/>
      </c>
      <c r="AS41" s="76" t="str">
        <f t="shared" si="120"/>
        <v/>
      </c>
      <c r="AT41" s="34" t="str">
        <f t="shared" si="121"/>
        <v/>
      </c>
      <c r="AU41" s="90" t="str">
        <f t="shared" si="122"/>
        <v/>
      </c>
      <c r="AV41" s="34" t="str">
        <f t="shared" si="123"/>
        <v/>
      </c>
      <c r="AW41" s="34" t="str">
        <f t="shared" si="124"/>
        <v/>
      </c>
      <c r="AX41" s="34" t="str">
        <f t="shared" si="125"/>
        <v/>
      </c>
      <c r="AY41" s="34" t="str">
        <f t="shared" si="126"/>
        <v/>
      </c>
      <c r="AZ41" s="34" t="str">
        <f t="shared" si="127"/>
        <v/>
      </c>
      <c r="BA41" s="34" t="str">
        <f t="shared" si="128"/>
        <v/>
      </c>
      <c r="BB41" s="89" t="str">
        <f t="shared" si="129"/>
        <v/>
      </c>
      <c r="BC41" s="34" t="str">
        <f t="shared" si="130"/>
        <v/>
      </c>
      <c r="BD41" s="34" t="str">
        <f t="shared" si="131"/>
        <v/>
      </c>
      <c r="BE41" s="34" t="str">
        <f t="shared" si="132"/>
        <v/>
      </c>
      <c r="BF41" s="34" t="str">
        <f t="shared" si="133"/>
        <v/>
      </c>
      <c r="BG41" s="34" t="str">
        <f t="shared" si="76"/>
        <v/>
      </c>
      <c r="BH41" s="34" t="str">
        <f t="shared" si="77"/>
        <v/>
      </c>
      <c r="BI41" s="34" t="str">
        <f t="shared" si="134"/>
        <v/>
      </c>
      <c r="BJ41" s="34" t="str">
        <f t="shared" si="135"/>
        <v/>
      </c>
      <c r="BK41" s="34" t="str">
        <f t="shared" si="136"/>
        <v/>
      </c>
      <c r="BL41" s="34" t="e">
        <f t="shared" si="137"/>
        <v>#N/A</v>
      </c>
      <c r="BM41" s="84" t="str">
        <f t="shared" si="78"/>
        <v/>
      </c>
      <c r="BN41" s="34" t="str">
        <f t="shared" si="138"/>
        <v/>
      </c>
      <c r="BO41" s="34" t="str">
        <f t="shared" si="139"/>
        <v/>
      </c>
      <c r="BP41" s="34" t="str">
        <f t="shared" si="140"/>
        <v/>
      </c>
      <c r="BQ41" s="47" t="str">
        <f t="shared" si="79"/>
        <v/>
      </c>
      <c r="BV41" s="170"/>
      <c r="BW41" s="71" t="e">
        <f>IF(AND(Sufficient_data="Yes",Include_study?="Yes",Moderator&lt;&gt;""),'Moderator Analysis'!E:E,NA())</f>
        <v>#N/A</v>
      </c>
      <c r="BX41" s="34" t="e">
        <f>IF(AND(Include_study?="Yes",Sufficient_data="Yes",Moderator&lt;&gt;""),'Moderator Analysis'!F:F,NA())</f>
        <v>#N/A</v>
      </c>
      <c r="BY41" s="34" t="str">
        <f t="shared" si="141"/>
        <v/>
      </c>
      <c r="BZ41" s="34" t="str">
        <f>IF(AND(Sufficient_data="Yes",Include_study?="Yes",Moderator&lt;&gt;""),'Moderator Analysis'!F:F-CJ$2,"")</f>
        <v/>
      </c>
      <c r="CA41" s="34" t="str">
        <f>IF(AND(Sufficient_data="Yes",Include_study?="Yes",Moderator&lt;&gt;""),'Moderator Analysis'!E:E-CJ$3,"")</f>
        <v/>
      </c>
      <c r="CB41" s="47" t="str">
        <f t="shared" si="142"/>
        <v/>
      </c>
      <c r="CC41" s="24"/>
      <c r="CD41" s="95" t="str">
        <f t="shared" si="143"/>
        <v/>
      </c>
      <c r="CE41" s="77" t="str">
        <f>IF(AND(Sufficient_data="Yes",Include_study?="Yes",CD41&lt;&gt;""),'Moderator Analysis'!F:F-'Moderator Analysis'!J$37,"")</f>
        <v/>
      </c>
      <c r="CF41" s="77" t="str">
        <f>IF(AND(Sufficient_data="Yes",Include_study?="Yes",CD41&lt;&gt;""),'Moderator Analysis'!E:E-SUMPRODUCT('Moderator Analysis'!E:E,CD:CD)/SUM(CD:CD),"")</f>
        <v/>
      </c>
      <c r="CG41" s="96" t="str">
        <f>IF(AND(Sufficient_data="Yes",Include_study?="Yes",CD41&lt;&gt;""),CD:CD*(BX41-'Moderator Analysis'!J$29-'Moderator Analysis'!J$30*'Moderator Analysis'!E:E)^2,"")</f>
        <v/>
      </c>
      <c r="CH41" s="24"/>
      <c r="CL41" s="170"/>
      <c r="CM41" s="174"/>
      <c r="CN41" s="34" t="str">
        <f t="shared" si="144"/>
        <v/>
      </c>
      <c r="CO41" s="34" t="str">
        <f>IF(AND(Include_study?="Yes",Sufficient_data="Yes"),1/('Publication Bias Analysis'!F:F^2+IF(Additional_model="Fixed effect",0,Calculations!DB$11)),"")</f>
        <v/>
      </c>
      <c r="CP41" s="34" t="str">
        <f>IF(AND(Include_study?="Yes",Sufficient_data="Yes"),1/('Publication Bias Analysis'!F:F^2+IF(Additional_model="Fixed effect",0,'Publication Bias Analysis'!L$32)),"")</f>
        <v/>
      </c>
      <c r="CQ41" s="34" t="str">
        <f>IF(AND(Include_study?="Yes",Sufficient_data="Yes"),'Publication Bias Analysis'!E:E-'Publication Bias Analysis'!I$37,"")</f>
        <v/>
      </c>
      <c r="CR41" s="34" t="str">
        <f t="shared" si="145"/>
        <v/>
      </c>
      <c r="CS41" s="34" t="str">
        <f t="shared" si="156"/>
        <v/>
      </c>
      <c r="CT41" s="76" t="str">
        <f t="shared" si="146"/>
        <v/>
      </c>
      <c r="CU41" s="76" t="str">
        <f>IF(AND(Include_study?="Yes",Sufficient_data="Yes"),CT:CT+IF(DF:DF&lt;0,-1,1)*COUNTIF(CT$2:CT40,CT:CT),"")</f>
        <v/>
      </c>
      <c r="CV41" s="76" t="str">
        <f>IF(AND(Include_study?="Yes",Sufficient_data="Yes"),RANK(DJ:DJ,DJ:DJ,1)*IF(DI:DI&lt;0,-1,1)+IF(DI:DI&lt;0,-1,1)*COUNTIF(CT$2:CT40,CT:CT),"")</f>
        <v/>
      </c>
      <c r="CW41" s="76" t="str">
        <f>IF(AND(Include_study?="Yes",Sufficient_data="Yes"),RANK(DM:DM,DM:DM,1)*IF(DL:DL&lt;0,-1,1)+IF(DL:DL&lt;0,-1,1)*COUNTIF(CT$2:CT40,CT:CT),"")</f>
        <v/>
      </c>
      <c r="CX41" s="34" t="e">
        <f>IF(AND(Include_study?="Yes",Sufficient_data="Yes"),'Publication Bias Analysis'!E:E,NA())</f>
        <v>#N/A</v>
      </c>
      <c r="CY41" s="47" t="e">
        <f>IF(AND(Include_study?="Yes",Sufficient_data="Yes"),'Publication Bias Analysis'!F:F,NA())</f>
        <v>#N/A</v>
      </c>
      <c r="DE41" s="166"/>
      <c r="DF4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41" s="34" t="str">
        <f t="shared" si="147"/>
        <v/>
      </c>
      <c r="DH41" s="47" t="str">
        <f>IF(AND(Include_study?="Yes",Sufficient_data="Yes"),1/('Publication Bias Analysis'!F:F^2+IF(Additional_model="Fixed effect",0,$DQ$7)),"")</f>
        <v/>
      </c>
      <c r="DI41" s="34" t="str">
        <f>IF(AND(Include_study?="Yes",Sufficient_data="Yes"),IF('Publication Bias Analysis'!L$37="Left",'Publication Bias Analysis'!E:E-DQ$3,DQ$3-'Publication Bias Analysis'!E:E),"")</f>
        <v/>
      </c>
      <c r="DJ41" s="34" t="str">
        <f t="shared" si="148"/>
        <v/>
      </c>
      <c r="DK41" s="47" t="str">
        <f>IF(AND(DI41&lt;&gt;"",CU41&lt;=MAX(CU:CU)-DQ$8),1/('Publication Bias Analysis'!F:F^2+IF(Additional_model="Fixed effect",0,$DQ$15)),"")</f>
        <v/>
      </c>
      <c r="DL41" s="7" t="str">
        <f>IF(AND(Include_study?="Yes",Sufficient_data="Yes"),IF('Publication Bias Analysis'!L$37="Left",'Publication Bias Analysis'!E:E-DQ$11,DQ$11-'Publication Bias Analysis'!E:E),"")</f>
        <v/>
      </c>
      <c r="DM41" s="7" t="str">
        <f t="shared" si="81"/>
        <v/>
      </c>
      <c r="DN41" s="47" t="str">
        <f>IF(AND(DL41&lt;&gt;"",CV41&lt;=MAX(CV:CV)-DQ$16),1/('Publication Bias Analysis'!F:F^2+IF(Additional_model="Fixed effect",0,$DQ$23)),"")</f>
        <v/>
      </c>
      <c r="DT41" s="57">
        <v>40</v>
      </c>
      <c r="DU41" s="79" t="str">
        <f>IF(Trim_and_fill="On",IF(DQ$24&gt;(COUNT(DU$2:DU40)),IF(COUNTIF(CU:CU,-1*(MAX(CU:CU)-DT41+1))=1,"",MAX(CU:CU)-DT41+1),""),"")</f>
        <v/>
      </c>
      <c r="DV41" s="45" t="str">
        <f t="shared" si="85"/>
        <v/>
      </c>
      <c r="DW41" s="45" t="str">
        <f t="shared" si="86"/>
        <v/>
      </c>
      <c r="DX41" s="45" t="str">
        <f t="shared" si="87"/>
        <v/>
      </c>
      <c r="DY41" s="45" t="str">
        <f t="shared" si="65"/>
        <v/>
      </c>
      <c r="DZ41" s="73" t="str">
        <f>IF(DU41&lt;&gt;"",DV:DV-'Publication Bias Analysis'!I$37,"")</f>
        <v/>
      </c>
      <c r="EA41" s="35"/>
      <c r="EB41" s="57">
        <v>40</v>
      </c>
      <c r="EC41" s="45" t="e">
        <f t="shared" si="88"/>
        <v>#N/A</v>
      </c>
      <c r="ED41" s="73" t="e">
        <f t="shared" si="89"/>
        <v>#N/A</v>
      </c>
      <c r="EF41" s="166"/>
      <c r="EG41" s="34" t="str">
        <f t="shared" si="68"/>
        <v/>
      </c>
      <c r="EH41" s="47" t="str">
        <f>IF(AND(Include_study?="Yes",Sufficient_data="Yes"),Z_score-('Publication Bias Analysis'!P$3+'Publication Bias Analysis'!P$4*Inverse_standard_error),"")</f>
        <v/>
      </c>
      <c r="EJ41" s="166"/>
      <c r="EK41" s="34" t="str">
        <f>IF(AND(Include_study?="Yes",Sufficient_data="Yes"),('Publication Bias Analysis'!E:E-SUMPRODUCT('Publication Bias Analysis'!E:E,Calculations!CN:CN)/SUM(Calculations!CN:CN))/(SQRT(EL:EL)),"")</f>
        <v/>
      </c>
      <c r="EL41" s="34" t="str">
        <f>IF(AND(Include_study?="Yes",Sufficient_data="Yes"),'Publication Bias Analysis'!F:F^2-1/(SUM(Calculations!CN:CN)),"")</f>
        <v/>
      </c>
      <c r="EM41" s="76" t="str">
        <f t="shared" si="149"/>
        <v/>
      </c>
      <c r="EN41" s="76" t="str">
        <f t="shared" si="150"/>
        <v/>
      </c>
      <c r="EO41" s="76" t="str">
        <f>IF(AND(Include_study?="Yes",Sufficient_data="Yes"),COUNTIFS(EM$2:EM40,"&lt;"&amp;EM41,EN$2:EN40,"&lt;"&amp;EN41)+COUNTIFS(EM42:EM$201,"&lt;"&amp;EM41,EN42:EN$201,"&lt;"&amp;EN41)+COUNTIFS(EM$2:EM40,"&gt;"&amp;EM41,EN$2:EN40,"&gt;"&amp;EN41)+COUNTIFS(EM42:EM$201,"&gt;"&amp;EM41,EN42:EN$201,"&gt;"&amp;EN41),"")</f>
        <v/>
      </c>
      <c r="EP41" s="101" t="str">
        <f>IF(AND(Include_study?="Yes",Sufficient_data="Yes"),COUNTIFS(EM$2:EM40,"&lt;"&amp;EM41,EN$2:EN40,"&gt;"&amp;EN41)+COUNTIFS(EM42:EM$201,"&lt;"&amp;EM41,EN42:EN$201,"&gt;"&amp;EN41)+COUNTIFS(EM$2:EM40,"&gt;"&amp;EM41,EN$2:EN40,"&lt;"&amp;EN41)+COUNTIFS(EM42:EM$201,"&gt;"&amp;EM41,EN42:EN$201,"&lt;"&amp;EN41),"")</f>
        <v/>
      </c>
      <c r="ER41" s="166"/>
      <c r="EW41" s="166"/>
      <c r="EX41" s="34" t="e">
        <f t="shared" si="151"/>
        <v>#N/A</v>
      </c>
      <c r="EY41" s="34" t="e">
        <f t="shared" si="152"/>
        <v>#N/A</v>
      </c>
      <c r="EZ41" s="34" t="str">
        <f t="shared" si="153"/>
        <v/>
      </c>
      <c r="FA41" s="47" t="str">
        <f>IF(AND(Include_study?="Yes",Sufficient_data="Yes"),Z_score-('Publication Bias Analysis'!AL$30+'Publication Bias Analysis'!AL$31*Inverse_standard_error),"")</f>
        <v/>
      </c>
      <c r="FG41" s="166"/>
      <c r="FH41" s="104" t="str">
        <f>IF(Z_score&lt;&gt;"",RANK('Publication Bias Analysis'!AT:AT,'Publication Bias Analysis'!AT:AT,1)+COUNTIF('Publication Bias Analysis'!AT$2:AT40,'Publication Bias Analysis'!AT41),"")</f>
        <v/>
      </c>
      <c r="FI41" s="34" t="str">
        <f t="shared" si="154"/>
        <v/>
      </c>
      <c r="FJ41" s="34" t="e">
        <f>IF('Publication Bias Analysis'!AS41&lt;&gt;"",'Publication Bias Analysis'!AS41,NA())</f>
        <v>#N/A</v>
      </c>
      <c r="FK41" s="34" t="e">
        <f>IF('Publication Bias Analysis'!AT41&lt;&gt;"",'Publication Bias Analysis'!AT41,NA())</f>
        <v>#N/A</v>
      </c>
      <c r="FL41" s="34" t="str">
        <f>IF(AND(Include_study?="Yes",Sufficient_data="Yes"),'Publication Bias Analysis'!AS:AS-AVERAGE('Publication Bias Analysis'!AS:AS),"")</f>
        <v/>
      </c>
      <c r="FM41" s="47" t="str">
        <f>IF(AND(Include_study?="Yes",Sufficient_data="Yes"),FK:FK-('Publication Bias Analysis'!AW$30+'Publication Bias Analysis'!AW$31*'Publication Bias Analysis'!AS:AS),"")</f>
        <v/>
      </c>
      <c r="FS41" s="166"/>
      <c r="FT41" s="34" t="str">
        <f t="shared" si="155"/>
        <v/>
      </c>
      <c r="FU41" s="90" t="str">
        <f t="shared" si="83"/>
        <v/>
      </c>
      <c r="FV41" s="47" t="str">
        <f t="shared" si="84"/>
        <v/>
      </c>
    </row>
    <row r="42" spans="1:178" x14ac:dyDescent="0.2">
      <c r="A42" s="169"/>
      <c r="B42" s="132" t="str">
        <f t="shared" si="90"/>
        <v/>
      </c>
      <c r="C42" s="132" t="str">
        <f>IF(B42&lt;&gt;"",IF(B42=0,COUNTIF(B$2:B41,0)+1,COUNTIF(B$2:B41,B42)+B42+COUNTIF(B:B,0)),"")</f>
        <v/>
      </c>
      <c r="D42" s="132" t="str">
        <f t="shared" si="91"/>
        <v/>
      </c>
      <c r="E42" s="133" t="str">
        <f>IF(AND(Sufficient_data="Yes",Include_study?="Yes",Input!Study_name&lt;&gt;""),Input!Study_name,"")</f>
        <v/>
      </c>
      <c r="F42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42" s="132" t="str">
        <f t="shared" si="92"/>
        <v/>
      </c>
      <c r="H42" s="132" t="str">
        <f t="shared" si="93"/>
        <v/>
      </c>
      <c r="I4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42" s="17" t="str">
        <f t="shared" si="94"/>
        <v/>
      </c>
      <c r="K42" s="17" t="str">
        <f t="shared" si="95"/>
        <v/>
      </c>
      <c r="L42" s="17" t="str">
        <f t="shared" si="96"/>
        <v/>
      </c>
      <c r="M42" s="17" t="str">
        <f t="shared" si="97"/>
        <v/>
      </c>
      <c r="N42" s="17" t="str">
        <f t="shared" si="98"/>
        <v/>
      </c>
      <c r="O42" s="146" t="str">
        <f t="shared" si="99"/>
        <v/>
      </c>
      <c r="P42" s="142" t="str">
        <f t="shared" si="100"/>
        <v/>
      </c>
      <c r="R42" s="71" t="e">
        <f t="shared" si="101"/>
        <v>#N/A</v>
      </c>
      <c r="S42" s="34" t="e">
        <f t="shared" si="102"/>
        <v>#N/A</v>
      </c>
      <c r="T42" s="47" t="e">
        <f t="shared" si="103"/>
        <v>#N/A</v>
      </c>
      <c r="Y42" s="169"/>
      <c r="Z42" s="83" t="str">
        <f t="shared" si="104"/>
        <v/>
      </c>
      <c r="AA42" s="34" t="str">
        <f t="shared" si="105"/>
        <v/>
      </c>
      <c r="AB42" s="34" t="str">
        <f t="shared" si="106"/>
        <v/>
      </c>
      <c r="AC42" s="34" t="str">
        <f t="shared" si="107"/>
        <v/>
      </c>
      <c r="AD42" s="34" t="str">
        <f t="shared" si="108"/>
        <v/>
      </c>
      <c r="AE42" s="77" t="str">
        <f t="shared" si="109"/>
        <v/>
      </c>
      <c r="AF42" s="77" t="str">
        <f t="shared" si="110"/>
        <v/>
      </c>
      <c r="AG42" s="84" t="str">
        <f t="shared" si="111"/>
        <v/>
      </c>
      <c r="AH42" s="34" t="str">
        <f t="shared" si="112"/>
        <v/>
      </c>
      <c r="AI42" s="34" t="str">
        <f t="shared" si="113"/>
        <v/>
      </c>
      <c r="AJ42" s="47" t="str">
        <f t="shared" si="114"/>
        <v/>
      </c>
      <c r="AL42" s="71" t="e">
        <f t="shared" si="115"/>
        <v>#N/A</v>
      </c>
      <c r="AM42" s="34" t="e">
        <f t="shared" si="116"/>
        <v>#N/A</v>
      </c>
      <c r="AN42" s="47" t="e">
        <f t="shared" si="117"/>
        <v>#N/A</v>
      </c>
      <c r="AP42" s="83" t="str">
        <f t="shared" si="118"/>
        <v/>
      </c>
      <c r="AQ42" s="34" t="str">
        <f>IF(AND(Sufficient_data="Yes",Include_study?="Yes",Subgroup&lt;&gt;""),IF(COUNTIFS(Input!L$2:L41,"="&amp;"Yes",Input!C$2:C41,"="&amp;"Yes",Input!M$2:M41,"="&amp;Subgroup)&gt;0,"",Subgroup),"")</f>
        <v/>
      </c>
      <c r="AR42" s="89" t="str">
        <f t="shared" si="119"/>
        <v/>
      </c>
      <c r="AS42" s="76" t="str">
        <f t="shared" si="120"/>
        <v/>
      </c>
      <c r="AT42" s="34" t="str">
        <f t="shared" si="121"/>
        <v/>
      </c>
      <c r="AU42" s="90" t="str">
        <f t="shared" si="122"/>
        <v/>
      </c>
      <c r="AV42" s="34" t="str">
        <f t="shared" si="123"/>
        <v/>
      </c>
      <c r="AW42" s="34" t="str">
        <f t="shared" si="124"/>
        <v/>
      </c>
      <c r="AX42" s="34" t="str">
        <f t="shared" si="125"/>
        <v/>
      </c>
      <c r="AY42" s="34" t="str">
        <f t="shared" si="126"/>
        <v/>
      </c>
      <c r="AZ42" s="34" t="str">
        <f t="shared" si="127"/>
        <v/>
      </c>
      <c r="BA42" s="34" t="str">
        <f t="shared" si="128"/>
        <v/>
      </c>
      <c r="BB42" s="89" t="str">
        <f t="shared" si="129"/>
        <v/>
      </c>
      <c r="BC42" s="34" t="str">
        <f t="shared" si="130"/>
        <v/>
      </c>
      <c r="BD42" s="34" t="str">
        <f t="shared" si="131"/>
        <v/>
      </c>
      <c r="BE42" s="34" t="str">
        <f t="shared" si="132"/>
        <v/>
      </c>
      <c r="BF42" s="34" t="str">
        <f t="shared" si="133"/>
        <v/>
      </c>
      <c r="BG42" s="34" t="str">
        <f t="shared" si="76"/>
        <v/>
      </c>
      <c r="BH42" s="34" t="str">
        <f t="shared" si="77"/>
        <v/>
      </c>
      <c r="BI42" s="34" t="str">
        <f t="shared" si="134"/>
        <v/>
      </c>
      <c r="BJ42" s="34" t="str">
        <f t="shared" si="135"/>
        <v/>
      </c>
      <c r="BK42" s="34" t="str">
        <f t="shared" si="136"/>
        <v/>
      </c>
      <c r="BL42" s="34" t="e">
        <f t="shared" si="137"/>
        <v>#N/A</v>
      </c>
      <c r="BM42" s="84" t="str">
        <f t="shared" si="78"/>
        <v/>
      </c>
      <c r="BN42" s="34" t="str">
        <f t="shared" si="138"/>
        <v/>
      </c>
      <c r="BO42" s="34" t="str">
        <f t="shared" si="139"/>
        <v/>
      </c>
      <c r="BP42" s="34" t="str">
        <f t="shared" si="140"/>
        <v/>
      </c>
      <c r="BQ42" s="47" t="str">
        <f t="shared" si="79"/>
        <v/>
      </c>
      <c r="BV42" s="170"/>
      <c r="BW42" s="71" t="e">
        <f>IF(AND(Sufficient_data="Yes",Include_study?="Yes",Moderator&lt;&gt;""),'Moderator Analysis'!E:E,NA())</f>
        <v>#N/A</v>
      </c>
      <c r="BX42" s="34" t="e">
        <f>IF(AND(Include_study?="Yes",Sufficient_data="Yes",Moderator&lt;&gt;""),'Moderator Analysis'!F:F,NA())</f>
        <v>#N/A</v>
      </c>
      <c r="BY42" s="34" t="str">
        <f t="shared" si="141"/>
        <v/>
      </c>
      <c r="BZ42" s="34" t="str">
        <f>IF(AND(Sufficient_data="Yes",Include_study?="Yes",Moderator&lt;&gt;""),'Moderator Analysis'!F:F-CJ$2,"")</f>
        <v/>
      </c>
      <c r="CA42" s="34" t="str">
        <f>IF(AND(Sufficient_data="Yes",Include_study?="Yes",Moderator&lt;&gt;""),'Moderator Analysis'!E:E-CJ$3,"")</f>
        <v/>
      </c>
      <c r="CB42" s="47" t="str">
        <f t="shared" si="142"/>
        <v/>
      </c>
      <c r="CC42" s="24"/>
      <c r="CD42" s="95" t="str">
        <f t="shared" si="143"/>
        <v/>
      </c>
      <c r="CE42" s="77" t="str">
        <f>IF(AND(Sufficient_data="Yes",Include_study?="Yes",CD42&lt;&gt;""),'Moderator Analysis'!F:F-'Moderator Analysis'!J$37,"")</f>
        <v/>
      </c>
      <c r="CF42" s="77" t="str">
        <f>IF(AND(Sufficient_data="Yes",Include_study?="Yes",CD42&lt;&gt;""),'Moderator Analysis'!E:E-SUMPRODUCT('Moderator Analysis'!E:E,CD:CD)/SUM(CD:CD),"")</f>
        <v/>
      </c>
      <c r="CG42" s="96" t="str">
        <f>IF(AND(Sufficient_data="Yes",Include_study?="Yes",CD42&lt;&gt;""),CD:CD*(BX42-'Moderator Analysis'!J$29-'Moderator Analysis'!J$30*'Moderator Analysis'!E:E)^2,"")</f>
        <v/>
      </c>
      <c r="CH42" s="24"/>
      <c r="CL42" s="170"/>
      <c r="CM42" s="174"/>
      <c r="CN42" s="34" t="str">
        <f t="shared" si="144"/>
        <v/>
      </c>
      <c r="CO42" s="34" t="str">
        <f>IF(AND(Include_study?="Yes",Sufficient_data="Yes"),1/('Publication Bias Analysis'!F:F^2+IF(Additional_model="Fixed effect",0,Calculations!DB$11)),"")</f>
        <v/>
      </c>
      <c r="CP42" s="34" t="str">
        <f>IF(AND(Include_study?="Yes",Sufficient_data="Yes"),1/('Publication Bias Analysis'!F:F^2+IF(Additional_model="Fixed effect",0,'Publication Bias Analysis'!L$32)),"")</f>
        <v/>
      </c>
      <c r="CQ42" s="34" t="str">
        <f>IF(AND(Include_study?="Yes",Sufficient_data="Yes"),'Publication Bias Analysis'!E:E-'Publication Bias Analysis'!I$37,"")</f>
        <v/>
      </c>
      <c r="CR42" s="34" t="str">
        <f t="shared" si="145"/>
        <v/>
      </c>
      <c r="CS42" s="34" t="str">
        <f t="shared" si="156"/>
        <v/>
      </c>
      <c r="CT42" s="76" t="str">
        <f t="shared" si="146"/>
        <v/>
      </c>
      <c r="CU42" s="76" t="str">
        <f>IF(AND(Include_study?="Yes",Sufficient_data="Yes"),CT:CT+IF(DF:DF&lt;0,-1,1)*COUNTIF(CT$2:CT41,CT:CT),"")</f>
        <v/>
      </c>
      <c r="CV42" s="76" t="str">
        <f>IF(AND(Include_study?="Yes",Sufficient_data="Yes"),RANK(DJ:DJ,DJ:DJ,1)*IF(DI:DI&lt;0,-1,1)+IF(DI:DI&lt;0,-1,1)*COUNTIF(CT$2:CT41,CT:CT),"")</f>
        <v/>
      </c>
      <c r="CW42" s="76" t="str">
        <f>IF(AND(Include_study?="Yes",Sufficient_data="Yes"),RANK(DM:DM,DM:DM,1)*IF(DL:DL&lt;0,-1,1)+IF(DL:DL&lt;0,-1,1)*COUNTIF(CT$2:CT41,CT:CT),"")</f>
        <v/>
      </c>
      <c r="CX42" s="34" t="e">
        <f>IF(AND(Include_study?="Yes",Sufficient_data="Yes"),'Publication Bias Analysis'!E:E,NA())</f>
        <v>#N/A</v>
      </c>
      <c r="CY42" s="47" t="e">
        <f>IF(AND(Include_study?="Yes",Sufficient_data="Yes"),'Publication Bias Analysis'!F:F,NA())</f>
        <v>#N/A</v>
      </c>
      <c r="DE42" s="166"/>
      <c r="DF4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42" s="34" t="str">
        <f t="shared" si="147"/>
        <v/>
      </c>
      <c r="DH42" s="47" t="str">
        <f>IF(AND(Include_study?="Yes",Sufficient_data="Yes"),1/('Publication Bias Analysis'!F:F^2+IF(Additional_model="Fixed effect",0,$DQ$7)),"")</f>
        <v/>
      </c>
      <c r="DI42" s="34" t="str">
        <f>IF(AND(Include_study?="Yes",Sufficient_data="Yes"),IF('Publication Bias Analysis'!L$37="Left",'Publication Bias Analysis'!E:E-DQ$3,DQ$3-'Publication Bias Analysis'!E:E),"")</f>
        <v/>
      </c>
      <c r="DJ42" s="34" t="str">
        <f t="shared" si="148"/>
        <v/>
      </c>
      <c r="DK42" s="47" t="str">
        <f>IF(AND(DI42&lt;&gt;"",CU42&lt;=MAX(CU:CU)-DQ$8),1/('Publication Bias Analysis'!F:F^2+IF(Additional_model="Fixed effect",0,$DQ$15)),"")</f>
        <v/>
      </c>
      <c r="DL42" s="7" t="str">
        <f>IF(AND(Include_study?="Yes",Sufficient_data="Yes"),IF('Publication Bias Analysis'!L$37="Left",'Publication Bias Analysis'!E:E-DQ$11,DQ$11-'Publication Bias Analysis'!E:E),"")</f>
        <v/>
      </c>
      <c r="DM42" s="7" t="str">
        <f t="shared" si="81"/>
        <v/>
      </c>
      <c r="DN42" s="47" t="str">
        <f>IF(AND(DL42&lt;&gt;"",CV42&lt;=MAX(CV:CV)-DQ$16),1/('Publication Bias Analysis'!F:F^2+IF(Additional_model="Fixed effect",0,$DQ$23)),"")</f>
        <v/>
      </c>
      <c r="EF42" s="166"/>
      <c r="EG42" s="34" t="str">
        <f t="shared" si="68"/>
        <v/>
      </c>
      <c r="EH42" s="47" t="str">
        <f>IF(AND(Include_study?="Yes",Sufficient_data="Yes"),Z_score-('Publication Bias Analysis'!P$3+'Publication Bias Analysis'!P$4*Inverse_standard_error),"")</f>
        <v/>
      </c>
      <c r="EJ42" s="166"/>
      <c r="EK42" s="34" t="str">
        <f>IF(AND(Include_study?="Yes",Sufficient_data="Yes"),('Publication Bias Analysis'!E:E-SUMPRODUCT('Publication Bias Analysis'!E:E,Calculations!CN:CN)/SUM(Calculations!CN:CN))/(SQRT(EL:EL)),"")</f>
        <v/>
      </c>
      <c r="EL42" s="34" t="str">
        <f>IF(AND(Include_study?="Yes",Sufficient_data="Yes"),'Publication Bias Analysis'!F:F^2-1/(SUM(Calculations!CN:CN)),"")</f>
        <v/>
      </c>
      <c r="EM42" s="76" t="str">
        <f t="shared" si="149"/>
        <v/>
      </c>
      <c r="EN42" s="76" t="str">
        <f t="shared" si="150"/>
        <v/>
      </c>
      <c r="EO42" s="76" t="str">
        <f>IF(AND(Include_study?="Yes",Sufficient_data="Yes"),COUNTIFS(EM$2:EM41,"&lt;"&amp;EM42,EN$2:EN41,"&lt;"&amp;EN42)+COUNTIFS(EM43:EM$201,"&lt;"&amp;EM42,EN43:EN$201,"&lt;"&amp;EN42)+COUNTIFS(EM$2:EM41,"&gt;"&amp;EM42,EN$2:EN41,"&gt;"&amp;EN42)+COUNTIFS(EM43:EM$201,"&gt;"&amp;EM42,EN43:EN$201,"&gt;"&amp;EN42),"")</f>
        <v/>
      </c>
      <c r="EP42" s="101" t="str">
        <f>IF(AND(Include_study?="Yes",Sufficient_data="Yes"),COUNTIFS(EM$2:EM41,"&lt;"&amp;EM42,EN$2:EN41,"&gt;"&amp;EN42)+COUNTIFS(EM43:EM$201,"&lt;"&amp;EM42,EN43:EN$201,"&gt;"&amp;EN42)+COUNTIFS(EM$2:EM41,"&gt;"&amp;EM42,EN$2:EN41,"&lt;"&amp;EN42)+COUNTIFS(EM43:EM$201,"&gt;"&amp;EM42,EN43:EN$201,"&lt;"&amp;EN42),"")</f>
        <v/>
      </c>
      <c r="ER42" s="166"/>
      <c r="EW42" s="166"/>
      <c r="EX42" s="34" t="e">
        <f t="shared" si="151"/>
        <v>#N/A</v>
      </c>
      <c r="EY42" s="34" t="e">
        <f t="shared" si="152"/>
        <v>#N/A</v>
      </c>
      <c r="EZ42" s="34" t="str">
        <f t="shared" si="153"/>
        <v/>
      </c>
      <c r="FA42" s="47" t="str">
        <f>IF(AND(Include_study?="Yes",Sufficient_data="Yes"),Z_score-('Publication Bias Analysis'!AL$30+'Publication Bias Analysis'!AL$31*Inverse_standard_error),"")</f>
        <v/>
      </c>
      <c r="FG42" s="166"/>
      <c r="FH42" s="104" t="str">
        <f>IF(Z_score&lt;&gt;"",RANK('Publication Bias Analysis'!AT:AT,'Publication Bias Analysis'!AT:AT,1)+COUNTIF('Publication Bias Analysis'!AT$2:AT41,'Publication Bias Analysis'!AT42),"")</f>
        <v/>
      </c>
      <c r="FI42" s="34" t="str">
        <f t="shared" si="154"/>
        <v/>
      </c>
      <c r="FJ42" s="34" t="e">
        <f>IF('Publication Bias Analysis'!AS42&lt;&gt;"",'Publication Bias Analysis'!AS42,NA())</f>
        <v>#N/A</v>
      </c>
      <c r="FK42" s="34" t="e">
        <f>IF('Publication Bias Analysis'!AT42&lt;&gt;"",'Publication Bias Analysis'!AT42,NA())</f>
        <v>#N/A</v>
      </c>
      <c r="FL42" s="34" t="str">
        <f>IF(AND(Include_study?="Yes",Sufficient_data="Yes"),'Publication Bias Analysis'!AS:AS-AVERAGE('Publication Bias Analysis'!AS:AS),"")</f>
        <v/>
      </c>
      <c r="FM42" s="47" t="str">
        <f>IF(AND(Include_study?="Yes",Sufficient_data="Yes"),FK:FK-('Publication Bias Analysis'!AW$30+'Publication Bias Analysis'!AW$31*'Publication Bias Analysis'!AS:AS),"")</f>
        <v/>
      </c>
      <c r="FS42" s="166"/>
      <c r="FT42" s="34" t="str">
        <f t="shared" si="155"/>
        <v/>
      </c>
      <c r="FU42" s="90" t="str">
        <f t="shared" si="83"/>
        <v/>
      </c>
      <c r="FV42" s="47" t="str">
        <f t="shared" si="84"/>
        <v/>
      </c>
    </row>
    <row r="43" spans="1:178" x14ac:dyDescent="0.2">
      <c r="A43" s="169"/>
      <c r="B43" s="132" t="str">
        <f t="shared" si="90"/>
        <v/>
      </c>
      <c r="C43" s="132" t="str">
        <f>IF(B43&lt;&gt;"",IF(B43=0,COUNTIF(B$2:B42,0)+1,COUNTIF(B$2:B42,B43)+B43+COUNTIF(B:B,0)),"")</f>
        <v/>
      </c>
      <c r="D43" s="132" t="str">
        <f t="shared" si="91"/>
        <v/>
      </c>
      <c r="E43" s="133" t="str">
        <f>IF(AND(Sufficient_data="Yes",Include_study?="Yes",Input!Study_name&lt;&gt;""),Input!Study_name,"")</f>
        <v/>
      </c>
      <c r="F43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43" s="132" t="str">
        <f t="shared" si="92"/>
        <v/>
      </c>
      <c r="H43" s="132" t="str">
        <f t="shared" si="93"/>
        <v/>
      </c>
      <c r="I4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43" s="17" t="str">
        <f t="shared" si="94"/>
        <v/>
      </c>
      <c r="K43" s="17" t="str">
        <f t="shared" si="95"/>
        <v/>
      </c>
      <c r="L43" s="17" t="str">
        <f t="shared" si="96"/>
        <v/>
      </c>
      <c r="M43" s="17" t="str">
        <f t="shared" si="97"/>
        <v/>
      </c>
      <c r="N43" s="17" t="str">
        <f t="shared" si="98"/>
        <v/>
      </c>
      <c r="O43" s="146" t="str">
        <f t="shared" si="99"/>
        <v/>
      </c>
      <c r="P43" s="142" t="str">
        <f t="shared" si="100"/>
        <v/>
      </c>
      <c r="R43" s="71" t="e">
        <f t="shared" si="101"/>
        <v>#N/A</v>
      </c>
      <c r="S43" s="34" t="e">
        <f t="shared" si="102"/>
        <v>#N/A</v>
      </c>
      <c r="T43" s="47" t="e">
        <f t="shared" si="103"/>
        <v>#N/A</v>
      </c>
      <c r="Y43" s="169"/>
      <c r="Z43" s="83" t="str">
        <f t="shared" si="104"/>
        <v/>
      </c>
      <c r="AA43" s="34" t="str">
        <f t="shared" si="105"/>
        <v/>
      </c>
      <c r="AB43" s="34" t="str">
        <f t="shared" si="106"/>
        <v/>
      </c>
      <c r="AC43" s="34" t="str">
        <f t="shared" si="107"/>
        <v/>
      </c>
      <c r="AD43" s="34" t="str">
        <f t="shared" si="108"/>
        <v/>
      </c>
      <c r="AE43" s="77" t="str">
        <f t="shared" si="109"/>
        <v/>
      </c>
      <c r="AF43" s="77" t="str">
        <f t="shared" si="110"/>
        <v/>
      </c>
      <c r="AG43" s="84" t="str">
        <f t="shared" si="111"/>
        <v/>
      </c>
      <c r="AH43" s="34" t="str">
        <f t="shared" si="112"/>
        <v/>
      </c>
      <c r="AI43" s="34" t="str">
        <f t="shared" si="113"/>
        <v/>
      </c>
      <c r="AJ43" s="47" t="str">
        <f t="shared" si="114"/>
        <v/>
      </c>
      <c r="AL43" s="71" t="e">
        <f t="shared" si="115"/>
        <v>#N/A</v>
      </c>
      <c r="AM43" s="34" t="e">
        <f t="shared" si="116"/>
        <v>#N/A</v>
      </c>
      <c r="AN43" s="47" t="e">
        <f t="shared" si="117"/>
        <v>#N/A</v>
      </c>
      <c r="AP43" s="83" t="str">
        <f t="shared" si="118"/>
        <v/>
      </c>
      <c r="AQ43" s="34" t="str">
        <f>IF(AND(Sufficient_data="Yes",Include_study?="Yes",Subgroup&lt;&gt;""),IF(COUNTIFS(Input!L$2:L42,"="&amp;"Yes",Input!C$2:C42,"="&amp;"Yes",Input!M$2:M42,"="&amp;Subgroup)&gt;0,"",Subgroup),"")</f>
        <v/>
      </c>
      <c r="AR43" s="89" t="str">
        <f t="shared" si="119"/>
        <v/>
      </c>
      <c r="AS43" s="76" t="str">
        <f t="shared" si="120"/>
        <v/>
      </c>
      <c r="AT43" s="34" t="str">
        <f t="shared" si="121"/>
        <v/>
      </c>
      <c r="AU43" s="90" t="str">
        <f t="shared" si="122"/>
        <v/>
      </c>
      <c r="AV43" s="34" t="str">
        <f t="shared" si="123"/>
        <v/>
      </c>
      <c r="AW43" s="34" t="str">
        <f t="shared" si="124"/>
        <v/>
      </c>
      <c r="AX43" s="34" t="str">
        <f t="shared" si="125"/>
        <v/>
      </c>
      <c r="AY43" s="34" t="str">
        <f t="shared" si="126"/>
        <v/>
      </c>
      <c r="AZ43" s="34" t="str">
        <f t="shared" si="127"/>
        <v/>
      </c>
      <c r="BA43" s="34" t="str">
        <f t="shared" si="128"/>
        <v/>
      </c>
      <c r="BB43" s="89" t="str">
        <f t="shared" si="129"/>
        <v/>
      </c>
      <c r="BC43" s="34" t="str">
        <f t="shared" si="130"/>
        <v/>
      </c>
      <c r="BD43" s="34" t="str">
        <f t="shared" si="131"/>
        <v/>
      </c>
      <c r="BE43" s="34" t="str">
        <f t="shared" si="132"/>
        <v/>
      </c>
      <c r="BF43" s="34" t="str">
        <f t="shared" si="133"/>
        <v/>
      </c>
      <c r="BG43" s="34" t="str">
        <f t="shared" si="76"/>
        <v/>
      </c>
      <c r="BH43" s="34" t="str">
        <f t="shared" si="77"/>
        <v/>
      </c>
      <c r="BI43" s="34" t="str">
        <f t="shared" si="134"/>
        <v/>
      </c>
      <c r="BJ43" s="34" t="str">
        <f t="shared" si="135"/>
        <v/>
      </c>
      <c r="BK43" s="34" t="str">
        <f t="shared" si="136"/>
        <v/>
      </c>
      <c r="BL43" s="34" t="e">
        <f t="shared" si="137"/>
        <v>#N/A</v>
      </c>
      <c r="BM43" s="84" t="str">
        <f t="shared" si="78"/>
        <v/>
      </c>
      <c r="BN43" s="34" t="str">
        <f t="shared" si="138"/>
        <v/>
      </c>
      <c r="BO43" s="34" t="str">
        <f t="shared" si="139"/>
        <v/>
      </c>
      <c r="BP43" s="34" t="str">
        <f t="shared" si="140"/>
        <v/>
      </c>
      <c r="BQ43" s="47" t="str">
        <f t="shared" si="79"/>
        <v/>
      </c>
      <c r="BV43" s="170"/>
      <c r="BW43" s="71" t="e">
        <f>IF(AND(Sufficient_data="Yes",Include_study?="Yes",Moderator&lt;&gt;""),'Moderator Analysis'!E:E,NA())</f>
        <v>#N/A</v>
      </c>
      <c r="BX43" s="34" t="e">
        <f>IF(AND(Include_study?="Yes",Sufficient_data="Yes",Moderator&lt;&gt;""),'Moderator Analysis'!F:F,NA())</f>
        <v>#N/A</v>
      </c>
      <c r="BY43" s="34" t="str">
        <f t="shared" si="141"/>
        <v/>
      </c>
      <c r="BZ43" s="34" t="str">
        <f>IF(AND(Sufficient_data="Yes",Include_study?="Yes",Moderator&lt;&gt;""),'Moderator Analysis'!F:F-CJ$2,"")</f>
        <v/>
      </c>
      <c r="CA43" s="34" t="str">
        <f>IF(AND(Sufficient_data="Yes",Include_study?="Yes",Moderator&lt;&gt;""),'Moderator Analysis'!E:E-CJ$3,"")</f>
        <v/>
      </c>
      <c r="CB43" s="47" t="str">
        <f t="shared" si="142"/>
        <v/>
      </c>
      <c r="CC43" s="24"/>
      <c r="CD43" s="95" t="str">
        <f t="shared" si="143"/>
        <v/>
      </c>
      <c r="CE43" s="77" t="str">
        <f>IF(AND(Sufficient_data="Yes",Include_study?="Yes",CD43&lt;&gt;""),'Moderator Analysis'!F:F-'Moderator Analysis'!J$37,"")</f>
        <v/>
      </c>
      <c r="CF43" s="77" t="str">
        <f>IF(AND(Sufficient_data="Yes",Include_study?="Yes",CD43&lt;&gt;""),'Moderator Analysis'!E:E-SUMPRODUCT('Moderator Analysis'!E:E,CD:CD)/SUM(CD:CD),"")</f>
        <v/>
      </c>
      <c r="CG43" s="96" t="str">
        <f>IF(AND(Sufficient_data="Yes",Include_study?="Yes",CD43&lt;&gt;""),CD:CD*(BX43-'Moderator Analysis'!J$29-'Moderator Analysis'!J$30*'Moderator Analysis'!E:E)^2,"")</f>
        <v/>
      </c>
      <c r="CH43" s="24"/>
      <c r="CL43" s="170"/>
      <c r="CM43" s="174"/>
      <c r="CN43" s="34" t="str">
        <f t="shared" si="144"/>
        <v/>
      </c>
      <c r="CO43" s="34" t="str">
        <f>IF(AND(Include_study?="Yes",Sufficient_data="Yes"),1/('Publication Bias Analysis'!F:F^2+IF(Additional_model="Fixed effect",0,Calculations!DB$11)),"")</f>
        <v/>
      </c>
      <c r="CP43" s="34" t="str">
        <f>IF(AND(Include_study?="Yes",Sufficient_data="Yes"),1/('Publication Bias Analysis'!F:F^2+IF(Additional_model="Fixed effect",0,'Publication Bias Analysis'!L$32)),"")</f>
        <v/>
      </c>
      <c r="CQ43" s="34" t="str">
        <f>IF(AND(Include_study?="Yes",Sufficient_data="Yes"),'Publication Bias Analysis'!E:E-'Publication Bias Analysis'!I$37,"")</f>
        <v/>
      </c>
      <c r="CR43" s="34" t="str">
        <f t="shared" si="145"/>
        <v/>
      </c>
      <c r="CS43" s="34" t="str">
        <f t="shared" si="156"/>
        <v/>
      </c>
      <c r="CT43" s="76" t="str">
        <f t="shared" si="146"/>
        <v/>
      </c>
      <c r="CU43" s="76" t="str">
        <f>IF(AND(Include_study?="Yes",Sufficient_data="Yes"),CT:CT+IF(DF:DF&lt;0,-1,1)*COUNTIF(CT$2:CT42,CT:CT),"")</f>
        <v/>
      </c>
      <c r="CV43" s="76" t="str">
        <f>IF(AND(Include_study?="Yes",Sufficient_data="Yes"),RANK(DJ:DJ,DJ:DJ,1)*IF(DI:DI&lt;0,-1,1)+IF(DI:DI&lt;0,-1,1)*COUNTIF(CT$2:CT42,CT:CT),"")</f>
        <v/>
      </c>
      <c r="CW43" s="76" t="str">
        <f>IF(AND(Include_study?="Yes",Sufficient_data="Yes"),RANK(DM:DM,DM:DM,1)*IF(DL:DL&lt;0,-1,1)+IF(DL:DL&lt;0,-1,1)*COUNTIF(CT$2:CT42,CT:CT),"")</f>
        <v/>
      </c>
      <c r="CX43" s="34" t="e">
        <f>IF(AND(Include_study?="Yes",Sufficient_data="Yes"),'Publication Bias Analysis'!E:E,NA())</f>
        <v>#N/A</v>
      </c>
      <c r="CY43" s="47" t="e">
        <f>IF(AND(Include_study?="Yes",Sufficient_data="Yes"),'Publication Bias Analysis'!F:F,NA())</f>
        <v>#N/A</v>
      </c>
      <c r="DE43" s="166"/>
      <c r="DF4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43" s="34" t="str">
        <f t="shared" si="147"/>
        <v/>
      </c>
      <c r="DH43" s="47" t="str">
        <f>IF(AND(Include_study?="Yes",Sufficient_data="Yes"),1/('Publication Bias Analysis'!F:F^2+IF(Additional_model="Fixed effect",0,$DQ$7)),"")</f>
        <v/>
      </c>
      <c r="DI43" s="34" t="str">
        <f>IF(AND(Include_study?="Yes",Sufficient_data="Yes"),IF('Publication Bias Analysis'!L$37="Left",'Publication Bias Analysis'!E:E-DQ$3,DQ$3-'Publication Bias Analysis'!E:E),"")</f>
        <v/>
      </c>
      <c r="DJ43" s="34" t="str">
        <f t="shared" si="148"/>
        <v/>
      </c>
      <c r="DK43" s="47" t="str">
        <f>IF(AND(DI43&lt;&gt;"",CU43&lt;=MAX(CU:CU)-DQ$8),1/('Publication Bias Analysis'!F:F^2+IF(Additional_model="Fixed effect",0,$DQ$15)),"")</f>
        <v/>
      </c>
      <c r="DL43" s="7" t="str">
        <f>IF(AND(Include_study?="Yes",Sufficient_data="Yes"),IF('Publication Bias Analysis'!L$37="Left",'Publication Bias Analysis'!E:E-DQ$11,DQ$11-'Publication Bias Analysis'!E:E),"")</f>
        <v/>
      </c>
      <c r="DM43" s="7" t="str">
        <f t="shared" si="81"/>
        <v/>
      </c>
      <c r="DN43" s="47" t="str">
        <f>IF(AND(DL43&lt;&gt;"",CV43&lt;=MAX(CV:CV)-DQ$16),1/('Publication Bias Analysis'!F:F^2+IF(Additional_model="Fixed effect",0,$DQ$23)),"")</f>
        <v/>
      </c>
      <c r="EF43" s="166"/>
      <c r="EG43" s="34" t="str">
        <f t="shared" si="68"/>
        <v/>
      </c>
      <c r="EH43" s="47" t="str">
        <f>IF(AND(Include_study?="Yes",Sufficient_data="Yes"),Z_score-('Publication Bias Analysis'!P$3+'Publication Bias Analysis'!P$4*Inverse_standard_error),"")</f>
        <v/>
      </c>
      <c r="EJ43" s="166"/>
      <c r="EK43" s="34" t="str">
        <f>IF(AND(Include_study?="Yes",Sufficient_data="Yes"),('Publication Bias Analysis'!E:E-SUMPRODUCT('Publication Bias Analysis'!E:E,Calculations!CN:CN)/SUM(Calculations!CN:CN))/(SQRT(EL:EL)),"")</f>
        <v/>
      </c>
      <c r="EL43" s="34" t="str">
        <f>IF(AND(Include_study?="Yes",Sufficient_data="Yes"),'Publication Bias Analysis'!F:F^2-1/(SUM(Calculations!CN:CN)),"")</f>
        <v/>
      </c>
      <c r="EM43" s="76" t="str">
        <f t="shared" si="149"/>
        <v/>
      </c>
      <c r="EN43" s="76" t="str">
        <f t="shared" si="150"/>
        <v/>
      </c>
      <c r="EO43" s="76" t="str">
        <f>IF(AND(Include_study?="Yes",Sufficient_data="Yes"),COUNTIFS(EM$2:EM42,"&lt;"&amp;EM43,EN$2:EN42,"&lt;"&amp;EN43)+COUNTIFS(EM44:EM$201,"&lt;"&amp;EM43,EN44:EN$201,"&lt;"&amp;EN43)+COUNTIFS(EM$2:EM42,"&gt;"&amp;EM43,EN$2:EN42,"&gt;"&amp;EN43)+COUNTIFS(EM44:EM$201,"&gt;"&amp;EM43,EN44:EN$201,"&gt;"&amp;EN43),"")</f>
        <v/>
      </c>
      <c r="EP43" s="101" t="str">
        <f>IF(AND(Include_study?="Yes",Sufficient_data="Yes"),COUNTIFS(EM$2:EM42,"&lt;"&amp;EM43,EN$2:EN42,"&gt;"&amp;EN43)+COUNTIFS(EM44:EM$201,"&lt;"&amp;EM43,EN44:EN$201,"&gt;"&amp;EN43)+COUNTIFS(EM$2:EM42,"&gt;"&amp;EM43,EN$2:EN42,"&lt;"&amp;EN43)+COUNTIFS(EM44:EM$201,"&gt;"&amp;EM43,EN44:EN$201,"&lt;"&amp;EN43),"")</f>
        <v/>
      </c>
      <c r="ER43" s="166"/>
      <c r="EW43" s="166"/>
      <c r="EX43" s="34" t="e">
        <f t="shared" si="151"/>
        <v>#N/A</v>
      </c>
      <c r="EY43" s="34" t="e">
        <f t="shared" si="152"/>
        <v>#N/A</v>
      </c>
      <c r="EZ43" s="34" t="str">
        <f t="shared" si="153"/>
        <v/>
      </c>
      <c r="FA43" s="47" t="str">
        <f>IF(AND(Include_study?="Yes",Sufficient_data="Yes"),Z_score-('Publication Bias Analysis'!AL$30+'Publication Bias Analysis'!AL$31*Inverse_standard_error),"")</f>
        <v/>
      </c>
      <c r="FG43" s="166"/>
      <c r="FH43" s="104" t="str">
        <f>IF(Z_score&lt;&gt;"",RANK('Publication Bias Analysis'!AT:AT,'Publication Bias Analysis'!AT:AT,1)+COUNTIF('Publication Bias Analysis'!AT$2:AT42,'Publication Bias Analysis'!AT43),"")</f>
        <v/>
      </c>
      <c r="FI43" s="34" t="str">
        <f t="shared" si="154"/>
        <v/>
      </c>
      <c r="FJ43" s="34" t="e">
        <f>IF('Publication Bias Analysis'!AS43&lt;&gt;"",'Publication Bias Analysis'!AS43,NA())</f>
        <v>#N/A</v>
      </c>
      <c r="FK43" s="34" t="e">
        <f>IF('Publication Bias Analysis'!AT43&lt;&gt;"",'Publication Bias Analysis'!AT43,NA())</f>
        <v>#N/A</v>
      </c>
      <c r="FL43" s="34" t="str">
        <f>IF(AND(Include_study?="Yes",Sufficient_data="Yes"),'Publication Bias Analysis'!AS:AS-AVERAGE('Publication Bias Analysis'!AS:AS),"")</f>
        <v/>
      </c>
      <c r="FM43" s="47" t="str">
        <f>IF(AND(Include_study?="Yes",Sufficient_data="Yes"),FK:FK-('Publication Bias Analysis'!AW$30+'Publication Bias Analysis'!AW$31*'Publication Bias Analysis'!AS:AS),"")</f>
        <v/>
      </c>
      <c r="FS43" s="166"/>
      <c r="FT43" s="34" t="str">
        <f t="shared" si="155"/>
        <v/>
      </c>
      <c r="FU43" s="90" t="str">
        <f t="shared" si="83"/>
        <v/>
      </c>
      <c r="FV43" s="47" t="str">
        <f t="shared" si="84"/>
        <v/>
      </c>
    </row>
    <row r="44" spans="1:178" x14ac:dyDescent="0.2">
      <c r="A44" s="169"/>
      <c r="B44" s="132" t="str">
        <f t="shared" si="90"/>
        <v/>
      </c>
      <c r="C44" s="132" t="str">
        <f>IF(B44&lt;&gt;"",IF(B44=0,COUNTIF(B$2:B43,0)+1,COUNTIF(B$2:B43,B44)+B44+COUNTIF(B:B,0)),"")</f>
        <v/>
      </c>
      <c r="D44" s="132" t="str">
        <f t="shared" si="91"/>
        <v/>
      </c>
      <c r="E44" s="133" t="str">
        <f>IF(AND(Sufficient_data="Yes",Include_study?="Yes",Input!Study_name&lt;&gt;""),Input!Study_name,"")</f>
        <v/>
      </c>
      <c r="F44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44" s="132" t="str">
        <f t="shared" si="92"/>
        <v/>
      </c>
      <c r="H44" s="132" t="str">
        <f t="shared" si="93"/>
        <v/>
      </c>
      <c r="I4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44" s="17" t="str">
        <f t="shared" si="94"/>
        <v/>
      </c>
      <c r="K44" s="17" t="str">
        <f t="shared" si="95"/>
        <v/>
      </c>
      <c r="L44" s="17" t="str">
        <f t="shared" si="96"/>
        <v/>
      </c>
      <c r="M44" s="17" t="str">
        <f t="shared" si="97"/>
        <v/>
      </c>
      <c r="N44" s="17" t="str">
        <f t="shared" si="98"/>
        <v/>
      </c>
      <c r="O44" s="146" t="str">
        <f t="shared" si="99"/>
        <v/>
      </c>
      <c r="P44" s="142" t="str">
        <f t="shared" si="100"/>
        <v/>
      </c>
      <c r="R44" s="71" t="e">
        <f t="shared" si="101"/>
        <v>#N/A</v>
      </c>
      <c r="S44" s="34" t="e">
        <f t="shared" si="102"/>
        <v>#N/A</v>
      </c>
      <c r="T44" s="47" t="e">
        <f t="shared" si="103"/>
        <v>#N/A</v>
      </c>
      <c r="Y44" s="169"/>
      <c r="Z44" s="83" t="str">
        <f t="shared" si="104"/>
        <v/>
      </c>
      <c r="AA44" s="34" t="str">
        <f t="shared" si="105"/>
        <v/>
      </c>
      <c r="AB44" s="34" t="str">
        <f t="shared" si="106"/>
        <v/>
      </c>
      <c r="AC44" s="34" t="str">
        <f t="shared" si="107"/>
        <v/>
      </c>
      <c r="AD44" s="34" t="str">
        <f t="shared" si="108"/>
        <v/>
      </c>
      <c r="AE44" s="77" t="str">
        <f t="shared" si="109"/>
        <v/>
      </c>
      <c r="AF44" s="77" t="str">
        <f t="shared" si="110"/>
        <v/>
      </c>
      <c r="AG44" s="84" t="str">
        <f t="shared" si="111"/>
        <v/>
      </c>
      <c r="AH44" s="34" t="str">
        <f t="shared" si="112"/>
        <v/>
      </c>
      <c r="AI44" s="34" t="str">
        <f t="shared" si="113"/>
        <v/>
      </c>
      <c r="AJ44" s="47" t="str">
        <f t="shared" si="114"/>
        <v/>
      </c>
      <c r="AL44" s="71" t="e">
        <f t="shared" si="115"/>
        <v>#N/A</v>
      </c>
      <c r="AM44" s="34" t="e">
        <f t="shared" si="116"/>
        <v>#N/A</v>
      </c>
      <c r="AN44" s="47" t="e">
        <f t="shared" si="117"/>
        <v>#N/A</v>
      </c>
      <c r="AP44" s="83" t="str">
        <f t="shared" si="118"/>
        <v/>
      </c>
      <c r="AQ44" s="34" t="str">
        <f>IF(AND(Sufficient_data="Yes",Include_study?="Yes",Subgroup&lt;&gt;""),IF(COUNTIFS(Input!L$2:L43,"="&amp;"Yes",Input!C$2:C43,"="&amp;"Yes",Input!M$2:M43,"="&amp;Subgroup)&gt;0,"",Subgroup),"")</f>
        <v/>
      </c>
      <c r="AR44" s="89" t="str">
        <f t="shared" si="119"/>
        <v/>
      </c>
      <c r="AS44" s="76" t="str">
        <f t="shared" si="120"/>
        <v/>
      </c>
      <c r="AT44" s="34" t="str">
        <f t="shared" si="121"/>
        <v/>
      </c>
      <c r="AU44" s="90" t="str">
        <f t="shared" si="122"/>
        <v/>
      </c>
      <c r="AV44" s="34" t="str">
        <f t="shared" si="123"/>
        <v/>
      </c>
      <c r="AW44" s="34" t="str">
        <f t="shared" si="124"/>
        <v/>
      </c>
      <c r="AX44" s="34" t="str">
        <f t="shared" si="125"/>
        <v/>
      </c>
      <c r="AY44" s="34" t="str">
        <f t="shared" si="126"/>
        <v/>
      </c>
      <c r="AZ44" s="34" t="str">
        <f t="shared" si="127"/>
        <v/>
      </c>
      <c r="BA44" s="34" t="str">
        <f t="shared" si="128"/>
        <v/>
      </c>
      <c r="BB44" s="89" t="str">
        <f t="shared" si="129"/>
        <v/>
      </c>
      <c r="BC44" s="34" t="str">
        <f t="shared" si="130"/>
        <v/>
      </c>
      <c r="BD44" s="34" t="str">
        <f t="shared" si="131"/>
        <v/>
      </c>
      <c r="BE44" s="34" t="str">
        <f t="shared" si="132"/>
        <v/>
      </c>
      <c r="BF44" s="34" t="str">
        <f t="shared" si="133"/>
        <v/>
      </c>
      <c r="BG44" s="34" t="str">
        <f t="shared" si="76"/>
        <v/>
      </c>
      <c r="BH44" s="34" t="str">
        <f t="shared" si="77"/>
        <v/>
      </c>
      <c r="BI44" s="34" t="str">
        <f t="shared" si="134"/>
        <v/>
      </c>
      <c r="BJ44" s="34" t="str">
        <f t="shared" si="135"/>
        <v/>
      </c>
      <c r="BK44" s="34" t="str">
        <f t="shared" si="136"/>
        <v/>
      </c>
      <c r="BL44" s="34" t="e">
        <f t="shared" si="137"/>
        <v>#N/A</v>
      </c>
      <c r="BM44" s="84" t="str">
        <f t="shared" si="78"/>
        <v/>
      </c>
      <c r="BN44" s="34" t="str">
        <f t="shared" si="138"/>
        <v/>
      </c>
      <c r="BO44" s="34" t="str">
        <f t="shared" si="139"/>
        <v/>
      </c>
      <c r="BP44" s="34" t="str">
        <f t="shared" si="140"/>
        <v/>
      </c>
      <c r="BQ44" s="47" t="str">
        <f t="shared" si="79"/>
        <v/>
      </c>
      <c r="BV44" s="170"/>
      <c r="BW44" s="71" t="e">
        <f>IF(AND(Sufficient_data="Yes",Include_study?="Yes",Moderator&lt;&gt;""),'Moderator Analysis'!E:E,NA())</f>
        <v>#N/A</v>
      </c>
      <c r="BX44" s="34" t="e">
        <f>IF(AND(Include_study?="Yes",Sufficient_data="Yes",Moderator&lt;&gt;""),'Moderator Analysis'!F:F,NA())</f>
        <v>#N/A</v>
      </c>
      <c r="BY44" s="34" t="str">
        <f t="shared" si="141"/>
        <v/>
      </c>
      <c r="BZ44" s="34" t="str">
        <f>IF(AND(Sufficient_data="Yes",Include_study?="Yes",Moderator&lt;&gt;""),'Moderator Analysis'!F:F-CJ$2,"")</f>
        <v/>
      </c>
      <c r="CA44" s="34" t="str">
        <f>IF(AND(Sufficient_data="Yes",Include_study?="Yes",Moderator&lt;&gt;""),'Moderator Analysis'!E:E-CJ$3,"")</f>
        <v/>
      </c>
      <c r="CB44" s="47" t="str">
        <f t="shared" si="142"/>
        <v/>
      </c>
      <c r="CC44" s="24"/>
      <c r="CD44" s="95" t="str">
        <f t="shared" si="143"/>
        <v/>
      </c>
      <c r="CE44" s="77" t="str">
        <f>IF(AND(Sufficient_data="Yes",Include_study?="Yes",CD44&lt;&gt;""),'Moderator Analysis'!F:F-'Moderator Analysis'!J$37,"")</f>
        <v/>
      </c>
      <c r="CF44" s="77" t="str">
        <f>IF(AND(Sufficient_data="Yes",Include_study?="Yes",CD44&lt;&gt;""),'Moderator Analysis'!E:E-SUMPRODUCT('Moderator Analysis'!E:E,CD:CD)/SUM(CD:CD),"")</f>
        <v/>
      </c>
      <c r="CG44" s="96" t="str">
        <f>IF(AND(Sufficient_data="Yes",Include_study?="Yes",CD44&lt;&gt;""),CD:CD*(BX44-'Moderator Analysis'!J$29-'Moderator Analysis'!J$30*'Moderator Analysis'!E:E)^2,"")</f>
        <v/>
      </c>
      <c r="CH44" s="24"/>
      <c r="CL44" s="170"/>
      <c r="CM44" s="174"/>
      <c r="CN44" s="34" t="str">
        <f t="shared" si="144"/>
        <v/>
      </c>
      <c r="CO44" s="34" t="str">
        <f>IF(AND(Include_study?="Yes",Sufficient_data="Yes"),1/('Publication Bias Analysis'!F:F^2+IF(Additional_model="Fixed effect",0,Calculations!DB$11)),"")</f>
        <v/>
      </c>
      <c r="CP44" s="34" t="str">
        <f>IF(AND(Include_study?="Yes",Sufficient_data="Yes"),1/('Publication Bias Analysis'!F:F^2+IF(Additional_model="Fixed effect",0,'Publication Bias Analysis'!L$32)),"")</f>
        <v/>
      </c>
      <c r="CQ44" s="34" t="str">
        <f>IF(AND(Include_study?="Yes",Sufficient_data="Yes"),'Publication Bias Analysis'!E:E-'Publication Bias Analysis'!I$37,"")</f>
        <v/>
      </c>
      <c r="CR44" s="34" t="str">
        <f t="shared" si="145"/>
        <v/>
      </c>
      <c r="CS44" s="34" t="str">
        <f t="shared" si="156"/>
        <v/>
      </c>
      <c r="CT44" s="76" t="str">
        <f t="shared" si="146"/>
        <v/>
      </c>
      <c r="CU44" s="76" t="str">
        <f>IF(AND(Include_study?="Yes",Sufficient_data="Yes"),CT:CT+IF(DF:DF&lt;0,-1,1)*COUNTIF(CT$2:CT43,CT:CT),"")</f>
        <v/>
      </c>
      <c r="CV44" s="76" t="str">
        <f>IF(AND(Include_study?="Yes",Sufficient_data="Yes"),RANK(DJ:DJ,DJ:DJ,1)*IF(DI:DI&lt;0,-1,1)+IF(DI:DI&lt;0,-1,1)*COUNTIF(CT$2:CT43,CT:CT),"")</f>
        <v/>
      </c>
      <c r="CW44" s="76" t="str">
        <f>IF(AND(Include_study?="Yes",Sufficient_data="Yes"),RANK(DM:DM,DM:DM,1)*IF(DL:DL&lt;0,-1,1)+IF(DL:DL&lt;0,-1,1)*COUNTIF(CT$2:CT43,CT:CT),"")</f>
        <v/>
      </c>
      <c r="CX44" s="34" t="e">
        <f>IF(AND(Include_study?="Yes",Sufficient_data="Yes"),'Publication Bias Analysis'!E:E,NA())</f>
        <v>#N/A</v>
      </c>
      <c r="CY44" s="47" t="e">
        <f>IF(AND(Include_study?="Yes",Sufficient_data="Yes"),'Publication Bias Analysis'!F:F,NA())</f>
        <v>#N/A</v>
      </c>
      <c r="DE44" s="166"/>
      <c r="DF4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44" s="34" t="str">
        <f t="shared" si="147"/>
        <v/>
      </c>
      <c r="DH44" s="47" t="str">
        <f>IF(AND(Include_study?="Yes",Sufficient_data="Yes"),1/('Publication Bias Analysis'!F:F^2+IF(Additional_model="Fixed effect",0,$DQ$7)),"")</f>
        <v/>
      </c>
      <c r="DI44" s="34" t="str">
        <f>IF(AND(Include_study?="Yes",Sufficient_data="Yes"),IF('Publication Bias Analysis'!L$37="Left",'Publication Bias Analysis'!E:E-DQ$3,DQ$3-'Publication Bias Analysis'!E:E),"")</f>
        <v/>
      </c>
      <c r="DJ44" s="34" t="str">
        <f t="shared" si="148"/>
        <v/>
      </c>
      <c r="DK44" s="47" t="str">
        <f>IF(AND(DI44&lt;&gt;"",CU44&lt;=MAX(CU:CU)-DQ$8),1/('Publication Bias Analysis'!F:F^2+IF(Additional_model="Fixed effect",0,$DQ$15)),"")</f>
        <v/>
      </c>
      <c r="DL44" s="7" t="str">
        <f>IF(AND(Include_study?="Yes",Sufficient_data="Yes"),IF('Publication Bias Analysis'!L$37="Left",'Publication Bias Analysis'!E:E-DQ$11,DQ$11-'Publication Bias Analysis'!E:E),"")</f>
        <v/>
      </c>
      <c r="DM44" s="7" t="str">
        <f t="shared" si="81"/>
        <v/>
      </c>
      <c r="DN44" s="47" t="str">
        <f>IF(AND(DL44&lt;&gt;"",CV44&lt;=MAX(CV:CV)-DQ$16),1/('Publication Bias Analysis'!F:F^2+IF(Additional_model="Fixed effect",0,$DQ$23)),"")</f>
        <v/>
      </c>
      <c r="EF44" s="166"/>
      <c r="EG44" s="34" t="str">
        <f t="shared" si="68"/>
        <v/>
      </c>
      <c r="EH44" s="47" t="str">
        <f>IF(AND(Include_study?="Yes",Sufficient_data="Yes"),Z_score-('Publication Bias Analysis'!P$3+'Publication Bias Analysis'!P$4*Inverse_standard_error),"")</f>
        <v/>
      </c>
      <c r="EJ44" s="166"/>
      <c r="EK44" s="34" t="str">
        <f>IF(AND(Include_study?="Yes",Sufficient_data="Yes"),('Publication Bias Analysis'!E:E-SUMPRODUCT('Publication Bias Analysis'!E:E,Calculations!CN:CN)/SUM(Calculations!CN:CN))/(SQRT(EL:EL)),"")</f>
        <v/>
      </c>
      <c r="EL44" s="34" t="str">
        <f>IF(AND(Include_study?="Yes",Sufficient_data="Yes"),'Publication Bias Analysis'!F:F^2-1/(SUM(Calculations!CN:CN)),"")</f>
        <v/>
      </c>
      <c r="EM44" s="76" t="str">
        <f t="shared" si="149"/>
        <v/>
      </c>
      <c r="EN44" s="76" t="str">
        <f t="shared" si="150"/>
        <v/>
      </c>
      <c r="EO44" s="76" t="str">
        <f>IF(AND(Include_study?="Yes",Sufficient_data="Yes"),COUNTIFS(EM$2:EM43,"&lt;"&amp;EM44,EN$2:EN43,"&lt;"&amp;EN44)+COUNTIFS(EM45:EM$201,"&lt;"&amp;EM44,EN45:EN$201,"&lt;"&amp;EN44)+COUNTIFS(EM$2:EM43,"&gt;"&amp;EM44,EN$2:EN43,"&gt;"&amp;EN44)+COUNTIFS(EM45:EM$201,"&gt;"&amp;EM44,EN45:EN$201,"&gt;"&amp;EN44),"")</f>
        <v/>
      </c>
      <c r="EP44" s="101" t="str">
        <f>IF(AND(Include_study?="Yes",Sufficient_data="Yes"),COUNTIFS(EM$2:EM43,"&lt;"&amp;EM44,EN$2:EN43,"&gt;"&amp;EN44)+COUNTIFS(EM45:EM$201,"&lt;"&amp;EM44,EN45:EN$201,"&gt;"&amp;EN44)+COUNTIFS(EM$2:EM43,"&gt;"&amp;EM44,EN$2:EN43,"&lt;"&amp;EN44)+COUNTIFS(EM45:EM$201,"&gt;"&amp;EM44,EN45:EN$201,"&lt;"&amp;EN44),"")</f>
        <v/>
      </c>
      <c r="ER44" s="166"/>
      <c r="EW44" s="166"/>
      <c r="EX44" s="34" t="e">
        <f t="shared" si="151"/>
        <v>#N/A</v>
      </c>
      <c r="EY44" s="34" t="e">
        <f t="shared" si="152"/>
        <v>#N/A</v>
      </c>
      <c r="EZ44" s="34" t="str">
        <f t="shared" si="153"/>
        <v/>
      </c>
      <c r="FA44" s="47" t="str">
        <f>IF(AND(Include_study?="Yes",Sufficient_data="Yes"),Z_score-('Publication Bias Analysis'!AL$30+'Publication Bias Analysis'!AL$31*Inverse_standard_error),"")</f>
        <v/>
      </c>
      <c r="FG44" s="166"/>
      <c r="FH44" s="104" t="str">
        <f>IF(Z_score&lt;&gt;"",RANK('Publication Bias Analysis'!AT:AT,'Publication Bias Analysis'!AT:AT,1)+COUNTIF('Publication Bias Analysis'!AT$2:AT43,'Publication Bias Analysis'!AT44),"")</f>
        <v/>
      </c>
      <c r="FI44" s="34" t="str">
        <f t="shared" si="154"/>
        <v/>
      </c>
      <c r="FJ44" s="34" t="e">
        <f>IF('Publication Bias Analysis'!AS44&lt;&gt;"",'Publication Bias Analysis'!AS44,NA())</f>
        <v>#N/A</v>
      </c>
      <c r="FK44" s="34" t="e">
        <f>IF('Publication Bias Analysis'!AT44&lt;&gt;"",'Publication Bias Analysis'!AT44,NA())</f>
        <v>#N/A</v>
      </c>
      <c r="FL44" s="34" t="str">
        <f>IF(AND(Include_study?="Yes",Sufficient_data="Yes"),'Publication Bias Analysis'!AS:AS-AVERAGE('Publication Bias Analysis'!AS:AS),"")</f>
        <v/>
      </c>
      <c r="FM44" s="47" t="str">
        <f>IF(AND(Include_study?="Yes",Sufficient_data="Yes"),FK:FK-('Publication Bias Analysis'!AW$30+'Publication Bias Analysis'!AW$31*'Publication Bias Analysis'!AS:AS),"")</f>
        <v/>
      </c>
      <c r="FS44" s="166"/>
      <c r="FT44" s="34" t="str">
        <f t="shared" si="155"/>
        <v/>
      </c>
      <c r="FU44" s="90" t="str">
        <f t="shared" si="83"/>
        <v/>
      </c>
      <c r="FV44" s="47" t="str">
        <f t="shared" si="84"/>
        <v/>
      </c>
    </row>
    <row r="45" spans="1:178" x14ac:dyDescent="0.2">
      <c r="A45" s="169"/>
      <c r="B45" s="132" t="str">
        <f t="shared" si="90"/>
        <v/>
      </c>
      <c r="C45" s="132" t="str">
        <f>IF(B45&lt;&gt;"",IF(B45=0,COUNTIF(B$2:B44,0)+1,COUNTIF(B$2:B44,B45)+B45+COUNTIF(B:B,0)),"")</f>
        <v/>
      </c>
      <c r="D45" s="132" t="str">
        <f t="shared" si="91"/>
        <v/>
      </c>
      <c r="E45" s="133" t="str">
        <f>IF(AND(Sufficient_data="Yes",Include_study?="Yes",Input!Study_name&lt;&gt;""),Input!Study_name,"")</f>
        <v/>
      </c>
      <c r="F45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45" s="132" t="str">
        <f t="shared" si="92"/>
        <v/>
      </c>
      <c r="H45" s="132" t="str">
        <f t="shared" si="93"/>
        <v/>
      </c>
      <c r="I4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45" s="17" t="str">
        <f t="shared" si="94"/>
        <v/>
      </c>
      <c r="K45" s="17" t="str">
        <f t="shared" si="95"/>
        <v/>
      </c>
      <c r="L45" s="17" t="str">
        <f t="shared" si="96"/>
        <v/>
      </c>
      <c r="M45" s="17" t="str">
        <f t="shared" si="97"/>
        <v/>
      </c>
      <c r="N45" s="17" t="str">
        <f t="shared" si="98"/>
        <v/>
      </c>
      <c r="O45" s="146" t="str">
        <f t="shared" si="99"/>
        <v/>
      </c>
      <c r="P45" s="142" t="str">
        <f t="shared" si="100"/>
        <v/>
      </c>
      <c r="R45" s="71" t="e">
        <f t="shared" si="101"/>
        <v>#N/A</v>
      </c>
      <c r="S45" s="34" t="e">
        <f t="shared" si="102"/>
        <v>#N/A</v>
      </c>
      <c r="T45" s="47" t="e">
        <f t="shared" si="103"/>
        <v>#N/A</v>
      </c>
      <c r="Y45" s="169"/>
      <c r="Z45" s="83" t="str">
        <f t="shared" si="104"/>
        <v/>
      </c>
      <c r="AA45" s="34" t="str">
        <f t="shared" si="105"/>
        <v/>
      </c>
      <c r="AB45" s="34" t="str">
        <f t="shared" si="106"/>
        <v/>
      </c>
      <c r="AC45" s="34" t="str">
        <f t="shared" si="107"/>
        <v/>
      </c>
      <c r="AD45" s="34" t="str">
        <f t="shared" si="108"/>
        <v/>
      </c>
      <c r="AE45" s="77" t="str">
        <f t="shared" si="109"/>
        <v/>
      </c>
      <c r="AF45" s="77" t="str">
        <f t="shared" si="110"/>
        <v/>
      </c>
      <c r="AG45" s="84" t="str">
        <f t="shared" si="111"/>
        <v/>
      </c>
      <c r="AH45" s="34" t="str">
        <f t="shared" si="112"/>
        <v/>
      </c>
      <c r="AI45" s="34" t="str">
        <f t="shared" si="113"/>
        <v/>
      </c>
      <c r="AJ45" s="47" t="str">
        <f t="shared" si="114"/>
        <v/>
      </c>
      <c r="AL45" s="71" t="e">
        <f t="shared" si="115"/>
        <v>#N/A</v>
      </c>
      <c r="AM45" s="34" t="e">
        <f t="shared" si="116"/>
        <v>#N/A</v>
      </c>
      <c r="AN45" s="47" t="e">
        <f t="shared" si="117"/>
        <v>#N/A</v>
      </c>
      <c r="AP45" s="83" t="str">
        <f t="shared" si="118"/>
        <v/>
      </c>
      <c r="AQ45" s="34" t="str">
        <f>IF(AND(Sufficient_data="Yes",Include_study?="Yes",Subgroup&lt;&gt;""),IF(COUNTIFS(Input!L$2:L44,"="&amp;"Yes",Input!C$2:C44,"="&amp;"Yes",Input!M$2:M44,"="&amp;Subgroup)&gt;0,"",Subgroup),"")</f>
        <v/>
      </c>
      <c r="AR45" s="89" t="str">
        <f t="shared" si="119"/>
        <v/>
      </c>
      <c r="AS45" s="76" t="str">
        <f t="shared" si="120"/>
        <v/>
      </c>
      <c r="AT45" s="34" t="str">
        <f t="shared" si="121"/>
        <v/>
      </c>
      <c r="AU45" s="90" t="str">
        <f t="shared" si="122"/>
        <v/>
      </c>
      <c r="AV45" s="34" t="str">
        <f t="shared" si="123"/>
        <v/>
      </c>
      <c r="AW45" s="34" t="str">
        <f t="shared" si="124"/>
        <v/>
      </c>
      <c r="AX45" s="34" t="str">
        <f t="shared" si="125"/>
        <v/>
      </c>
      <c r="AY45" s="34" t="str">
        <f t="shared" si="126"/>
        <v/>
      </c>
      <c r="AZ45" s="34" t="str">
        <f t="shared" si="127"/>
        <v/>
      </c>
      <c r="BA45" s="34" t="str">
        <f t="shared" si="128"/>
        <v/>
      </c>
      <c r="BB45" s="89" t="str">
        <f t="shared" si="129"/>
        <v/>
      </c>
      <c r="BC45" s="34" t="str">
        <f t="shared" si="130"/>
        <v/>
      </c>
      <c r="BD45" s="34" t="str">
        <f t="shared" si="131"/>
        <v/>
      </c>
      <c r="BE45" s="34" t="str">
        <f t="shared" si="132"/>
        <v/>
      </c>
      <c r="BF45" s="34" t="str">
        <f t="shared" si="133"/>
        <v/>
      </c>
      <c r="BG45" s="34" t="str">
        <f t="shared" si="76"/>
        <v/>
      </c>
      <c r="BH45" s="34" t="str">
        <f t="shared" si="77"/>
        <v/>
      </c>
      <c r="BI45" s="34" t="str">
        <f t="shared" si="134"/>
        <v/>
      </c>
      <c r="BJ45" s="34" t="str">
        <f t="shared" si="135"/>
        <v/>
      </c>
      <c r="BK45" s="34" t="str">
        <f t="shared" si="136"/>
        <v/>
      </c>
      <c r="BL45" s="34" t="e">
        <f t="shared" si="137"/>
        <v>#N/A</v>
      </c>
      <c r="BM45" s="84" t="str">
        <f t="shared" si="78"/>
        <v/>
      </c>
      <c r="BN45" s="34" t="str">
        <f t="shared" si="138"/>
        <v/>
      </c>
      <c r="BO45" s="34" t="str">
        <f t="shared" si="139"/>
        <v/>
      </c>
      <c r="BP45" s="34" t="str">
        <f t="shared" si="140"/>
        <v/>
      </c>
      <c r="BQ45" s="47" t="str">
        <f t="shared" si="79"/>
        <v/>
      </c>
      <c r="BV45" s="170"/>
      <c r="BW45" s="71" t="e">
        <f>IF(AND(Sufficient_data="Yes",Include_study?="Yes",Moderator&lt;&gt;""),'Moderator Analysis'!E:E,NA())</f>
        <v>#N/A</v>
      </c>
      <c r="BX45" s="34" t="e">
        <f>IF(AND(Include_study?="Yes",Sufficient_data="Yes",Moderator&lt;&gt;""),'Moderator Analysis'!F:F,NA())</f>
        <v>#N/A</v>
      </c>
      <c r="BY45" s="34" t="str">
        <f t="shared" si="141"/>
        <v/>
      </c>
      <c r="BZ45" s="34" t="str">
        <f>IF(AND(Sufficient_data="Yes",Include_study?="Yes",Moderator&lt;&gt;""),'Moderator Analysis'!F:F-CJ$2,"")</f>
        <v/>
      </c>
      <c r="CA45" s="34" t="str">
        <f>IF(AND(Sufficient_data="Yes",Include_study?="Yes",Moderator&lt;&gt;""),'Moderator Analysis'!E:E-CJ$3,"")</f>
        <v/>
      </c>
      <c r="CB45" s="47" t="str">
        <f t="shared" si="142"/>
        <v/>
      </c>
      <c r="CC45" s="24"/>
      <c r="CD45" s="95" t="str">
        <f t="shared" si="143"/>
        <v/>
      </c>
      <c r="CE45" s="77" t="str">
        <f>IF(AND(Sufficient_data="Yes",Include_study?="Yes",CD45&lt;&gt;""),'Moderator Analysis'!F:F-'Moderator Analysis'!J$37,"")</f>
        <v/>
      </c>
      <c r="CF45" s="77" t="str">
        <f>IF(AND(Sufficient_data="Yes",Include_study?="Yes",CD45&lt;&gt;""),'Moderator Analysis'!E:E-SUMPRODUCT('Moderator Analysis'!E:E,CD:CD)/SUM(CD:CD),"")</f>
        <v/>
      </c>
      <c r="CG45" s="96" t="str">
        <f>IF(AND(Sufficient_data="Yes",Include_study?="Yes",CD45&lt;&gt;""),CD:CD*(BX45-'Moderator Analysis'!J$29-'Moderator Analysis'!J$30*'Moderator Analysis'!E:E)^2,"")</f>
        <v/>
      </c>
      <c r="CH45" s="24"/>
      <c r="CL45" s="170"/>
      <c r="CM45" s="174"/>
      <c r="CN45" s="34" t="str">
        <f t="shared" si="144"/>
        <v/>
      </c>
      <c r="CO45" s="34" t="str">
        <f>IF(AND(Include_study?="Yes",Sufficient_data="Yes"),1/('Publication Bias Analysis'!F:F^2+IF(Additional_model="Fixed effect",0,Calculations!DB$11)),"")</f>
        <v/>
      </c>
      <c r="CP45" s="34" t="str">
        <f>IF(AND(Include_study?="Yes",Sufficient_data="Yes"),1/('Publication Bias Analysis'!F:F^2+IF(Additional_model="Fixed effect",0,'Publication Bias Analysis'!L$32)),"")</f>
        <v/>
      </c>
      <c r="CQ45" s="34" t="str">
        <f>IF(AND(Include_study?="Yes",Sufficient_data="Yes"),'Publication Bias Analysis'!E:E-'Publication Bias Analysis'!I$37,"")</f>
        <v/>
      </c>
      <c r="CR45" s="34" t="str">
        <f t="shared" si="145"/>
        <v/>
      </c>
      <c r="CS45" s="34" t="str">
        <f t="shared" si="156"/>
        <v/>
      </c>
      <c r="CT45" s="76" t="str">
        <f t="shared" si="146"/>
        <v/>
      </c>
      <c r="CU45" s="76" t="str">
        <f>IF(AND(Include_study?="Yes",Sufficient_data="Yes"),CT:CT+IF(DF:DF&lt;0,-1,1)*COUNTIF(CT$2:CT44,CT:CT),"")</f>
        <v/>
      </c>
      <c r="CV45" s="76" t="str">
        <f>IF(AND(Include_study?="Yes",Sufficient_data="Yes"),RANK(DJ:DJ,DJ:DJ,1)*IF(DI:DI&lt;0,-1,1)+IF(DI:DI&lt;0,-1,1)*COUNTIF(CT$2:CT44,CT:CT),"")</f>
        <v/>
      </c>
      <c r="CW45" s="76" t="str">
        <f>IF(AND(Include_study?="Yes",Sufficient_data="Yes"),RANK(DM:DM,DM:DM,1)*IF(DL:DL&lt;0,-1,1)+IF(DL:DL&lt;0,-1,1)*COUNTIF(CT$2:CT44,CT:CT),"")</f>
        <v/>
      </c>
      <c r="CX45" s="34" t="e">
        <f>IF(AND(Include_study?="Yes",Sufficient_data="Yes"),'Publication Bias Analysis'!E:E,NA())</f>
        <v>#N/A</v>
      </c>
      <c r="CY45" s="47" t="e">
        <f>IF(AND(Include_study?="Yes",Sufficient_data="Yes"),'Publication Bias Analysis'!F:F,NA())</f>
        <v>#N/A</v>
      </c>
      <c r="DE45" s="166"/>
      <c r="DF4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45" s="34" t="str">
        <f t="shared" si="147"/>
        <v/>
      </c>
      <c r="DH45" s="47" t="str">
        <f>IF(AND(Include_study?="Yes",Sufficient_data="Yes"),1/('Publication Bias Analysis'!F:F^2+IF(Additional_model="Fixed effect",0,$DQ$7)),"")</f>
        <v/>
      </c>
      <c r="DI45" s="34" t="str">
        <f>IF(AND(Include_study?="Yes",Sufficient_data="Yes"),IF('Publication Bias Analysis'!L$37="Left",'Publication Bias Analysis'!E:E-DQ$3,DQ$3-'Publication Bias Analysis'!E:E),"")</f>
        <v/>
      </c>
      <c r="DJ45" s="34" t="str">
        <f t="shared" si="148"/>
        <v/>
      </c>
      <c r="DK45" s="47" t="str">
        <f>IF(AND(DI45&lt;&gt;"",CU45&lt;=MAX(CU:CU)-DQ$8),1/('Publication Bias Analysis'!F:F^2+IF(Additional_model="Fixed effect",0,$DQ$15)),"")</f>
        <v/>
      </c>
      <c r="DL45" s="7" t="str">
        <f>IF(AND(Include_study?="Yes",Sufficient_data="Yes"),IF('Publication Bias Analysis'!L$37="Left",'Publication Bias Analysis'!E:E-DQ$11,DQ$11-'Publication Bias Analysis'!E:E),"")</f>
        <v/>
      </c>
      <c r="DM45" s="7" t="str">
        <f t="shared" si="81"/>
        <v/>
      </c>
      <c r="DN45" s="47" t="str">
        <f>IF(AND(DL45&lt;&gt;"",CV45&lt;=MAX(CV:CV)-DQ$16),1/('Publication Bias Analysis'!F:F^2+IF(Additional_model="Fixed effect",0,$DQ$23)),"")</f>
        <v/>
      </c>
      <c r="EF45" s="166"/>
      <c r="EG45" s="34" t="str">
        <f t="shared" si="68"/>
        <v/>
      </c>
      <c r="EH45" s="47" t="str">
        <f>IF(AND(Include_study?="Yes",Sufficient_data="Yes"),Z_score-('Publication Bias Analysis'!P$3+'Publication Bias Analysis'!P$4*Inverse_standard_error),"")</f>
        <v/>
      </c>
      <c r="EJ45" s="166"/>
      <c r="EK45" s="34" t="str">
        <f>IF(AND(Include_study?="Yes",Sufficient_data="Yes"),('Publication Bias Analysis'!E:E-SUMPRODUCT('Publication Bias Analysis'!E:E,Calculations!CN:CN)/SUM(Calculations!CN:CN))/(SQRT(EL:EL)),"")</f>
        <v/>
      </c>
      <c r="EL45" s="34" t="str">
        <f>IF(AND(Include_study?="Yes",Sufficient_data="Yes"),'Publication Bias Analysis'!F:F^2-1/(SUM(Calculations!CN:CN)),"")</f>
        <v/>
      </c>
      <c r="EM45" s="76" t="str">
        <f t="shared" si="149"/>
        <v/>
      </c>
      <c r="EN45" s="76" t="str">
        <f t="shared" si="150"/>
        <v/>
      </c>
      <c r="EO45" s="76" t="str">
        <f>IF(AND(Include_study?="Yes",Sufficient_data="Yes"),COUNTIFS(EM$2:EM44,"&lt;"&amp;EM45,EN$2:EN44,"&lt;"&amp;EN45)+COUNTIFS(EM46:EM$201,"&lt;"&amp;EM45,EN46:EN$201,"&lt;"&amp;EN45)+COUNTIFS(EM$2:EM44,"&gt;"&amp;EM45,EN$2:EN44,"&gt;"&amp;EN45)+COUNTIFS(EM46:EM$201,"&gt;"&amp;EM45,EN46:EN$201,"&gt;"&amp;EN45),"")</f>
        <v/>
      </c>
      <c r="EP45" s="101" t="str">
        <f>IF(AND(Include_study?="Yes",Sufficient_data="Yes"),COUNTIFS(EM$2:EM44,"&lt;"&amp;EM45,EN$2:EN44,"&gt;"&amp;EN45)+COUNTIFS(EM46:EM$201,"&lt;"&amp;EM45,EN46:EN$201,"&gt;"&amp;EN45)+COUNTIFS(EM$2:EM44,"&gt;"&amp;EM45,EN$2:EN44,"&lt;"&amp;EN45)+COUNTIFS(EM46:EM$201,"&gt;"&amp;EM45,EN46:EN$201,"&lt;"&amp;EN45),"")</f>
        <v/>
      </c>
      <c r="ER45" s="166"/>
      <c r="EW45" s="166"/>
      <c r="EX45" s="34" t="e">
        <f t="shared" si="151"/>
        <v>#N/A</v>
      </c>
      <c r="EY45" s="34" t="e">
        <f t="shared" si="152"/>
        <v>#N/A</v>
      </c>
      <c r="EZ45" s="34" t="str">
        <f t="shared" si="153"/>
        <v/>
      </c>
      <c r="FA45" s="47" t="str">
        <f>IF(AND(Include_study?="Yes",Sufficient_data="Yes"),Z_score-('Publication Bias Analysis'!AL$30+'Publication Bias Analysis'!AL$31*Inverse_standard_error),"")</f>
        <v/>
      </c>
      <c r="FG45" s="166"/>
      <c r="FH45" s="104" t="str">
        <f>IF(Z_score&lt;&gt;"",RANK('Publication Bias Analysis'!AT:AT,'Publication Bias Analysis'!AT:AT,1)+COUNTIF('Publication Bias Analysis'!AT$2:AT44,'Publication Bias Analysis'!AT45),"")</f>
        <v/>
      </c>
      <c r="FI45" s="34" t="str">
        <f t="shared" si="154"/>
        <v/>
      </c>
      <c r="FJ45" s="34" t="e">
        <f>IF('Publication Bias Analysis'!AS45&lt;&gt;"",'Publication Bias Analysis'!AS45,NA())</f>
        <v>#N/A</v>
      </c>
      <c r="FK45" s="34" t="e">
        <f>IF('Publication Bias Analysis'!AT45&lt;&gt;"",'Publication Bias Analysis'!AT45,NA())</f>
        <v>#N/A</v>
      </c>
      <c r="FL45" s="34" t="str">
        <f>IF(AND(Include_study?="Yes",Sufficient_data="Yes"),'Publication Bias Analysis'!AS:AS-AVERAGE('Publication Bias Analysis'!AS:AS),"")</f>
        <v/>
      </c>
      <c r="FM45" s="47" t="str">
        <f>IF(AND(Include_study?="Yes",Sufficient_data="Yes"),FK:FK-('Publication Bias Analysis'!AW$30+'Publication Bias Analysis'!AW$31*'Publication Bias Analysis'!AS:AS),"")</f>
        <v/>
      </c>
      <c r="FS45" s="166"/>
      <c r="FT45" s="34" t="str">
        <f t="shared" si="155"/>
        <v/>
      </c>
      <c r="FU45" s="90" t="str">
        <f t="shared" si="83"/>
        <v/>
      </c>
      <c r="FV45" s="47" t="str">
        <f t="shared" si="84"/>
        <v/>
      </c>
    </row>
    <row r="46" spans="1:178" x14ac:dyDescent="0.2">
      <c r="A46" s="169"/>
      <c r="B46" s="132" t="str">
        <f t="shared" si="90"/>
        <v/>
      </c>
      <c r="C46" s="132" t="str">
        <f>IF(B46&lt;&gt;"",IF(B46=0,COUNTIF(B$2:B45,0)+1,COUNTIF(B$2:B45,B46)+B46+COUNTIF(B:B,0)),"")</f>
        <v/>
      </c>
      <c r="D46" s="132" t="str">
        <f t="shared" si="91"/>
        <v/>
      </c>
      <c r="E46" s="133" t="str">
        <f>IF(AND(Sufficient_data="Yes",Include_study?="Yes",Input!Study_name&lt;&gt;""),Input!Study_name,"")</f>
        <v/>
      </c>
      <c r="F46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46" s="132" t="str">
        <f t="shared" si="92"/>
        <v/>
      </c>
      <c r="H46" s="132" t="str">
        <f t="shared" si="93"/>
        <v/>
      </c>
      <c r="I4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46" s="17" t="str">
        <f t="shared" si="94"/>
        <v/>
      </c>
      <c r="K46" s="17" t="str">
        <f t="shared" si="95"/>
        <v/>
      </c>
      <c r="L46" s="17" t="str">
        <f t="shared" si="96"/>
        <v/>
      </c>
      <c r="M46" s="17" t="str">
        <f t="shared" si="97"/>
        <v/>
      </c>
      <c r="N46" s="17" t="str">
        <f t="shared" si="98"/>
        <v/>
      </c>
      <c r="O46" s="146" t="str">
        <f t="shared" si="99"/>
        <v/>
      </c>
      <c r="P46" s="142" t="str">
        <f t="shared" si="100"/>
        <v/>
      </c>
      <c r="R46" s="71" t="e">
        <f t="shared" si="101"/>
        <v>#N/A</v>
      </c>
      <c r="S46" s="34" t="e">
        <f t="shared" si="102"/>
        <v>#N/A</v>
      </c>
      <c r="T46" s="47" t="e">
        <f t="shared" si="103"/>
        <v>#N/A</v>
      </c>
      <c r="Y46" s="169"/>
      <c r="Z46" s="83" t="str">
        <f t="shared" si="104"/>
        <v/>
      </c>
      <c r="AA46" s="34" t="str">
        <f t="shared" si="105"/>
        <v/>
      </c>
      <c r="AB46" s="34" t="str">
        <f t="shared" si="106"/>
        <v/>
      </c>
      <c r="AC46" s="34" t="str">
        <f t="shared" si="107"/>
        <v/>
      </c>
      <c r="AD46" s="34" t="str">
        <f t="shared" si="108"/>
        <v/>
      </c>
      <c r="AE46" s="77" t="str">
        <f t="shared" si="109"/>
        <v/>
      </c>
      <c r="AF46" s="77" t="str">
        <f t="shared" si="110"/>
        <v/>
      </c>
      <c r="AG46" s="84" t="str">
        <f t="shared" si="111"/>
        <v/>
      </c>
      <c r="AH46" s="34" t="str">
        <f t="shared" si="112"/>
        <v/>
      </c>
      <c r="AI46" s="34" t="str">
        <f t="shared" si="113"/>
        <v/>
      </c>
      <c r="AJ46" s="47" t="str">
        <f t="shared" si="114"/>
        <v/>
      </c>
      <c r="AL46" s="71" t="e">
        <f t="shared" si="115"/>
        <v>#N/A</v>
      </c>
      <c r="AM46" s="34" t="e">
        <f t="shared" si="116"/>
        <v>#N/A</v>
      </c>
      <c r="AN46" s="47" t="e">
        <f t="shared" si="117"/>
        <v>#N/A</v>
      </c>
      <c r="AP46" s="83" t="str">
        <f t="shared" si="118"/>
        <v/>
      </c>
      <c r="AQ46" s="34" t="str">
        <f>IF(AND(Sufficient_data="Yes",Include_study?="Yes",Subgroup&lt;&gt;""),IF(COUNTIFS(Input!L$2:L45,"="&amp;"Yes",Input!C$2:C45,"="&amp;"Yes",Input!M$2:M45,"="&amp;Subgroup)&gt;0,"",Subgroup),"")</f>
        <v/>
      </c>
      <c r="AR46" s="89" t="str">
        <f t="shared" si="119"/>
        <v/>
      </c>
      <c r="AS46" s="76" t="str">
        <f t="shared" si="120"/>
        <v/>
      </c>
      <c r="AT46" s="34" t="str">
        <f t="shared" si="121"/>
        <v/>
      </c>
      <c r="AU46" s="90" t="str">
        <f t="shared" si="122"/>
        <v/>
      </c>
      <c r="AV46" s="34" t="str">
        <f t="shared" si="123"/>
        <v/>
      </c>
      <c r="AW46" s="34" t="str">
        <f t="shared" si="124"/>
        <v/>
      </c>
      <c r="AX46" s="34" t="str">
        <f t="shared" si="125"/>
        <v/>
      </c>
      <c r="AY46" s="34" t="str">
        <f t="shared" si="126"/>
        <v/>
      </c>
      <c r="AZ46" s="34" t="str">
        <f t="shared" si="127"/>
        <v/>
      </c>
      <c r="BA46" s="34" t="str">
        <f t="shared" si="128"/>
        <v/>
      </c>
      <c r="BB46" s="89" t="str">
        <f t="shared" si="129"/>
        <v/>
      </c>
      <c r="BC46" s="34" t="str">
        <f t="shared" si="130"/>
        <v/>
      </c>
      <c r="BD46" s="34" t="str">
        <f t="shared" si="131"/>
        <v/>
      </c>
      <c r="BE46" s="34" t="str">
        <f t="shared" si="132"/>
        <v/>
      </c>
      <c r="BF46" s="34" t="str">
        <f t="shared" si="133"/>
        <v/>
      </c>
      <c r="BG46" s="34" t="str">
        <f t="shared" si="76"/>
        <v/>
      </c>
      <c r="BH46" s="34" t="str">
        <f t="shared" si="77"/>
        <v/>
      </c>
      <c r="BI46" s="34" t="str">
        <f t="shared" si="134"/>
        <v/>
      </c>
      <c r="BJ46" s="34" t="str">
        <f t="shared" si="135"/>
        <v/>
      </c>
      <c r="BK46" s="34" t="str">
        <f t="shared" si="136"/>
        <v/>
      </c>
      <c r="BL46" s="34" t="e">
        <f t="shared" si="137"/>
        <v>#N/A</v>
      </c>
      <c r="BM46" s="84" t="str">
        <f t="shared" si="78"/>
        <v/>
      </c>
      <c r="BN46" s="34" t="str">
        <f t="shared" si="138"/>
        <v/>
      </c>
      <c r="BO46" s="34" t="str">
        <f t="shared" si="139"/>
        <v/>
      </c>
      <c r="BP46" s="34" t="str">
        <f t="shared" si="140"/>
        <v/>
      </c>
      <c r="BQ46" s="47" t="str">
        <f t="shared" si="79"/>
        <v/>
      </c>
      <c r="BV46" s="170"/>
      <c r="BW46" s="71" t="e">
        <f>IF(AND(Sufficient_data="Yes",Include_study?="Yes",Moderator&lt;&gt;""),'Moderator Analysis'!E:E,NA())</f>
        <v>#N/A</v>
      </c>
      <c r="BX46" s="34" t="e">
        <f>IF(AND(Include_study?="Yes",Sufficient_data="Yes",Moderator&lt;&gt;""),'Moderator Analysis'!F:F,NA())</f>
        <v>#N/A</v>
      </c>
      <c r="BY46" s="34" t="str">
        <f t="shared" si="141"/>
        <v/>
      </c>
      <c r="BZ46" s="34" t="str">
        <f>IF(AND(Sufficient_data="Yes",Include_study?="Yes",Moderator&lt;&gt;""),'Moderator Analysis'!F:F-CJ$2,"")</f>
        <v/>
      </c>
      <c r="CA46" s="34" t="str">
        <f>IF(AND(Sufficient_data="Yes",Include_study?="Yes",Moderator&lt;&gt;""),'Moderator Analysis'!E:E-CJ$3,"")</f>
        <v/>
      </c>
      <c r="CB46" s="47" t="str">
        <f t="shared" si="142"/>
        <v/>
      </c>
      <c r="CC46" s="24"/>
      <c r="CD46" s="95" t="str">
        <f t="shared" si="143"/>
        <v/>
      </c>
      <c r="CE46" s="77" t="str">
        <f>IF(AND(Sufficient_data="Yes",Include_study?="Yes",CD46&lt;&gt;""),'Moderator Analysis'!F:F-'Moderator Analysis'!J$37,"")</f>
        <v/>
      </c>
      <c r="CF46" s="77" t="str">
        <f>IF(AND(Sufficient_data="Yes",Include_study?="Yes",CD46&lt;&gt;""),'Moderator Analysis'!E:E-SUMPRODUCT('Moderator Analysis'!E:E,CD:CD)/SUM(CD:CD),"")</f>
        <v/>
      </c>
      <c r="CG46" s="96" t="str">
        <f>IF(AND(Sufficient_data="Yes",Include_study?="Yes",CD46&lt;&gt;""),CD:CD*(BX46-'Moderator Analysis'!J$29-'Moderator Analysis'!J$30*'Moderator Analysis'!E:E)^2,"")</f>
        <v/>
      </c>
      <c r="CH46" s="24"/>
      <c r="CL46" s="170"/>
      <c r="CM46" s="174"/>
      <c r="CN46" s="34" t="str">
        <f t="shared" si="144"/>
        <v/>
      </c>
      <c r="CO46" s="34" t="str">
        <f>IF(AND(Include_study?="Yes",Sufficient_data="Yes"),1/('Publication Bias Analysis'!F:F^2+IF(Additional_model="Fixed effect",0,Calculations!DB$11)),"")</f>
        <v/>
      </c>
      <c r="CP46" s="34" t="str">
        <f>IF(AND(Include_study?="Yes",Sufficient_data="Yes"),1/('Publication Bias Analysis'!F:F^2+IF(Additional_model="Fixed effect",0,'Publication Bias Analysis'!L$32)),"")</f>
        <v/>
      </c>
      <c r="CQ46" s="34" t="str">
        <f>IF(AND(Include_study?="Yes",Sufficient_data="Yes"),'Publication Bias Analysis'!E:E-'Publication Bias Analysis'!I$37,"")</f>
        <v/>
      </c>
      <c r="CR46" s="34" t="str">
        <f t="shared" si="145"/>
        <v/>
      </c>
      <c r="CS46" s="34" t="str">
        <f t="shared" si="156"/>
        <v/>
      </c>
      <c r="CT46" s="76" t="str">
        <f t="shared" si="146"/>
        <v/>
      </c>
      <c r="CU46" s="76" t="str">
        <f>IF(AND(Include_study?="Yes",Sufficient_data="Yes"),CT:CT+IF(DF:DF&lt;0,-1,1)*COUNTIF(CT$2:CT45,CT:CT),"")</f>
        <v/>
      </c>
      <c r="CV46" s="76" t="str">
        <f>IF(AND(Include_study?="Yes",Sufficient_data="Yes"),RANK(DJ:DJ,DJ:DJ,1)*IF(DI:DI&lt;0,-1,1)+IF(DI:DI&lt;0,-1,1)*COUNTIF(CT$2:CT45,CT:CT),"")</f>
        <v/>
      </c>
      <c r="CW46" s="76" t="str">
        <f>IF(AND(Include_study?="Yes",Sufficient_data="Yes"),RANK(DM:DM,DM:DM,1)*IF(DL:DL&lt;0,-1,1)+IF(DL:DL&lt;0,-1,1)*COUNTIF(CT$2:CT45,CT:CT),"")</f>
        <v/>
      </c>
      <c r="CX46" s="34" t="e">
        <f>IF(AND(Include_study?="Yes",Sufficient_data="Yes"),'Publication Bias Analysis'!E:E,NA())</f>
        <v>#N/A</v>
      </c>
      <c r="CY46" s="47" t="e">
        <f>IF(AND(Include_study?="Yes",Sufficient_data="Yes"),'Publication Bias Analysis'!F:F,NA())</f>
        <v>#N/A</v>
      </c>
      <c r="DE46" s="166"/>
      <c r="DF4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46" s="34" t="str">
        <f t="shared" si="147"/>
        <v/>
      </c>
      <c r="DH46" s="47" t="str">
        <f>IF(AND(Include_study?="Yes",Sufficient_data="Yes"),1/('Publication Bias Analysis'!F:F^2+IF(Additional_model="Fixed effect",0,$DQ$7)),"")</f>
        <v/>
      </c>
      <c r="DI46" s="34" t="str">
        <f>IF(AND(Include_study?="Yes",Sufficient_data="Yes"),IF('Publication Bias Analysis'!L$37="Left",'Publication Bias Analysis'!E:E-DQ$3,DQ$3-'Publication Bias Analysis'!E:E),"")</f>
        <v/>
      </c>
      <c r="DJ46" s="34" t="str">
        <f t="shared" si="148"/>
        <v/>
      </c>
      <c r="DK46" s="47" t="str">
        <f>IF(AND(DI46&lt;&gt;"",CU46&lt;=MAX(CU:CU)-DQ$8),1/('Publication Bias Analysis'!F:F^2+IF(Additional_model="Fixed effect",0,$DQ$15)),"")</f>
        <v/>
      </c>
      <c r="DL46" s="7" t="str">
        <f>IF(AND(Include_study?="Yes",Sufficient_data="Yes"),IF('Publication Bias Analysis'!L$37="Left",'Publication Bias Analysis'!E:E-DQ$11,DQ$11-'Publication Bias Analysis'!E:E),"")</f>
        <v/>
      </c>
      <c r="DM46" s="7" t="str">
        <f t="shared" si="81"/>
        <v/>
      </c>
      <c r="DN46" s="47" t="str">
        <f>IF(AND(DL46&lt;&gt;"",CV46&lt;=MAX(CV:CV)-DQ$16),1/('Publication Bias Analysis'!F:F^2+IF(Additional_model="Fixed effect",0,$DQ$23)),"")</f>
        <v/>
      </c>
      <c r="EF46" s="166"/>
      <c r="EG46" s="34" t="str">
        <f t="shared" si="68"/>
        <v/>
      </c>
      <c r="EH46" s="47" t="str">
        <f>IF(AND(Include_study?="Yes",Sufficient_data="Yes"),Z_score-('Publication Bias Analysis'!P$3+'Publication Bias Analysis'!P$4*Inverse_standard_error),"")</f>
        <v/>
      </c>
      <c r="EJ46" s="166"/>
      <c r="EK46" s="34" t="str">
        <f>IF(AND(Include_study?="Yes",Sufficient_data="Yes"),('Publication Bias Analysis'!E:E-SUMPRODUCT('Publication Bias Analysis'!E:E,Calculations!CN:CN)/SUM(Calculations!CN:CN))/(SQRT(EL:EL)),"")</f>
        <v/>
      </c>
      <c r="EL46" s="34" t="str">
        <f>IF(AND(Include_study?="Yes",Sufficient_data="Yes"),'Publication Bias Analysis'!F:F^2-1/(SUM(Calculations!CN:CN)),"")</f>
        <v/>
      </c>
      <c r="EM46" s="76" t="str">
        <f t="shared" si="149"/>
        <v/>
      </c>
      <c r="EN46" s="76" t="str">
        <f t="shared" si="150"/>
        <v/>
      </c>
      <c r="EO46" s="76" t="str">
        <f>IF(AND(Include_study?="Yes",Sufficient_data="Yes"),COUNTIFS(EM$2:EM45,"&lt;"&amp;EM46,EN$2:EN45,"&lt;"&amp;EN46)+COUNTIFS(EM47:EM$201,"&lt;"&amp;EM46,EN47:EN$201,"&lt;"&amp;EN46)+COUNTIFS(EM$2:EM45,"&gt;"&amp;EM46,EN$2:EN45,"&gt;"&amp;EN46)+COUNTIFS(EM47:EM$201,"&gt;"&amp;EM46,EN47:EN$201,"&gt;"&amp;EN46),"")</f>
        <v/>
      </c>
      <c r="EP46" s="101" t="str">
        <f>IF(AND(Include_study?="Yes",Sufficient_data="Yes"),COUNTIFS(EM$2:EM45,"&lt;"&amp;EM46,EN$2:EN45,"&gt;"&amp;EN46)+COUNTIFS(EM47:EM$201,"&lt;"&amp;EM46,EN47:EN$201,"&gt;"&amp;EN46)+COUNTIFS(EM$2:EM45,"&gt;"&amp;EM46,EN$2:EN45,"&lt;"&amp;EN46)+COUNTIFS(EM47:EM$201,"&gt;"&amp;EM46,EN47:EN$201,"&lt;"&amp;EN46),"")</f>
        <v/>
      </c>
      <c r="ER46" s="166"/>
      <c r="EW46" s="166"/>
      <c r="EX46" s="34" t="e">
        <f t="shared" si="151"/>
        <v>#N/A</v>
      </c>
      <c r="EY46" s="34" t="e">
        <f t="shared" si="152"/>
        <v>#N/A</v>
      </c>
      <c r="EZ46" s="34" t="str">
        <f t="shared" si="153"/>
        <v/>
      </c>
      <c r="FA46" s="47" t="str">
        <f>IF(AND(Include_study?="Yes",Sufficient_data="Yes"),Z_score-('Publication Bias Analysis'!AL$30+'Publication Bias Analysis'!AL$31*Inverse_standard_error),"")</f>
        <v/>
      </c>
      <c r="FG46" s="166"/>
      <c r="FH46" s="104" t="str">
        <f>IF(Z_score&lt;&gt;"",RANK('Publication Bias Analysis'!AT:AT,'Publication Bias Analysis'!AT:AT,1)+COUNTIF('Publication Bias Analysis'!AT$2:AT45,'Publication Bias Analysis'!AT46),"")</f>
        <v/>
      </c>
      <c r="FI46" s="34" t="str">
        <f t="shared" si="154"/>
        <v/>
      </c>
      <c r="FJ46" s="34" t="e">
        <f>IF('Publication Bias Analysis'!AS46&lt;&gt;"",'Publication Bias Analysis'!AS46,NA())</f>
        <v>#N/A</v>
      </c>
      <c r="FK46" s="34" t="e">
        <f>IF('Publication Bias Analysis'!AT46&lt;&gt;"",'Publication Bias Analysis'!AT46,NA())</f>
        <v>#N/A</v>
      </c>
      <c r="FL46" s="34" t="str">
        <f>IF(AND(Include_study?="Yes",Sufficient_data="Yes"),'Publication Bias Analysis'!AS:AS-AVERAGE('Publication Bias Analysis'!AS:AS),"")</f>
        <v/>
      </c>
      <c r="FM46" s="47" t="str">
        <f>IF(AND(Include_study?="Yes",Sufficient_data="Yes"),FK:FK-('Publication Bias Analysis'!AW$30+'Publication Bias Analysis'!AW$31*'Publication Bias Analysis'!AS:AS),"")</f>
        <v/>
      </c>
      <c r="FS46" s="166"/>
      <c r="FT46" s="34" t="str">
        <f t="shared" si="155"/>
        <v/>
      </c>
      <c r="FU46" s="90" t="str">
        <f t="shared" si="83"/>
        <v/>
      </c>
      <c r="FV46" s="47" t="str">
        <f t="shared" si="84"/>
        <v/>
      </c>
    </row>
    <row r="47" spans="1:178" x14ac:dyDescent="0.2">
      <c r="A47" s="169"/>
      <c r="B47" s="132" t="str">
        <f t="shared" si="90"/>
        <v/>
      </c>
      <c r="C47" s="132" t="str">
        <f>IF(B47&lt;&gt;"",IF(B47=0,COUNTIF(B$2:B46,0)+1,COUNTIF(B$2:B46,B47)+B47+COUNTIF(B:B,0)),"")</f>
        <v/>
      </c>
      <c r="D47" s="132" t="str">
        <f t="shared" si="91"/>
        <v/>
      </c>
      <c r="E47" s="133" t="str">
        <f>IF(AND(Sufficient_data="Yes",Include_study?="Yes",Input!Study_name&lt;&gt;""),Input!Study_name,"")</f>
        <v/>
      </c>
      <c r="F47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47" s="132" t="str">
        <f t="shared" si="92"/>
        <v/>
      </c>
      <c r="H47" s="132" t="str">
        <f t="shared" si="93"/>
        <v/>
      </c>
      <c r="I4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47" s="17" t="str">
        <f t="shared" si="94"/>
        <v/>
      </c>
      <c r="K47" s="17" t="str">
        <f t="shared" si="95"/>
        <v/>
      </c>
      <c r="L47" s="17" t="str">
        <f t="shared" si="96"/>
        <v/>
      </c>
      <c r="M47" s="17" t="str">
        <f t="shared" si="97"/>
        <v/>
      </c>
      <c r="N47" s="17" t="str">
        <f t="shared" si="98"/>
        <v/>
      </c>
      <c r="O47" s="146" t="str">
        <f t="shared" si="99"/>
        <v/>
      </c>
      <c r="P47" s="142" t="str">
        <f t="shared" si="100"/>
        <v/>
      </c>
      <c r="R47" s="71" t="e">
        <f t="shared" si="101"/>
        <v>#N/A</v>
      </c>
      <c r="S47" s="34" t="e">
        <f t="shared" si="102"/>
        <v>#N/A</v>
      </c>
      <c r="T47" s="47" t="e">
        <f t="shared" si="103"/>
        <v>#N/A</v>
      </c>
      <c r="Y47" s="169"/>
      <c r="Z47" s="83" t="str">
        <f t="shared" si="104"/>
        <v/>
      </c>
      <c r="AA47" s="34" t="str">
        <f t="shared" si="105"/>
        <v/>
      </c>
      <c r="AB47" s="34" t="str">
        <f t="shared" si="106"/>
        <v/>
      </c>
      <c r="AC47" s="34" t="str">
        <f t="shared" si="107"/>
        <v/>
      </c>
      <c r="AD47" s="34" t="str">
        <f t="shared" si="108"/>
        <v/>
      </c>
      <c r="AE47" s="77" t="str">
        <f t="shared" si="109"/>
        <v/>
      </c>
      <c r="AF47" s="77" t="str">
        <f t="shared" si="110"/>
        <v/>
      </c>
      <c r="AG47" s="84" t="str">
        <f t="shared" si="111"/>
        <v/>
      </c>
      <c r="AH47" s="34" t="str">
        <f t="shared" si="112"/>
        <v/>
      </c>
      <c r="AI47" s="34" t="str">
        <f t="shared" si="113"/>
        <v/>
      </c>
      <c r="AJ47" s="47" t="str">
        <f t="shared" si="114"/>
        <v/>
      </c>
      <c r="AL47" s="71" t="e">
        <f t="shared" si="115"/>
        <v>#N/A</v>
      </c>
      <c r="AM47" s="34" t="e">
        <f t="shared" si="116"/>
        <v>#N/A</v>
      </c>
      <c r="AN47" s="47" t="e">
        <f t="shared" si="117"/>
        <v>#N/A</v>
      </c>
      <c r="AP47" s="83" t="str">
        <f t="shared" si="118"/>
        <v/>
      </c>
      <c r="AQ47" s="34" t="str">
        <f>IF(AND(Sufficient_data="Yes",Include_study?="Yes",Subgroup&lt;&gt;""),IF(COUNTIFS(Input!L$2:L46,"="&amp;"Yes",Input!C$2:C46,"="&amp;"Yes",Input!M$2:M46,"="&amp;Subgroup)&gt;0,"",Subgroup),"")</f>
        <v/>
      </c>
      <c r="AR47" s="89" t="str">
        <f t="shared" si="119"/>
        <v/>
      </c>
      <c r="AS47" s="76" t="str">
        <f t="shared" si="120"/>
        <v/>
      </c>
      <c r="AT47" s="34" t="str">
        <f t="shared" si="121"/>
        <v/>
      </c>
      <c r="AU47" s="90" t="str">
        <f t="shared" si="122"/>
        <v/>
      </c>
      <c r="AV47" s="34" t="str">
        <f t="shared" si="123"/>
        <v/>
      </c>
      <c r="AW47" s="34" t="str">
        <f t="shared" si="124"/>
        <v/>
      </c>
      <c r="AX47" s="34" t="str">
        <f t="shared" si="125"/>
        <v/>
      </c>
      <c r="AY47" s="34" t="str">
        <f t="shared" si="126"/>
        <v/>
      </c>
      <c r="AZ47" s="34" t="str">
        <f t="shared" si="127"/>
        <v/>
      </c>
      <c r="BA47" s="34" t="str">
        <f t="shared" si="128"/>
        <v/>
      </c>
      <c r="BB47" s="89" t="str">
        <f t="shared" si="129"/>
        <v/>
      </c>
      <c r="BC47" s="34" t="str">
        <f t="shared" si="130"/>
        <v/>
      </c>
      <c r="BD47" s="34" t="str">
        <f t="shared" si="131"/>
        <v/>
      </c>
      <c r="BE47" s="34" t="str">
        <f t="shared" si="132"/>
        <v/>
      </c>
      <c r="BF47" s="34" t="str">
        <f t="shared" si="133"/>
        <v/>
      </c>
      <c r="BG47" s="34" t="str">
        <f t="shared" si="76"/>
        <v/>
      </c>
      <c r="BH47" s="34" t="str">
        <f t="shared" si="77"/>
        <v/>
      </c>
      <c r="BI47" s="34" t="str">
        <f t="shared" si="134"/>
        <v/>
      </c>
      <c r="BJ47" s="34" t="str">
        <f t="shared" si="135"/>
        <v/>
      </c>
      <c r="BK47" s="34" t="str">
        <f t="shared" si="136"/>
        <v/>
      </c>
      <c r="BL47" s="34" t="e">
        <f t="shared" si="137"/>
        <v>#N/A</v>
      </c>
      <c r="BM47" s="84" t="str">
        <f t="shared" si="78"/>
        <v/>
      </c>
      <c r="BN47" s="34" t="str">
        <f t="shared" si="138"/>
        <v/>
      </c>
      <c r="BO47" s="34" t="str">
        <f t="shared" si="139"/>
        <v/>
      </c>
      <c r="BP47" s="34" t="str">
        <f t="shared" si="140"/>
        <v/>
      </c>
      <c r="BQ47" s="47" t="str">
        <f t="shared" si="79"/>
        <v/>
      </c>
      <c r="BV47" s="170"/>
      <c r="BW47" s="71" t="e">
        <f>IF(AND(Sufficient_data="Yes",Include_study?="Yes",Moderator&lt;&gt;""),'Moderator Analysis'!E:E,NA())</f>
        <v>#N/A</v>
      </c>
      <c r="BX47" s="34" t="e">
        <f>IF(AND(Include_study?="Yes",Sufficient_data="Yes",Moderator&lt;&gt;""),'Moderator Analysis'!F:F,NA())</f>
        <v>#N/A</v>
      </c>
      <c r="BY47" s="34" t="str">
        <f t="shared" si="141"/>
        <v/>
      </c>
      <c r="BZ47" s="34" t="str">
        <f>IF(AND(Sufficient_data="Yes",Include_study?="Yes",Moderator&lt;&gt;""),'Moderator Analysis'!F:F-CJ$2,"")</f>
        <v/>
      </c>
      <c r="CA47" s="34" t="str">
        <f>IF(AND(Sufficient_data="Yes",Include_study?="Yes",Moderator&lt;&gt;""),'Moderator Analysis'!E:E-CJ$3,"")</f>
        <v/>
      </c>
      <c r="CB47" s="47" t="str">
        <f t="shared" si="142"/>
        <v/>
      </c>
      <c r="CC47" s="24"/>
      <c r="CD47" s="95" t="str">
        <f t="shared" si="143"/>
        <v/>
      </c>
      <c r="CE47" s="77" t="str">
        <f>IF(AND(Sufficient_data="Yes",Include_study?="Yes",CD47&lt;&gt;""),'Moderator Analysis'!F:F-'Moderator Analysis'!J$37,"")</f>
        <v/>
      </c>
      <c r="CF47" s="77" t="str">
        <f>IF(AND(Sufficient_data="Yes",Include_study?="Yes",CD47&lt;&gt;""),'Moderator Analysis'!E:E-SUMPRODUCT('Moderator Analysis'!E:E,CD:CD)/SUM(CD:CD),"")</f>
        <v/>
      </c>
      <c r="CG47" s="96" t="str">
        <f>IF(AND(Sufficient_data="Yes",Include_study?="Yes",CD47&lt;&gt;""),CD:CD*(BX47-'Moderator Analysis'!J$29-'Moderator Analysis'!J$30*'Moderator Analysis'!E:E)^2,"")</f>
        <v/>
      </c>
      <c r="CH47" s="24"/>
      <c r="CL47" s="170"/>
      <c r="CM47" s="174"/>
      <c r="CN47" s="34" t="str">
        <f t="shared" si="144"/>
        <v/>
      </c>
      <c r="CO47" s="34" t="str">
        <f>IF(AND(Include_study?="Yes",Sufficient_data="Yes"),1/('Publication Bias Analysis'!F:F^2+IF(Additional_model="Fixed effect",0,Calculations!DB$11)),"")</f>
        <v/>
      </c>
      <c r="CP47" s="34" t="str">
        <f>IF(AND(Include_study?="Yes",Sufficient_data="Yes"),1/('Publication Bias Analysis'!F:F^2+IF(Additional_model="Fixed effect",0,'Publication Bias Analysis'!L$32)),"")</f>
        <v/>
      </c>
      <c r="CQ47" s="34" t="str">
        <f>IF(AND(Include_study?="Yes",Sufficient_data="Yes"),'Publication Bias Analysis'!E:E-'Publication Bias Analysis'!I$37,"")</f>
        <v/>
      </c>
      <c r="CR47" s="34" t="str">
        <f t="shared" si="145"/>
        <v/>
      </c>
      <c r="CS47" s="34" t="str">
        <f t="shared" si="156"/>
        <v/>
      </c>
      <c r="CT47" s="76" t="str">
        <f t="shared" si="146"/>
        <v/>
      </c>
      <c r="CU47" s="76" t="str">
        <f>IF(AND(Include_study?="Yes",Sufficient_data="Yes"),CT:CT+IF(DF:DF&lt;0,-1,1)*COUNTIF(CT$2:CT46,CT:CT),"")</f>
        <v/>
      </c>
      <c r="CV47" s="76" t="str">
        <f>IF(AND(Include_study?="Yes",Sufficient_data="Yes"),RANK(DJ:DJ,DJ:DJ,1)*IF(DI:DI&lt;0,-1,1)+IF(DI:DI&lt;0,-1,1)*COUNTIF(CT$2:CT46,CT:CT),"")</f>
        <v/>
      </c>
      <c r="CW47" s="76" t="str">
        <f>IF(AND(Include_study?="Yes",Sufficient_data="Yes"),RANK(DM:DM,DM:DM,1)*IF(DL:DL&lt;0,-1,1)+IF(DL:DL&lt;0,-1,1)*COUNTIF(CT$2:CT46,CT:CT),"")</f>
        <v/>
      </c>
      <c r="CX47" s="34" t="e">
        <f>IF(AND(Include_study?="Yes",Sufficient_data="Yes"),'Publication Bias Analysis'!E:E,NA())</f>
        <v>#N/A</v>
      </c>
      <c r="CY47" s="47" t="e">
        <f>IF(AND(Include_study?="Yes",Sufficient_data="Yes"),'Publication Bias Analysis'!F:F,NA())</f>
        <v>#N/A</v>
      </c>
      <c r="DE47" s="166"/>
      <c r="DF4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47" s="34" t="str">
        <f t="shared" si="147"/>
        <v/>
      </c>
      <c r="DH47" s="47" t="str">
        <f>IF(AND(Include_study?="Yes",Sufficient_data="Yes"),1/('Publication Bias Analysis'!F:F^2+IF(Additional_model="Fixed effect",0,$DQ$7)),"")</f>
        <v/>
      </c>
      <c r="DI47" s="34" t="str">
        <f>IF(AND(Include_study?="Yes",Sufficient_data="Yes"),IF('Publication Bias Analysis'!L$37="Left",'Publication Bias Analysis'!E:E-DQ$3,DQ$3-'Publication Bias Analysis'!E:E),"")</f>
        <v/>
      </c>
      <c r="DJ47" s="34" t="str">
        <f t="shared" si="148"/>
        <v/>
      </c>
      <c r="DK47" s="47" t="str">
        <f>IF(AND(DI47&lt;&gt;"",CU47&lt;=MAX(CU:CU)-DQ$8),1/('Publication Bias Analysis'!F:F^2+IF(Additional_model="Fixed effect",0,$DQ$15)),"")</f>
        <v/>
      </c>
      <c r="DL47" s="7" t="str">
        <f>IF(AND(Include_study?="Yes",Sufficient_data="Yes"),IF('Publication Bias Analysis'!L$37="Left",'Publication Bias Analysis'!E:E-DQ$11,DQ$11-'Publication Bias Analysis'!E:E),"")</f>
        <v/>
      </c>
      <c r="DM47" s="7" t="str">
        <f t="shared" si="81"/>
        <v/>
      </c>
      <c r="DN47" s="47" t="str">
        <f>IF(AND(DL47&lt;&gt;"",CV47&lt;=MAX(CV:CV)-DQ$16),1/('Publication Bias Analysis'!F:F^2+IF(Additional_model="Fixed effect",0,$DQ$23)),"")</f>
        <v/>
      </c>
      <c r="EF47" s="166"/>
      <c r="EG47" s="34" t="str">
        <f t="shared" si="68"/>
        <v/>
      </c>
      <c r="EH47" s="47" t="str">
        <f>IF(AND(Include_study?="Yes",Sufficient_data="Yes"),Z_score-('Publication Bias Analysis'!P$3+'Publication Bias Analysis'!P$4*Inverse_standard_error),"")</f>
        <v/>
      </c>
      <c r="EJ47" s="166"/>
      <c r="EK47" s="34" t="str">
        <f>IF(AND(Include_study?="Yes",Sufficient_data="Yes"),('Publication Bias Analysis'!E:E-SUMPRODUCT('Publication Bias Analysis'!E:E,Calculations!CN:CN)/SUM(Calculations!CN:CN))/(SQRT(EL:EL)),"")</f>
        <v/>
      </c>
      <c r="EL47" s="34" t="str">
        <f>IF(AND(Include_study?="Yes",Sufficient_data="Yes"),'Publication Bias Analysis'!F:F^2-1/(SUM(Calculations!CN:CN)),"")</f>
        <v/>
      </c>
      <c r="EM47" s="76" t="str">
        <f t="shared" si="149"/>
        <v/>
      </c>
      <c r="EN47" s="76" t="str">
        <f t="shared" si="150"/>
        <v/>
      </c>
      <c r="EO47" s="76" t="str">
        <f>IF(AND(Include_study?="Yes",Sufficient_data="Yes"),COUNTIFS(EM$2:EM46,"&lt;"&amp;EM47,EN$2:EN46,"&lt;"&amp;EN47)+COUNTIFS(EM48:EM$201,"&lt;"&amp;EM47,EN48:EN$201,"&lt;"&amp;EN47)+COUNTIFS(EM$2:EM46,"&gt;"&amp;EM47,EN$2:EN46,"&gt;"&amp;EN47)+COUNTIFS(EM48:EM$201,"&gt;"&amp;EM47,EN48:EN$201,"&gt;"&amp;EN47),"")</f>
        <v/>
      </c>
      <c r="EP47" s="101" t="str">
        <f>IF(AND(Include_study?="Yes",Sufficient_data="Yes"),COUNTIFS(EM$2:EM46,"&lt;"&amp;EM47,EN$2:EN46,"&gt;"&amp;EN47)+COUNTIFS(EM48:EM$201,"&lt;"&amp;EM47,EN48:EN$201,"&gt;"&amp;EN47)+COUNTIFS(EM$2:EM46,"&gt;"&amp;EM47,EN$2:EN46,"&lt;"&amp;EN47)+COUNTIFS(EM48:EM$201,"&gt;"&amp;EM47,EN48:EN$201,"&lt;"&amp;EN47),"")</f>
        <v/>
      </c>
      <c r="ER47" s="166"/>
      <c r="EW47" s="166"/>
      <c r="EX47" s="34" t="e">
        <f t="shared" si="151"/>
        <v>#N/A</v>
      </c>
      <c r="EY47" s="34" t="e">
        <f t="shared" si="152"/>
        <v>#N/A</v>
      </c>
      <c r="EZ47" s="34" t="str">
        <f t="shared" si="153"/>
        <v/>
      </c>
      <c r="FA47" s="47" t="str">
        <f>IF(AND(Include_study?="Yes",Sufficient_data="Yes"),Z_score-('Publication Bias Analysis'!AL$30+'Publication Bias Analysis'!AL$31*Inverse_standard_error),"")</f>
        <v/>
      </c>
      <c r="FG47" s="166"/>
      <c r="FH47" s="104" t="str">
        <f>IF(Z_score&lt;&gt;"",RANK('Publication Bias Analysis'!AT:AT,'Publication Bias Analysis'!AT:AT,1)+COUNTIF('Publication Bias Analysis'!AT$2:AT46,'Publication Bias Analysis'!AT47),"")</f>
        <v/>
      </c>
      <c r="FI47" s="34" t="str">
        <f t="shared" si="154"/>
        <v/>
      </c>
      <c r="FJ47" s="34" t="e">
        <f>IF('Publication Bias Analysis'!AS47&lt;&gt;"",'Publication Bias Analysis'!AS47,NA())</f>
        <v>#N/A</v>
      </c>
      <c r="FK47" s="34" t="e">
        <f>IF('Publication Bias Analysis'!AT47&lt;&gt;"",'Publication Bias Analysis'!AT47,NA())</f>
        <v>#N/A</v>
      </c>
      <c r="FL47" s="34" t="str">
        <f>IF(AND(Include_study?="Yes",Sufficient_data="Yes"),'Publication Bias Analysis'!AS:AS-AVERAGE('Publication Bias Analysis'!AS:AS),"")</f>
        <v/>
      </c>
      <c r="FM47" s="47" t="str">
        <f>IF(AND(Include_study?="Yes",Sufficient_data="Yes"),FK:FK-('Publication Bias Analysis'!AW$30+'Publication Bias Analysis'!AW$31*'Publication Bias Analysis'!AS:AS),"")</f>
        <v/>
      </c>
      <c r="FS47" s="166"/>
      <c r="FT47" s="34" t="str">
        <f t="shared" si="155"/>
        <v/>
      </c>
      <c r="FU47" s="90" t="str">
        <f t="shared" si="83"/>
        <v/>
      </c>
      <c r="FV47" s="47" t="str">
        <f t="shared" si="84"/>
        <v/>
      </c>
    </row>
    <row r="48" spans="1:178" x14ac:dyDescent="0.2">
      <c r="A48" s="169"/>
      <c r="B48" s="132" t="str">
        <f t="shared" si="90"/>
        <v/>
      </c>
      <c r="C48" s="132" t="str">
        <f>IF(B48&lt;&gt;"",IF(B48=0,COUNTIF(B$2:B47,0)+1,COUNTIF(B$2:B47,B48)+B48+COUNTIF(B:B,0)),"")</f>
        <v/>
      </c>
      <c r="D48" s="132" t="str">
        <f t="shared" si="91"/>
        <v/>
      </c>
      <c r="E48" s="133" t="str">
        <f>IF(AND(Sufficient_data="Yes",Include_study?="Yes",Input!Study_name&lt;&gt;""),Input!Study_name,"")</f>
        <v/>
      </c>
      <c r="F48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48" s="132" t="str">
        <f t="shared" si="92"/>
        <v/>
      </c>
      <c r="H48" s="132" t="str">
        <f t="shared" si="93"/>
        <v/>
      </c>
      <c r="I4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48" s="17" t="str">
        <f t="shared" si="94"/>
        <v/>
      </c>
      <c r="K48" s="17" t="str">
        <f t="shared" si="95"/>
        <v/>
      </c>
      <c r="L48" s="17" t="str">
        <f t="shared" si="96"/>
        <v/>
      </c>
      <c r="M48" s="17" t="str">
        <f t="shared" si="97"/>
        <v/>
      </c>
      <c r="N48" s="17" t="str">
        <f t="shared" si="98"/>
        <v/>
      </c>
      <c r="O48" s="146" t="str">
        <f t="shared" si="99"/>
        <v/>
      </c>
      <c r="P48" s="142" t="str">
        <f t="shared" si="100"/>
        <v/>
      </c>
      <c r="R48" s="71" t="e">
        <f t="shared" si="101"/>
        <v>#N/A</v>
      </c>
      <c r="S48" s="34" t="e">
        <f t="shared" si="102"/>
        <v>#N/A</v>
      </c>
      <c r="T48" s="47" t="e">
        <f t="shared" si="103"/>
        <v>#N/A</v>
      </c>
      <c r="Y48" s="169"/>
      <c r="Z48" s="83" t="str">
        <f t="shared" si="104"/>
        <v/>
      </c>
      <c r="AA48" s="34" t="str">
        <f t="shared" si="105"/>
        <v/>
      </c>
      <c r="AB48" s="34" t="str">
        <f t="shared" si="106"/>
        <v/>
      </c>
      <c r="AC48" s="34" t="str">
        <f t="shared" si="107"/>
        <v/>
      </c>
      <c r="AD48" s="34" t="str">
        <f t="shared" si="108"/>
        <v/>
      </c>
      <c r="AE48" s="77" t="str">
        <f t="shared" si="109"/>
        <v/>
      </c>
      <c r="AF48" s="77" t="str">
        <f t="shared" si="110"/>
        <v/>
      </c>
      <c r="AG48" s="84" t="str">
        <f t="shared" si="111"/>
        <v/>
      </c>
      <c r="AH48" s="34" t="str">
        <f t="shared" si="112"/>
        <v/>
      </c>
      <c r="AI48" s="34" t="str">
        <f t="shared" si="113"/>
        <v/>
      </c>
      <c r="AJ48" s="47" t="str">
        <f t="shared" si="114"/>
        <v/>
      </c>
      <c r="AL48" s="71" t="e">
        <f t="shared" si="115"/>
        <v>#N/A</v>
      </c>
      <c r="AM48" s="34" t="e">
        <f t="shared" si="116"/>
        <v>#N/A</v>
      </c>
      <c r="AN48" s="47" t="e">
        <f t="shared" si="117"/>
        <v>#N/A</v>
      </c>
      <c r="AP48" s="83" t="str">
        <f t="shared" si="118"/>
        <v/>
      </c>
      <c r="AQ48" s="34" t="str">
        <f>IF(AND(Sufficient_data="Yes",Include_study?="Yes",Subgroup&lt;&gt;""),IF(COUNTIFS(Input!L$2:L47,"="&amp;"Yes",Input!C$2:C47,"="&amp;"Yes",Input!M$2:M47,"="&amp;Subgroup)&gt;0,"",Subgroup),"")</f>
        <v/>
      </c>
      <c r="AR48" s="89" t="str">
        <f t="shared" si="119"/>
        <v/>
      </c>
      <c r="AS48" s="76" t="str">
        <f t="shared" si="120"/>
        <v/>
      </c>
      <c r="AT48" s="34" t="str">
        <f t="shared" si="121"/>
        <v/>
      </c>
      <c r="AU48" s="90" t="str">
        <f t="shared" si="122"/>
        <v/>
      </c>
      <c r="AV48" s="34" t="str">
        <f t="shared" si="123"/>
        <v/>
      </c>
      <c r="AW48" s="34" t="str">
        <f t="shared" si="124"/>
        <v/>
      </c>
      <c r="AX48" s="34" t="str">
        <f t="shared" si="125"/>
        <v/>
      </c>
      <c r="AY48" s="34" t="str">
        <f t="shared" si="126"/>
        <v/>
      </c>
      <c r="AZ48" s="34" t="str">
        <f t="shared" si="127"/>
        <v/>
      </c>
      <c r="BA48" s="34" t="str">
        <f t="shared" si="128"/>
        <v/>
      </c>
      <c r="BB48" s="89" t="str">
        <f t="shared" si="129"/>
        <v/>
      </c>
      <c r="BC48" s="34" t="str">
        <f t="shared" si="130"/>
        <v/>
      </c>
      <c r="BD48" s="34" t="str">
        <f t="shared" si="131"/>
        <v/>
      </c>
      <c r="BE48" s="34" t="str">
        <f t="shared" si="132"/>
        <v/>
      </c>
      <c r="BF48" s="34" t="str">
        <f t="shared" si="133"/>
        <v/>
      </c>
      <c r="BG48" s="34" t="str">
        <f t="shared" si="76"/>
        <v/>
      </c>
      <c r="BH48" s="34" t="str">
        <f t="shared" si="77"/>
        <v/>
      </c>
      <c r="BI48" s="34" t="str">
        <f t="shared" si="134"/>
        <v/>
      </c>
      <c r="BJ48" s="34" t="str">
        <f t="shared" si="135"/>
        <v/>
      </c>
      <c r="BK48" s="34" t="str">
        <f t="shared" si="136"/>
        <v/>
      </c>
      <c r="BL48" s="34" t="e">
        <f t="shared" si="137"/>
        <v>#N/A</v>
      </c>
      <c r="BM48" s="84" t="str">
        <f t="shared" si="78"/>
        <v/>
      </c>
      <c r="BN48" s="34" t="str">
        <f t="shared" si="138"/>
        <v/>
      </c>
      <c r="BO48" s="34" t="str">
        <f t="shared" si="139"/>
        <v/>
      </c>
      <c r="BP48" s="34" t="str">
        <f t="shared" si="140"/>
        <v/>
      </c>
      <c r="BQ48" s="47" t="str">
        <f t="shared" si="79"/>
        <v/>
      </c>
      <c r="BV48" s="170"/>
      <c r="BW48" s="71" t="e">
        <f>IF(AND(Sufficient_data="Yes",Include_study?="Yes",Moderator&lt;&gt;""),'Moderator Analysis'!E:E,NA())</f>
        <v>#N/A</v>
      </c>
      <c r="BX48" s="34" t="e">
        <f>IF(AND(Include_study?="Yes",Sufficient_data="Yes",Moderator&lt;&gt;""),'Moderator Analysis'!F:F,NA())</f>
        <v>#N/A</v>
      </c>
      <c r="BY48" s="34" t="str">
        <f t="shared" si="141"/>
        <v/>
      </c>
      <c r="BZ48" s="34" t="str">
        <f>IF(AND(Sufficient_data="Yes",Include_study?="Yes",Moderator&lt;&gt;""),'Moderator Analysis'!F:F-CJ$2,"")</f>
        <v/>
      </c>
      <c r="CA48" s="34" t="str">
        <f>IF(AND(Sufficient_data="Yes",Include_study?="Yes",Moderator&lt;&gt;""),'Moderator Analysis'!E:E-CJ$3,"")</f>
        <v/>
      </c>
      <c r="CB48" s="47" t="str">
        <f t="shared" si="142"/>
        <v/>
      </c>
      <c r="CC48" s="24"/>
      <c r="CD48" s="95" t="str">
        <f t="shared" si="143"/>
        <v/>
      </c>
      <c r="CE48" s="77" t="str">
        <f>IF(AND(Sufficient_data="Yes",Include_study?="Yes",CD48&lt;&gt;""),'Moderator Analysis'!F:F-'Moderator Analysis'!J$37,"")</f>
        <v/>
      </c>
      <c r="CF48" s="77" t="str">
        <f>IF(AND(Sufficient_data="Yes",Include_study?="Yes",CD48&lt;&gt;""),'Moderator Analysis'!E:E-SUMPRODUCT('Moderator Analysis'!E:E,CD:CD)/SUM(CD:CD),"")</f>
        <v/>
      </c>
      <c r="CG48" s="96" t="str">
        <f>IF(AND(Sufficient_data="Yes",Include_study?="Yes",CD48&lt;&gt;""),CD:CD*(BX48-'Moderator Analysis'!J$29-'Moderator Analysis'!J$30*'Moderator Analysis'!E:E)^2,"")</f>
        <v/>
      </c>
      <c r="CH48" s="24"/>
      <c r="CL48" s="170"/>
      <c r="CM48" s="174"/>
      <c r="CN48" s="34" t="str">
        <f t="shared" si="144"/>
        <v/>
      </c>
      <c r="CO48" s="34" t="str">
        <f>IF(AND(Include_study?="Yes",Sufficient_data="Yes"),1/('Publication Bias Analysis'!F:F^2+IF(Additional_model="Fixed effect",0,Calculations!DB$11)),"")</f>
        <v/>
      </c>
      <c r="CP48" s="34" t="str">
        <f>IF(AND(Include_study?="Yes",Sufficient_data="Yes"),1/('Publication Bias Analysis'!F:F^2+IF(Additional_model="Fixed effect",0,'Publication Bias Analysis'!L$32)),"")</f>
        <v/>
      </c>
      <c r="CQ48" s="34" t="str">
        <f>IF(AND(Include_study?="Yes",Sufficient_data="Yes"),'Publication Bias Analysis'!E:E-'Publication Bias Analysis'!I$37,"")</f>
        <v/>
      </c>
      <c r="CR48" s="34" t="str">
        <f t="shared" si="145"/>
        <v/>
      </c>
      <c r="CS48" s="34" t="str">
        <f t="shared" si="156"/>
        <v/>
      </c>
      <c r="CT48" s="76" t="str">
        <f t="shared" si="146"/>
        <v/>
      </c>
      <c r="CU48" s="76" t="str">
        <f>IF(AND(Include_study?="Yes",Sufficient_data="Yes"),CT:CT+IF(DF:DF&lt;0,-1,1)*COUNTIF(CT$2:CT47,CT:CT),"")</f>
        <v/>
      </c>
      <c r="CV48" s="76" t="str">
        <f>IF(AND(Include_study?="Yes",Sufficient_data="Yes"),RANK(DJ:DJ,DJ:DJ,1)*IF(DI:DI&lt;0,-1,1)+IF(DI:DI&lt;0,-1,1)*COUNTIF(CT$2:CT47,CT:CT),"")</f>
        <v/>
      </c>
      <c r="CW48" s="76" t="str">
        <f>IF(AND(Include_study?="Yes",Sufficient_data="Yes"),RANK(DM:DM,DM:DM,1)*IF(DL:DL&lt;0,-1,1)+IF(DL:DL&lt;0,-1,1)*COUNTIF(CT$2:CT47,CT:CT),"")</f>
        <v/>
      </c>
      <c r="CX48" s="34" t="e">
        <f>IF(AND(Include_study?="Yes",Sufficient_data="Yes"),'Publication Bias Analysis'!E:E,NA())</f>
        <v>#N/A</v>
      </c>
      <c r="CY48" s="47" t="e">
        <f>IF(AND(Include_study?="Yes",Sufficient_data="Yes"),'Publication Bias Analysis'!F:F,NA())</f>
        <v>#N/A</v>
      </c>
      <c r="DE48" s="166"/>
      <c r="DF4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48" s="34" t="str">
        <f t="shared" si="147"/>
        <v/>
      </c>
      <c r="DH48" s="47" t="str">
        <f>IF(AND(Include_study?="Yes",Sufficient_data="Yes"),1/('Publication Bias Analysis'!F:F^2+IF(Additional_model="Fixed effect",0,$DQ$7)),"")</f>
        <v/>
      </c>
      <c r="DI48" s="34" t="str">
        <f>IF(AND(Include_study?="Yes",Sufficient_data="Yes"),IF('Publication Bias Analysis'!L$37="Left",'Publication Bias Analysis'!E:E-DQ$3,DQ$3-'Publication Bias Analysis'!E:E),"")</f>
        <v/>
      </c>
      <c r="DJ48" s="34" t="str">
        <f t="shared" si="148"/>
        <v/>
      </c>
      <c r="DK48" s="47" t="str">
        <f>IF(AND(DI48&lt;&gt;"",CU48&lt;=MAX(CU:CU)-DQ$8),1/('Publication Bias Analysis'!F:F^2+IF(Additional_model="Fixed effect",0,$DQ$15)),"")</f>
        <v/>
      </c>
      <c r="DL48" s="7" t="str">
        <f>IF(AND(Include_study?="Yes",Sufficient_data="Yes"),IF('Publication Bias Analysis'!L$37="Left",'Publication Bias Analysis'!E:E-DQ$11,DQ$11-'Publication Bias Analysis'!E:E),"")</f>
        <v/>
      </c>
      <c r="DM48" s="7" t="str">
        <f t="shared" si="81"/>
        <v/>
      </c>
      <c r="DN48" s="47" t="str">
        <f>IF(AND(DL48&lt;&gt;"",CV48&lt;=MAX(CV:CV)-DQ$16),1/('Publication Bias Analysis'!F:F^2+IF(Additional_model="Fixed effect",0,$DQ$23)),"")</f>
        <v/>
      </c>
      <c r="EF48" s="166"/>
      <c r="EG48" s="34" t="str">
        <f t="shared" si="68"/>
        <v/>
      </c>
      <c r="EH48" s="47" t="str">
        <f>IF(AND(Include_study?="Yes",Sufficient_data="Yes"),Z_score-('Publication Bias Analysis'!P$3+'Publication Bias Analysis'!P$4*Inverse_standard_error),"")</f>
        <v/>
      </c>
      <c r="EJ48" s="166"/>
      <c r="EK48" s="34" t="str">
        <f>IF(AND(Include_study?="Yes",Sufficient_data="Yes"),('Publication Bias Analysis'!E:E-SUMPRODUCT('Publication Bias Analysis'!E:E,Calculations!CN:CN)/SUM(Calculations!CN:CN))/(SQRT(EL:EL)),"")</f>
        <v/>
      </c>
      <c r="EL48" s="34" t="str">
        <f>IF(AND(Include_study?="Yes",Sufficient_data="Yes"),'Publication Bias Analysis'!F:F^2-1/(SUM(Calculations!CN:CN)),"")</f>
        <v/>
      </c>
      <c r="EM48" s="76" t="str">
        <f t="shared" si="149"/>
        <v/>
      </c>
      <c r="EN48" s="76" t="str">
        <f t="shared" si="150"/>
        <v/>
      </c>
      <c r="EO48" s="76" t="str">
        <f>IF(AND(Include_study?="Yes",Sufficient_data="Yes"),COUNTIFS(EM$2:EM47,"&lt;"&amp;EM48,EN$2:EN47,"&lt;"&amp;EN48)+COUNTIFS(EM49:EM$201,"&lt;"&amp;EM48,EN49:EN$201,"&lt;"&amp;EN48)+COUNTIFS(EM$2:EM47,"&gt;"&amp;EM48,EN$2:EN47,"&gt;"&amp;EN48)+COUNTIFS(EM49:EM$201,"&gt;"&amp;EM48,EN49:EN$201,"&gt;"&amp;EN48),"")</f>
        <v/>
      </c>
      <c r="EP48" s="101" t="str">
        <f>IF(AND(Include_study?="Yes",Sufficient_data="Yes"),COUNTIFS(EM$2:EM47,"&lt;"&amp;EM48,EN$2:EN47,"&gt;"&amp;EN48)+COUNTIFS(EM49:EM$201,"&lt;"&amp;EM48,EN49:EN$201,"&gt;"&amp;EN48)+COUNTIFS(EM$2:EM47,"&gt;"&amp;EM48,EN$2:EN47,"&lt;"&amp;EN48)+COUNTIFS(EM49:EM$201,"&gt;"&amp;EM48,EN49:EN$201,"&lt;"&amp;EN48),"")</f>
        <v/>
      </c>
      <c r="ER48" s="166"/>
      <c r="EW48" s="166"/>
      <c r="EX48" s="34" t="e">
        <f t="shared" si="151"/>
        <v>#N/A</v>
      </c>
      <c r="EY48" s="34" t="e">
        <f t="shared" si="152"/>
        <v>#N/A</v>
      </c>
      <c r="EZ48" s="34" t="str">
        <f t="shared" si="153"/>
        <v/>
      </c>
      <c r="FA48" s="47" t="str">
        <f>IF(AND(Include_study?="Yes",Sufficient_data="Yes"),Z_score-('Publication Bias Analysis'!AL$30+'Publication Bias Analysis'!AL$31*Inverse_standard_error),"")</f>
        <v/>
      </c>
      <c r="FG48" s="166"/>
      <c r="FH48" s="104" t="str">
        <f>IF(Z_score&lt;&gt;"",RANK('Publication Bias Analysis'!AT:AT,'Publication Bias Analysis'!AT:AT,1)+COUNTIF('Publication Bias Analysis'!AT$2:AT47,'Publication Bias Analysis'!AT48),"")</f>
        <v/>
      </c>
      <c r="FI48" s="34" t="str">
        <f t="shared" si="154"/>
        <v/>
      </c>
      <c r="FJ48" s="34" t="e">
        <f>IF('Publication Bias Analysis'!AS48&lt;&gt;"",'Publication Bias Analysis'!AS48,NA())</f>
        <v>#N/A</v>
      </c>
      <c r="FK48" s="34" t="e">
        <f>IF('Publication Bias Analysis'!AT48&lt;&gt;"",'Publication Bias Analysis'!AT48,NA())</f>
        <v>#N/A</v>
      </c>
      <c r="FL48" s="34" t="str">
        <f>IF(AND(Include_study?="Yes",Sufficient_data="Yes"),'Publication Bias Analysis'!AS:AS-AVERAGE('Publication Bias Analysis'!AS:AS),"")</f>
        <v/>
      </c>
      <c r="FM48" s="47" t="str">
        <f>IF(AND(Include_study?="Yes",Sufficient_data="Yes"),FK:FK-('Publication Bias Analysis'!AW$30+'Publication Bias Analysis'!AW$31*'Publication Bias Analysis'!AS:AS),"")</f>
        <v/>
      </c>
      <c r="FS48" s="166"/>
      <c r="FT48" s="34" t="str">
        <f t="shared" si="155"/>
        <v/>
      </c>
      <c r="FU48" s="90" t="str">
        <f t="shared" si="83"/>
        <v/>
      </c>
      <c r="FV48" s="47" t="str">
        <f t="shared" si="84"/>
        <v/>
      </c>
    </row>
    <row r="49" spans="1:178" x14ac:dyDescent="0.2">
      <c r="A49" s="169"/>
      <c r="B49" s="132" t="str">
        <f t="shared" si="90"/>
        <v/>
      </c>
      <c r="C49" s="132" t="str">
        <f>IF(B49&lt;&gt;"",IF(B49=0,COUNTIF(B$2:B48,0)+1,COUNTIF(B$2:B48,B49)+B49+COUNTIF(B:B,0)),"")</f>
        <v/>
      </c>
      <c r="D49" s="132" t="str">
        <f t="shared" si="91"/>
        <v/>
      </c>
      <c r="E49" s="133" t="str">
        <f>IF(AND(Sufficient_data="Yes",Include_study?="Yes",Input!Study_name&lt;&gt;""),Input!Study_name,"")</f>
        <v/>
      </c>
      <c r="F49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49" s="132" t="str">
        <f t="shared" si="92"/>
        <v/>
      </c>
      <c r="H49" s="132" t="str">
        <f t="shared" si="93"/>
        <v/>
      </c>
      <c r="I4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49" s="17" t="str">
        <f t="shared" si="94"/>
        <v/>
      </c>
      <c r="K49" s="17" t="str">
        <f t="shared" si="95"/>
        <v/>
      </c>
      <c r="L49" s="17" t="str">
        <f t="shared" si="96"/>
        <v/>
      </c>
      <c r="M49" s="17" t="str">
        <f t="shared" si="97"/>
        <v/>
      </c>
      <c r="N49" s="17" t="str">
        <f t="shared" si="98"/>
        <v/>
      </c>
      <c r="O49" s="146" t="str">
        <f t="shared" si="99"/>
        <v/>
      </c>
      <c r="P49" s="142" t="str">
        <f t="shared" si="100"/>
        <v/>
      </c>
      <c r="R49" s="71" t="e">
        <f t="shared" si="101"/>
        <v>#N/A</v>
      </c>
      <c r="S49" s="34" t="e">
        <f t="shared" si="102"/>
        <v>#N/A</v>
      </c>
      <c r="T49" s="47" t="e">
        <f t="shared" si="103"/>
        <v>#N/A</v>
      </c>
      <c r="Y49" s="169"/>
      <c r="Z49" s="83" t="str">
        <f t="shared" si="104"/>
        <v/>
      </c>
      <c r="AA49" s="34" t="str">
        <f t="shared" si="105"/>
        <v/>
      </c>
      <c r="AB49" s="34" t="str">
        <f t="shared" si="106"/>
        <v/>
      </c>
      <c r="AC49" s="34" t="str">
        <f t="shared" si="107"/>
        <v/>
      </c>
      <c r="AD49" s="34" t="str">
        <f t="shared" si="108"/>
        <v/>
      </c>
      <c r="AE49" s="77" t="str">
        <f t="shared" si="109"/>
        <v/>
      </c>
      <c r="AF49" s="77" t="str">
        <f t="shared" si="110"/>
        <v/>
      </c>
      <c r="AG49" s="84" t="str">
        <f t="shared" si="111"/>
        <v/>
      </c>
      <c r="AH49" s="34" t="str">
        <f t="shared" si="112"/>
        <v/>
      </c>
      <c r="AI49" s="34" t="str">
        <f t="shared" si="113"/>
        <v/>
      </c>
      <c r="AJ49" s="47" t="str">
        <f t="shared" si="114"/>
        <v/>
      </c>
      <c r="AL49" s="71" t="e">
        <f t="shared" si="115"/>
        <v>#N/A</v>
      </c>
      <c r="AM49" s="34" t="e">
        <f t="shared" si="116"/>
        <v>#N/A</v>
      </c>
      <c r="AN49" s="47" t="e">
        <f t="shared" si="117"/>
        <v>#N/A</v>
      </c>
      <c r="AP49" s="83" t="str">
        <f t="shared" si="118"/>
        <v/>
      </c>
      <c r="AQ49" s="34" t="str">
        <f>IF(AND(Sufficient_data="Yes",Include_study?="Yes",Subgroup&lt;&gt;""),IF(COUNTIFS(Input!L$2:L48,"="&amp;"Yes",Input!C$2:C48,"="&amp;"Yes",Input!M$2:M48,"="&amp;Subgroup)&gt;0,"",Subgroup),"")</f>
        <v/>
      </c>
      <c r="AR49" s="89" t="str">
        <f t="shared" si="119"/>
        <v/>
      </c>
      <c r="AS49" s="76" t="str">
        <f t="shared" si="120"/>
        <v/>
      </c>
      <c r="AT49" s="34" t="str">
        <f t="shared" si="121"/>
        <v/>
      </c>
      <c r="AU49" s="90" t="str">
        <f t="shared" si="122"/>
        <v/>
      </c>
      <c r="AV49" s="34" t="str">
        <f t="shared" si="123"/>
        <v/>
      </c>
      <c r="AW49" s="34" t="str">
        <f t="shared" si="124"/>
        <v/>
      </c>
      <c r="AX49" s="34" t="str">
        <f t="shared" si="125"/>
        <v/>
      </c>
      <c r="AY49" s="34" t="str">
        <f t="shared" si="126"/>
        <v/>
      </c>
      <c r="AZ49" s="34" t="str">
        <f t="shared" si="127"/>
        <v/>
      </c>
      <c r="BA49" s="34" t="str">
        <f t="shared" si="128"/>
        <v/>
      </c>
      <c r="BB49" s="89" t="str">
        <f t="shared" si="129"/>
        <v/>
      </c>
      <c r="BC49" s="34" t="str">
        <f t="shared" si="130"/>
        <v/>
      </c>
      <c r="BD49" s="34" t="str">
        <f t="shared" si="131"/>
        <v/>
      </c>
      <c r="BE49" s="34" t="str">
        <f t="shared" si="132"/>
        <v/>
      </c>
      <c r="BF49" s="34" t="str">
        <f t="shared" si="133"/>
        <v/>
      </c>
      <c r="BG49" s="34" t="str">
        <f t="shared" si="76"/>
        <v/>
      </c>
      <c r="BH49" s="34" t="str">
        <f t="shared" si="77"/>
        <v/>
      </c>
      <c r="BI49" s="34" t="str">
        <f t="shared" si="134"/>
        <v/>
      </c>
      <c r="BJ49" s="34" t="str">
        <f t="shared" si="135"/>
        <v/>
      </c>
      <c r="BK49" s="34" t="str">
        <f t="shared" si="136"/>
        <v/>
      </c>
      <c r="BL49" s="34" t="e">
        <f t="shared" si="137"/>
        <v>#N/A</v>
      </c>
      <c r="BM49" s="84" t="str">
        <f t="shared" si="78"/>
        <v/>
      </c>
      <c r="BN49" s="34" t="str">
        <f t="shared" si="138"/>
        <v/>
      </c>
      <c r="BO49" s="34" t="str">
        <f t="shared" si="139"/>
        <v/>
      </c>
      <c r="BP49" s="34" t="str">
        <f t="shared" si="140"/>
        <v/>
      </c>
      <c r="BQ49" s="47" t="str">
        <f t="shared" si="79"/>
        <v/>
      </c>
      <c r="BV49" s="170"/>
      <c r="BW49" s="71" t="e">
        <f>IF(AND(Sufficient_data="Yes",Include_study?="Yes",Moderator&lt;&gt;""),'Moderator Analysis'!E:E,NA())</f>
        <v>#N/A</v>
      </c>
      <c r="BX49" s="34" t="e">
        <f>IF(AND(Include_study?="Yes",Sufficient_data="Yes",Moderator&lt;&gt;""),'Moderator Analysis'!F:F,NA())</f>
        <v>#N/A</v>
      </c>
      <c r="BY49" s="34" t="str">
        <f t="shared" si="141"/>
        <v/>
      </c>
      <c r="BZ49" s="34" t="str">
        <f>IF(AND(Sufficient_data="Yes",Include_study?="Yes",Moderator&lt;&gt;""),'Moderator Analysis'!F:F-CJ$2,"")</f>
        <v/>
      </c>
      <c r="CA49" s="34" t="str">
        <f>IF(AND(Sufficient_data="Yes",Include_study?="Yes",Moderator&lt;&gt;""),'Moderator Analysis'!E:E-CJ$3,"")</f>
        <v/>
      </c>
      <c r="CB49" s="47" t="str">
        <f t="shared" si="142"/>
        <v/>
      </c>
      <c r="CC49" s="24"/>
      <c r="CD49" s="95" t="str">
        <f t="shared" si="143"/>
        <v/>
      </c>
      <c r="CE49" s="77" t="str">
        <f>IF(AND(Sufficient_data="Yes",Include_study?="Yes",CD49&lt;&gt;""),'Moderator Analysis'!F:F-'Moderator Analysis'!J$37,"")</f>
        <v/>
      </c>
      <c r="CF49" s="77" t="str">
        <f>IF(AND(Sufficient_data="Yes",Include_study?="Yes",CD49&lt;&gt;""),'Moderator Analysis'!E:E-SUMPRODUCT('Moderator Analysis'!E:E,CD:CD)/SUM(CD:CD),"")</f>
        <v/>
      </c>
      <c r="CG49" s="96" t="str">
        <f>IF(AND(Sufficient_data="Yes",Include_study?="Yes",CD49&lt;&gt;""),CD:CD*(BX49-'Moderator Analysis'!J$29-'Moderator Analysis'!J$30*'Moderator Analysis'!E:E)^2,"")</f>
        <v/>
      </c>
      <c r="CH49" s="24"/>
      <c r="CL49" s="170"/>
      <c r="CM49" s="174"/>
      <c r="CN49" s="34" t="str">
        <f t="shared" si="144"/>
        <v/>
      </c>
      <c r="CO49" s="34" t="str">
        <f>IF(AND(Include_study?="Yes",Sufficient_data="Yes"),1/('Publication Bias Analysis'!F:F^2+IF(Additional_model="Fixed effect",0,Calculations!DB$11)),"")</f>
        <v/>
      </c>
      <c r="CP49" s="34" t="str">
        <f>IF(AND(Include_study?="Yes",Sufficient_data="Yes"),1/('Publication Bias Analysis'!F:F^2+IF(Additional_model="Fixed effect",0,'Publication Bias Analysis'!L$32)),"")</f>
        <v/>
      </c>
      <c r="CQ49" s="34" t="str">
        <f>IF(AND(Include_study?="Yes",Sufficient_data="Yes"),'Publication Bias Analysis'!E:E-'Publication Bias Analysis'!I$37,"")</f>
        <v/>
      </c>
      <c r="CR49" s="34" t="str">
        <f t="shared" si="145"/>
        <v/>
      </c>
      <c r="CS49" s="34" t="str">
        <f t="shared" si="156"/>
        <v/>
      </c>
      <c r="CT49" s="76" t="str">
        <f t="shared" si="146"/>
        <v/>
      </c>
      <c r="CU49" s="76" t="str">
        <f>IF(AND(Include_study?="Yes",Sufficient_data="Yes"),CT:CT+IF(DF:DF&lt;0,-1,1)*COUNTIF(CT$2:CT48,CT:CT),"")</f>
        <v/>
      </c>
      <c r="CV49" s="76" t="str">
        <f>IF(AND(Include_study?="Yes",Sufficient_data="Yes"),RANK(DJ:DJ,DJ:DJ,1)*IF(DI:DI&lt;0,-1,1)+IF(DI:DI&lt;0,-1,1)*COUNTIF(CT$2:CT48,CT:CT),"")</f>
        <v/>
      </c>
      <c r="CW49" s="76" t="str">
        <f>IF(AND(Include_study?="Yes",Sufficient_data="Yes"),RANK(DM:DM,DM:DM,1)*IF(DL:DL&lt;0,-1,1)+IF(DL:DL&lt;0,-1,1)*COUNTIF(CT$2:CT48,CT:CT),"")</f>
        <v/>
      </c>
      <c r="CX49" s="34" t="e">
        <f>IF(AND(Include_study?="Yes",Sufficient_data="Yes"),'Publication Bias Analysis'!E:E,NA())</f>
        <v>#N/A</v>
      </c>
      <c r="CY49" s="47" t="e">
        <f>IF(AND(Include_study?="Yes",Sufficient_data="Yes"),'Publication Bias Analysis'!F:F,NA())</f>
        <v>#N/A</v>
      </c>
      <c r="DE49" s="166"/>
      <c r="DF4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49" s="34" t="str">
        <f t="shared" si="147"/>
        <v/>
      </c>
      <c r="DH49" s="47" t="str">
        <f>IF(AND(Include_study?="Yes",Sufficient_data="Yes"),1/('Publication Bias Analysis'!F:F^2+IF(Additional_model="Fixed effect",0,$DQ$7)),"")</f>
        <v/>
      </c>
      <c r="DI49" s="34" t="str">
        <f>IF(AND(Include_study?="Yes",Sufficient_data="Yes"),IF('Publication Bias Analysis'!L$37="Left",'Publication Bias Analysis'!E:E-DQ$3,DQ$3-'Publication Bias Analysis'!E:E),"")</f>
        <v/>
      </c>
      <c r="DJ49" s="34" t="str">
        <f t="shared" si="148"/>
        <v/>
      </c>
      <c r="DK49" s="47" t="str">
        <f>IF(AND(DI49&lt;&gt;"",CU49&lt;=MAX(CU:CU)-DQ$8),1/('Publication Bias Analysis'!F:F^2+IF(Additional_model="Fixed effect",0,$DQ$15)),"")</f>
        <v/>
      </c>
      <c r="DL49" s="7" t="str">
        <f>IF(AND(Include_study?="Yes",Sufficient_data="Yes"),IF('Publication Bias Analysis'!L$37="Left",'Publication Bias Analysis'!E:E-DQ$11,DQ$11-'Publication Bias Analysis'!E:E),"")</f>
        <v/>
      </c>
      <c r="DM49" s="7" t="str">
        <f t="shared" si="81"/>
        <v/>
      </c>
      <c r="DN49" s="47" t="str">
        <f>IF(AND(DL49&lt;&gt;"",CV49&lt;=MAX(CV:CV)-DQ$16),1/('Publication Bias Analysis'!F:F^2+IF(Additional_model="Fixed effect",0,$DQ$23)),"")</f>
        <v/>
      </c>
      <c r="EF49" s="166"/>
      <c r="EG49" s="34" t="str">
        <f t="shared" si="68"/>
        <v/>
      </c>
      <c r="EH49" s="47" t="str">
        <f>IF(AND(Include_study?="Yes",Sufficient_data="Yes"),Z_score-('Publication Bias Analysis'!P$3+'Publication Bias Analysis'!P$4*Inverse_standard_error),"")</f>
        <v/>
      </c>
      <c r="EJ49" s="166"/>
      <c r="EK49" s="34" t="str">
        <f>IF(AND(Include_study?="Yes",Sufficient_data="Yes"),('Publication Bias Analysis'!E:E-SUMPRODUCT('Publication Bias Analysis'!E:E,Calculations!CN:CN)/SUM(Calculations!CN:CN))/(SQRT(EL:EL)),"")</f>
        <v/>
      </c>
      <c r="EL49" s="34" t="str">
        <f>IF(AND(Include_study?="Yes",Sufficient_data="Yes"),'Publication Bias Analysis'!F:F^2-1/(SUM(Calculations!CN:CN)),"")</f>
        <v/>
      </c>
      <c r="EM49" s="76" t="str">
        <f t="shared" si="149"/>
        <v/>
      </c>
      <c r="EN49" s="76" t="str">
        <f t="shared" si="150"/>
        <v/>
      </c>
      <c r="EO49" s="76" t="str">
        <f>IF(AND(Include_study?="Yes",Sufficient_data="Yes"),COUNTIFS(EM$2:EM48,"&lt;"&amp;EM49,EN$2:EN48,"&lt;"&amp;EN49)+COUNTIFS(EM50:EM$201,"&lt;"&amp;EM49,EN50:EN$201,"&lt;"&amp;EN49)+COUNTIFS(EM$2:EM48,"&gt;"&amp;EM49,EN$2:EN48,"&gt;"&amp;EN49)+COUNTIFS(EM50:EM$201,"&gt;"&amp;EM49,EN50:EN$201,"&gt;"&amp;EN49),"")</f>
        <v/>
      </c>
      <c r="EP49" s="101" t="str">
        <f>IF(AND(Include_study?="Yes",Sufficient_data="Yes"),COUNTIFS(EM$2:EM48,"&lt;"&amp;EM49,EN$2:EN48,"&gt;"&amp;EN49)+COUNTIFS(EM50:EM$201,"&lt;"&amp;EM49,EN50:EN$201,"&gt;"&amp;EN49)+COUNTIFS(EM$2:EM48,"&gt;"&amp;EM49,EN$2:EN48,"&lt;"&amp;EN49)+COUNTIFS(EM50:EM$201,"&gt;"&amp;EM49,EN50:EN$201,"&lt;"&amp;EN49),"")</f>
        <v/>
      </c>
      <c r="ER49" s="166"/>
      <c r="EW49" s="166"/>
      <c r="EX49" s="34" t="e">
        <f t="shared" si="151"/>
        <v>#N/A</v>
      </c>
      <c r="EY49" s="34" t="e">
        <f t="shared" si="152"/>
        <v>#N/A</v>
      </c>
      <c r="EZ49" s="34" t="str">
        <f t="shared" si="153"/>
        <v/>
      </c>
      <c r="FA49" s="47" t="str">
        <f>IF(AND(Include_study?="Yes",Sufficient_data="Yes"),Z_score-('Publication Bias Analysis'!AL$30+'Publication Bias Analysis'!AL$31*Inverse_standard_error),"")</f>
        <v/>
      </c>
      <c r="FG49" s="166"/>
      <c r="FH49" s="104" t="str">
        <f>IF(Z_score&lt;&gt;"",RANK('Publication Bias Analysis'!AT:AT,'Publication Bias Analysis'!AT:AT,1)+COUNTIF('Publication Bias Analysis'!AT$2:AT48,'Publication Bias Analysis'!AT49),"")</f>
        <v/>
      </c>
      <c r="FI49" s="34" t="str">
        <f t="shared" si="154"/>
        <v/>
      </c>
      <c r="FJ49" s="34" t="e">
        <f>IF('Publication Bias Analysis'!AS49&lt;&gt;"",'Publication Bias Analysis'!AS49,NA())</f>
        <v>#N/A</v>
      </c>
      <c r="FK49" s="34" t="e">
        <f>IF('Publication Bias Analysis'!AT49&lt;&gt;"",'Publication Bias Analysis'!AT49,NA())</f>
        <v>#N/A</v>
      </c>
      <c r="FL49" s="34" t="str">
        <f>IF(AND(Include_study?="Yes",Sufficient_data="Yes"),'Publication Bias Analysis'!AS:AS-AVERAGE('Publication Bias Analysis'!AS:AS),"")</f>
        <v/>
      </c>
      <c r="FM49" s="47" t="str">
        <f>IF(AND(Include_study?="Yes",Sufficient_data="Yes"),FK:FK-('Publication Bias Analysis'!AW$30+'Publication Bias Analysis'!AW$31*'Publication Bias Analysis'!AS:AS),"")</f>
        <v/>
      </c>
      <c r="FS49" s="166"/>
      <c r="FT49" s="34" t="str">
        <f t="shared" si="155"/>
        <v/>
      </c>
      <c r="FU49" s="90" t="str">
        <f t="shared" si="83"/>
        <v/>
      </c>
      <c r="FV49" s="47" t="str">
        <f t="shared" si="84"/>
        <v/>
      </c>
    </row>
    <row r="50" spans="1:178" x14ac:dyDescent="0.2">
      <c r="A50" s="169"/>
      <c r="B50" s="132" t="str">
        <f t="shared" si="90"/>
        <v/>
      </c>
      <c r="C50" s="132" t="str">
        <f>IF(B50&lt;&gt;"",IF(B50=0,COUNTIF(B$2:B49,0)+1,COUNTIF(B$2:B49,B50)+B50+COUNTIF(B:B,0)),"")</f>
        <v/>
      </c>
      <c r="D50" s="132" t="str">
        <f t="shared" si="91"/>
        <v/>
      </c>
      <c r="E50" s="133" t="str">
        <f>IF(AND(Sufficient_data="Yes",Include_study?="Yes",Input!Study_name&lt;&gt;""),Input!Study_name,"")</f>
        <v/>
      </c>
      <c r="F50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50" s="132" t="str">
        <f t="shared" si="92"/>
        <v/>
      </c>
      <c r="H50" s="132" t="str">
        <f t="shared" si="93"/>
        <v/>
      </c>
      <c r="I5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50" s="17" t="str">
        <f t="shared" si="94"/>
        <v/>
      </c>
      <c r="K50" s="17" t="str">
        <f t="shared" si="95"/>
        <v/>
      </c>
      <c r="L50" s="17" t="str">
        <f t="shared" si="96"/>
        <v/>
      </c>
      <c r="M50" s="17" t="str">
        <f t="shared" si="97"/>
        <v/>
      </c>
      <c r="N50" s="17" t="str">
        <f t="shared" si="98"/>
        <v/>
      </c>
      <c r="O50" s="146" t="str">
        <f t="shared" si="99"/>
        <v/>
      </c>
      <c r="P50" s="142" t="str">
        <f t="shared" si="100"/>
        <v/>
      </c>
      <c r="R50" s="71" t="e">
        <f t="shared" si="101"/>
        <v>#N/A</v>
      </c>
      <c r="S50" s="34" t="e">
        <f t="shared" si="102"/>
        <v>#N/A</v>
      </c>
      <c r="T50" s="47" t="e">
        <f t="shared" si="103"/>
        <v>#N/A</v>
      </c>
      <c r="Y50" s="169"/>
      <c r="Z50" s="83" t="str">
        <f t="shared" si="104"/>
        <v/>
      </c>
      <c r="AA50" s="34" t="str">
        <f t="shared" si="105"/>
        <v/>
      </c>
      <c r="AB50" s="34" t="str">
        <f t="shared" si="106"/>
        <v/>
      </c>
      <c r="AC50" s="34" t="str">
        <f t="shared" si="107"/>
        <v/>
      </c>
      <c r="AD50" s="34" t="str">
        <f t="shared" si="108"/>
        <v/>
      </c>
      <c r="AE50" s="77" t="str">
        <f t="shared" si="109"/>
        <v/>
      </c>
      <c r="AF50" s="77" t="str">
        <f t="shared" si="110"/>
        <v/>
      </c>
      <c r="AG50" s="84" t="str">
        <f t="shared" si="111"/>
        <v/>
      </c>
      <c r="AH50" s="34" t="str">
        <f t="shared" si="112"/>
        <v/>
      </c>
      <c r="AI50" s="34" t="str">
        <f t="shared" si="113"/>
        <v/>
      </c>
      <c r="AJ50" s="47" t="str">
        <f t="shared" si="114"/>
        <v/>
      </c>
      <c r="AL50" s="71" t="e">
        <f t="shared" si="115"/>
        <v>#N/A</v>
      </c>
      <c r="AM50" s="34" t="e">
        <f t="shared" si="116"/>
        <v>#N/A</v>
      </c>
      <c r="AN50" s="47" t="e">
        <f t="shared" si="117"/>
        <v>#N/A</v>
      </c>
      <c r="AP50" s="83" t="str">
        <f t="shared" si="118"/>
        <v/>
      </c>
      <c r="AQ50" s="34" t="str">
        <f>IF(AND(Sufficient_data="Yes",Include_study?="Yes",Subgroup&lt;&gt;""),IF(COUNTIFS(Input!L$2:L49,"="&amp;"Yes",Input!C$2:C49,"="&amp;"Yes",Input!M$2:M49,"="&amp;Subgroup)&gt;0,"",Subgroup),"")</f>
        <v/>
      </c>
      <c r="AR50" s="89" t="str">
        <f t="shared" si="119"/>
        <v/>
      </c>
      <c r="AS50" s="76" t="str">
        <f t="shared" si="120"/>
        <v/>
      </c>
      <c r="AT50" s="34" t="str">
        <f t="shared" si="121"/>
        <v/>
      </c>
      <c r="AU50" s="90" t="str">
        <f t="shared" si="122"/>
        <v/>
      </c>
      <c r="AV50" s="34" t="str">
        <f t="shared" si="123"/>
        <v/>
      </c>
      <c r="AW50" s="34" t="str">
        <f t="shared" si="124"/>
        <v/>
      </c>
      <c r="AX50" s="34" t="str">
        <f t="shared" si="125"/>
        <v/>
      </c>
      <c r="AY50" s="34" t="str">
        <f t="shared" si="126"/>
        <v/>
      </c>
      <c r="AZ50" s="34" t="str">
        <f t="shared" si="127"/>
        <v/>
      </c>
      <c r="BA50" s="34" t="str">
        <f t="shared" si="128"/>
        <v/>
      </c>
      <c r="BB50" s="89" t="str">
        <f t="shared" si="129"/>
        <v/>
      </c>
      <c r="BC50" s="34" t="str">
        <f t="shared" si="130"/>
        <v/>
      </c>
      <c r="BD50" s="34" t="str">
        <f t="shared" si="131"/>
        <v/>
      </c>
      <c r="BE50" s="34" t="str">
        <f t="shared" si="132"/>
        <v/>
      </c>
      <c r="BF50" s="34" t="str">
        <f t="shared" si="133"/>
        <v/>
      </c>
      <c r="BG50" s="34" t="str">
        <f t="shared" si="76"/>
        <v/>
      </c>
      <c r="BH50" s="34" t="str">
        <f t="shared" si="77"/>
        <v/>
      </c>
      <c r="BI50" s="34" t="str">
        <f t="shared" si="134"/>
        <v/>
      </c>
      <c r="BJ50" s="34" t="str">
        <f t="shared" si="135"/>
        <v/>
      </c>
      <c r="BK50" s="34" t="str">
        <f t="shared" si="136"/>
        <v/>
      </c>
      <c r="BL50" s="34" t="e">
        <f t="shared" si="137"/>
        <v>#N/A</v>
      </c>
      <c r="BM50" s="84" t="str">
        <f t="shared" si="78"/>
        <v/>
      </c>
      <c r="BN50" s="34" t="str">
        <f t="shared" si="138"/>
        <v/>
      </c>
      <c r="BO50" s="34" t="str">
        <f t="shared" si="139"/>
        <v/>
      </c>
      <c r="BP50" s="34" t="str">
        <f t="shared" si="140"/>
        <v/>
      </c>
      <c r="BQ50" s="47" t="str">
        <f t="shared" si="79"/>
        <v/>
      </c>
      <c r="BV50" s="170"/>
      <c r="BW50" s="71" t="e">
        <f>IF(AND(Sufficient_data="Yes",Include_study?="Yes",Moderator&lt;&gt;""),'Moderator Analysis'!E:E,NA())</f>
        <v>#N/A</v>
      </c>
      <c r="BX50" s="34" t="e">
        <f>IF(AND(Include_study?="Yes",Sufficient_data="Yes",Moderator&lt;&gt;""),'Moderator Analysis'!F:F,NA())</f>
        <v>#N/A</v>
      </c>
      <c r="BY50" s="34" t="str">
        <f t="shared" si="141"/>
        <v/>
      </c>
      <c r="BZ50" s="34" t="str">
        <f>IF(AND(Sufficient_data="Yes",Include_study?="Yes",Moderator&lt;&gt;""),'Moderator Analysis'!F:F-CJ$2,"")</f>
        <v/>
      </c>
      <c r="CA50" s="34" t="str">
        <f>IF(AND(Sufficient_data="Yes",Include_study?="Yes",Moderator&lt;&gt;""),'Moderator Analysis'!E:E-CJ$3,"")</f>
        <v/>
      </c>
      <c r="CB50" s="47" t="str">
        <f t="shared" si="142"/>
        <v/>
      </c>
      <c r="CC50" s="24"/>
      <c r="CD50" s="95" t="str">
        <f t="shared" si="143"/>
        <v/>
      </c>
      <c r="CE50" s="77" t="str">
        <f>IF(AND(Sufficient_data="Yes",Include_study?="Yes",CD50&lt;&gt;""),'Moderator Analysis'!F:F-'Moderator Analysis'!J$37,"")</f>
        <v/>
      </c>
      <c r="CF50" s="77" t="str">
        <f>IF(AND(Sufficient_data="Yes",Include_study?="Yes",CD50&lt;&gt;""),'Moderator Analysis'!E:E-SUMPRODUCT('Moderator Analysis'!E:E,CD:CD)/SUM(CD:CD),"")</f>
        <v/>
      </c>
      <c r="CG50" s="96" t="str">
        <f>IF(AND(Sufficient_data="Yes",Include_study?="Yes",CD50&lt;&gt;""),CD:CD*(BX50-'Moderator Analysis'!J$29-'Moderator Analysis'!J$30*'Moderator Analysis'!E:E)^2,"")</f>
        <v/>
      </c>
      <c r="CH50" s="24"/>
      <c r="CL50" s="170"/>
      <c r="CM50" s="174"/>
      <c r="CN50" s="34" t="str">
        <f t="shared" si="144"/>
        <v/>
      </c>
      <c r="CO50" s="34" t="str">
        <f>IF(AND(Include_study?="Yes",Sufficient_data="Yes"),1/('Publication Bias Analysis'!F:F^2+IF(Additional_model="Fixed effect",0,Calculations!DB$11)),"")</f>
        <v/>
      </c>
      <c r="CP50" s="34" t="str">
        <f>IF(AND(Include_study?="Yes",Sufficient_data="Yes"),1/('Publication Bias Analysis'!F:F^2+IF(Additional_model="Fixed effect",0,'Publication Bias Analysis'!L$32)),"")</f>
        <v/>
      </c>
      <c r="CQ50" s="34" t="str">
        <f>IF(AND(Include_study?="Yes",Sufficient_data="Yes"),'Publication Bias Analysis'!E:E-'Publication Bias Analysis'!I$37,"")</f>
        <v/>
      </c>
      <c r="CR50" s="34" t="str">
        <f t="shared" si="145"/>
        <v/>
      </c>
      <c r="CS50" s="34" t="str">
        <f t="shared" si="156"/>
        <v/>
      </c>
      <c r="CT50" s="76" t="str">
        <f t="shared" si="146"/>
        <v/>
      </c>
      <c r="CU50" s="76" t="str">
        <f>IF(AND(Include_study?="Yes",Sufficient_data="Yes"),CT:CT+IF(DF:DF&lt;0,-1,1)*COUNTIF(CT$2:CT49,CT:CT),"")</f>
        <v/>
      </c>
      <c r="CV50" s="76" t="str">
        <f>IF(AND(Include_study?="Yes",Sufficient_data="Yes"),RANK(DJ:DJ,DJ:DJ,1)*IF(DI:DI&lt;0,-1,1)+IF(DI:DI&lt;0,-1,1)*COUNTIF(CT$2:CT49,CT:CT),"")</f>
        <v/>
      </c>
      <c r="CW50" s="76" t="str">
        <f>IF(AND(Include_study?="Yes",Sufficient_data="Yes"),RANK(DM:DM,DM:DM,1)*IF(DL:DL&lt;0,-1,1)+IF(DL:DL&lt;0,-1,1)*COUNTIF(CT$2:CT49,CT:CT),"")</f>
        <v/>
      </c>
      <c r="CX50" s="34" t="e">
        <f>IF(AND(Include_study?="Yes",Sufficient_data="Yes"),'Publication Bias Analysis'!E:E,NA())</f>
        <v>#N/A</v>
      </c>
      <c r="CY50" s="47" t="e">
        <f>IF(AND(Include_study?="Yes",Sufficient_data="Yes"),'Publication Bias Analysis'!F:F,NA())</f>
        <v>#N/A</v>
      </c>
      <c r="DE50" s="166"/>
      <c r="DF5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50" s="34" t="str">
        <f t="shared" si="147"/>
        <v/>
      </c>
      <c r="DH50" s="47" t="str">
        <f>IF(AND(Include_study?="Yes",Sufficient_data="Yes"),1/('Publication Bias Analysis'!F:F^2+IF(Additional_model="Fixed effect",0,$DQ$7)),"")</f>
        <v/>
      </c>
      <c r="DI50" s="34" t="str">
        <f>IF(AND(Include_study?="Yes",Sufficient_data="Yes"),IF('Publication Bias Analysis'!L$37="Left",'Publication Bias Analysis'!E:E-DQ$3,DQ$3-'Publication Bias Analysis'!E:E),"")</f>
        <v/>
      </c>
      <c r="DJ50" s="34" t="str">
        <f t="shared" si="148"/>
        <v/>
      </c>
      <c r="DK50" s="47" t="str">
        <f>IF(AND(DI50&lt;&gt;"",CU50&lt;=MAX(CU:CU)-DQ$8),1/('Publication Bias Analysis'!F:F^2+IF(Additional_model="Fixed effect",0,$DQ$15)),"")</f>
        <v/>
      </c>
      <c r="DL50" s="7" t="str">
        <f>IF(AND(Include_study?="Yes",Sufficient_data="Yes"),IF('Publication Bias Analysis'!L$37="Left",'Publication Bias Analysis'!E:E-DQ$11,DQ$11-'Publication Bias Analysis'!E:E),"")</f>
        <v/>
      </c>
      <c r="DM50" s="7" t="str">
        <f t="shared" si="81"/>
        <v/>
      </c>
      <c r="DN50" s="47" t="str">
        <f>IF(AND(DL50&lt;&gt;"",CV50&lt;=MAX(CV:CV)-DQ$16),1/('Publication Bias Analysis'!F:F^2+IF(Additional_model="Fixed effect",0,$DQ$23)),"")</f>
        <v/>
      </c>
      <c r="EF50" s="166"/>
      <c r="EG50" s="34" t="str">
        <f t="shared" si="68"/>
        <v/>
      </c>
      <c r="EH50" s="47" t="str">
        <f>IF(AND(Include_study?="Yes",Sufficient_data="Yes"),Z_score-('Publication Bias Analysis'!P$3+'Publication Bias Analysis'!P$4*Inverse_standard_error),"")</f>
        <v/>
      </c>
      <c r="EJ50" s="166"/>
      <c r="EK50" s="34" t="str">
        <f>IF(AND(Include_study?="Yes",Sufficient_data="Yes"),('Publication Bias Analysis'!E:E-SUMPRODUCT('Publication Bias Analysis'!E:E,Calculations!CN:CN)/SUM(Calculations!CN:CN))/(SQRT(EL:EL)),"")</f>
        <v/>
      </c>
      <c r="EL50" s="34" t="str">
        <f>IF(AND(Include_study?="Yes",Sufficient_data="Yes"),'Publication Bias Analysis'!F:F^2-1/(SUM(Calculations!CN:CN)),"")</f>
        <v/>
      </c>
      <c r="EM50" s="76" t="str">
        <f t="shared" si="149"/>
        <v/>
      </c>
      <c r="EN50" s="76" t="str">
        <f t="shared" si="150"/>
        <v/>
      </c>
      <c r="EO50" s="76" t="str">
        <f>IF(AND(Include_study?="Yes",Sufficient_data="Yes"),COUNTIFS(EM$2:EM49,"&lt;"&amp;EM50,EN$2:EN49,"&lt;"&amp;EN50)+COUNTIFS(EM51:EM$201,"&lt;"&amp;EM50,EN51:EN$201,"&lt;"&amp;EN50)+COUNTIFS(EM$2:EM49,"&gt;"&amp;EM50,EN$2:EN49,"&gt;"&amp;EN50)+COUNTIFS(EM51:EM$201,"&gt;"&amp;EM50,EN51:EN$201,"&gt;"&amp;EN50),"")</f>
        <v/>
      </c>
      <c r="EP50" s="101" t="str">
        <f>IF(AND(Include_study?="Yes",Sufficient_data="Yes"),COUNTIFS(EM$2:EM49,"&lt;"&amp;EM50,EN$2:EN49,"&gt;"&amp;EN50)+COUNTIFS(EM51:EM$201,"&lt;"&amp;EM50,EN51:EN$201,"&gt;"&amp;EN50)+COUNTIFS(EM$2:EM49,"&gt;"&amp;EM50,EN$2:EN49,"&lt;"&amp;EN50)+COUNTIFS(EM51:EM$201,"&gt;"&amp;EM50,EN51:EN$201,"&lt;"&amp;EN50),"")</f>
        <v/>
      </c>
      <c r="ER50" s="166"/>
      <c r="EW50" s="166"/>
      <c r="EX50" s="34" t="e">
        <f t="shared" si="151"/>
        <v>#N/A</v>
      </c>
      <c r="EY50" s="34" t="e">
        <f t="shared" si="152"/>
        <v>#N/A</v>
      </c>
      <c r="EZ50" s="34" t="str">
        <f t="shared" si="153"/>
        <v/>
      </c>
      <c r="FA50" s="47" t="str">
        <f>IF(AND(Include_study?="Yes",Sufficient_data="Yes"),Z_score-('Publication Bias Analysis'!AL$30+'Publication Bias Analysis'!AL$31*Inverse_standard_error),"")</f>
        <v/>
      </c>
      <c r="FG50" s="166"/>
      <c r="FH50" s="104" t="str">
        <f>IF(Z_score&lt;&gt;"",RANK('Publication Bias Analysis'!AT:AT,'Publication Bias Analysis'!AT:AT,1)+COUNTIF('Publication Bias Analysis'!AT$2:AT49,'Publication Bias Analysis'!AT50),"")</f>
        <v/>
      </c>
      <c r="FI50" s="34" t="str">
        <f t="shared" si="154"/>
        <v/>
      </c>
      <c r="FJ50" s="34" t="e">
        <f>IF('Publication Bias Analysis'!AS50&lt;&gt;"",'Publication Bias Analysis'!AS50,NA())</f>
        <v>#N/A</v>
      </c>
      <c r="FK50" s="34" t="e">
        <f>IF('Publication Bias Analysis'!AT50&lt;&gt;"",'Publication Bias Analysis'!AT50,NA())</f>
        <v>#N/A</v>
      </c>
      <c r="FL50" s="34" t="str">
        <f>IF(AND(Include_study?="Yes",Sufficient_data="Yes"),'Publication Bias Analysis'!AS:AS-AVERAGE('Publication Bias Analysis'!AS:AS),"")</f>
        <v/>
      </c>
      <c r="FM50" s="47" t="str">
        <f>IF(AND(Include_study?="Yes",Sufficient_data="Yes"),FK:FK-('Publication Bias Analysis'!AW$30+'Publication Bias Analysis'!AW$31*'Publication Bias Analysis'!AS:AS),"")</f>
        <v/>
      </c>
      <c r="FS50" s="166"/>
      <c r="FT50" s="34" t="str">
        <f t="shared" si="155"/>
        <v/>
      </c>
      <c r="FU50" s="90" t="str">
        <f t="shared" si="83"/>
        <v/>
      </c>
      <c r="FV50" s="47" t="str">
        <f t="shared" si="84"/>
        <v/>
      </c>
    </row>
    <row r="51" spans="1:178" x14ac:dyDescent="0.2">
      <c r="A51" s="169"/>
      <c r="B51" s="132" t="str">
        <f t="shared" si="90"/>
        <v/>
      </c>
      <c r="C51" s="132" t="str">
        <f>IF(B51&lt;&gt;"",IF(B51=0,COUNTIF(B$2:B50,0)+1,COUNTIF(B$2:B50,B51)+B51+COUNTIF(B:B,0)),"")</f>
        <v/>
      </c>
      <c r="D51" s="132" t="str">
        <f t="shared" si="91"/>
        <v/>
      </c>
      <c r="E51" s="133" t="str">
        <f>IF(AND(Sufficient_data="Yes",Include_study?="Yes",Input!Study_name&lt;&gt;""),Input!Study_name,"")</f>
        <v/>
      </c>
      <c r="F51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51" s="132" t="str">
        <f t="shared" si="92"/>
        <v/>
      </c>
      <c r="H51" s="132" t="str">
        <f t="shared" si="93"/>
        <v/>
      </c>
      <c r="I5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51" s="17" t="str">
        <f t="shared" si="94"/>
        <v/>
      </c>
      <c r="K51" s="17" t="str">
        <f t="shared" si="95"/>
        <v/>
      </c>
      <c r="L51" s="17" t="str">
        <f t="shared" si="96"/>
        <v/>
      </c>
      <c r="M51" s="17" t="str">
        <f t="shared" si="97"/>
        <v/>
      </c>
      <c r="N51" s="17" t="str">
        <f t="shared" si="98"/>
        <v/>
      </c>
      <c r="O51" s="146" t="str">
        <f t="shared" si="99"/>
        <v/>
      </c>
      <c r="P51" s="142" t="str">
        <f t="shared" si="100"/>
        <v/>
      </c>
      <c r="R51" s="71" t="e">
        <f t="shared" si="101"/>
        <v>#N/A</v>
      </c>
      <c r="S51" s="34" t="e">
        <f t="shared" si="102"/>
        <v>#N/A</v>
      </c>
      <c r="T51" s="47" t="e">
        <f t="shared" si="103"/>
        <v>#N/A</v>
      </c>
      <c r="Y51" s="169"/>
      <c r="Z51" s="83" t="str">
        <f t="shared" si="104"/>
        <v/>
      </c>
      <c r="AA51" s="34" t="str">
        <f t="shared" si="105"/>
        <v/>
      </c>
      <c r="AB51" s="34" t="str">
        <f t="shared" si="106"/>
        <v/>
      </c>
      <c r="AC51" s="34" t="str">
        <f t="shared" si="107"/>
        <v/>
      </c>
      <c r="AD51" s="34" t="str">
        <f t="shared" si="108"/>
        <v/>
      </c>
      <c r="AE51" s="77" t="str">
        <f t="shared" si="109"/>
        <v/>
      </c>
      <c r="AF51" s="77" t="str">
        <f t="shared" si="110"/>
        <v/>
      </c>
      <c r="AG51" s="84" t="str">
        <f t="shared" si="111"/>
        <v/>
      </c>
      <c r="AH51" s="34" t="str">
        <f t="shared" si="112"/>
        <v/>
      </c>
      <c r="AI51" s="34" t="str">
        <f t="shared" si="113"/>
        <v/>
      </c>
      <c r="AJ51" s="47" t="str">
        <f t="shared" si="114"/>
        <v/>
      </c>
      <c r="AL51" s="71" t="e">
        <f t="shared" si="115"/>
        <v>#N/A</v>
      </c>
      <c r="AM51" s="34" t="e">
        <f t="shared" si="116"/>
        <v>#N/A</v>
      </c>
      <c r="AN51" s="47" t="e">
        <f t="shared" si="117"/>
        <v>#N/A</v>
      </c>
      <c r="AP51" s="83" t="str">
        <f t="shared" si="118"/>
        <v/>
      </c>
      <c r="AQ51" s="34" t="str">
        <f>IF(AND(Sufficient_data="Yes",Include_study?="Yes",Subgroup&lt;&gt;""),IF(COUNTIFS(Input!L$2:L50,"="&amp;"Yes",Input!C$2:C50,"="&amp;"Yes",Input!M$2:M50,"="&amp;Subgroup)&gt;0,"",Subgroup),"")</f>
        <v/>
      </c>
      <c r="AR51" s="89" t="str">
        <f t="shared" si="119"/>
        <v/>
      </c>
      <c r="AS51" s="76" t="str">
        <f t="shared" si="120"/>
        <v/>
      </c>
      <c r="AT51" s="34" t="str">
        <f t="shared" si="121"/>
        <v/>
      </c>
      <c r="AU51" s="90" t="str">
        <f t="shared" si="122"/>
        <v/>
      </c>
      <c r="AV51" s="34" t="str">
        <f t="shared" si="123"/>
        <v/>
      </c>
      <c r="AW51" s="34" t="str">
        <f t="shared" si="124"/>
        <v/>
      </c>
      <c r="AX51" s="34" t="str">
        <f t="shared" si="125"/>
        <v/>
      </c>
      <c r="AY51" s="34" t="str">
        <f t="shared" si="126"/>
        <v/>
      </c>
      <c r="AZ51" s="34" t="str">
        <f t="shared" si="127"/>
        <v/>
      </c>
      <c r="BA51" s="34" t="str">
        <f t="shared" si="128"/>
        <v/>
      </c>
      <c r="BB51" s="89" t="str">
        <f t="shared" si="129"/>
        <v/>
      </c>
      <c r="BC51" s="34" t="str">
        <f t="shared" si="130"/>
        <v/>
      </c>
      <c r="BD51" s="34" t="str">
        <f t="shared" si="131"/>
        <v/>
      </c>
      <c r="BE51" s="34" t="str">
        <f t="shared" si="132"/>
        <v/>
      </c>
      <c r="BF51" s="34" t="str">
        <f t="shared" si="133"/>
        <v/>
      </c>
      <c r="BG51" s="34" t="str">
        <f t="shared" si="76"/>
        <v/>
      </c>
      <c r="BH51" s="34" t="str">
        <f t="shared" si="77"/>
        <v/>
      </c>
      <c r="BI51" s="34" t="str">
        <f t="shared" si="134"/>
        <v/>
      </c>
      <c r="BJ51" s="34" t="str">
        <f t="shared" si="135"/>
        <v/>
      </c>
      <c r="BK51" s="34" t="str">
        <f t="shared" si="136"/>
        <v/>
      </c>
      <c r="BL51" s="34" t="e">
        <f t="shared" si="137"/>
        <v>#N/A</v>
      </c>
      <c r="BM51" s="84" t="str">
        <f t="shared" si="78"/>
        <v/>
      </c>
      <c r="BN51" s="34" t="str">
        <f t="shared" si="138"/>
        <v/>
      </c>
      <c r="BO51" s="34" t="str">
        <f t="shared" si="139"/>
        <v/>
      </c>
      <c r="BP51" s="34" t="str">
        <f t="shared" si="140"/>
        <v/>
      </c>
      <c r="BQ51" s="47" t="str">
        <f t="shared" si="79"/>
        <v/>
      </c>
      <c r="BV51" s="170"/>
      <c r="BW51" s="71" t="e">
        <f>IF(AND(Sufficient_data="Yes",Include_study?="Yes",Moderator&lt;&gt;""),'Moderator Analysis'!E:E,NA())</f>
        <v>#N/A</v>
      </c>
      <c r="BX51" s="34" t="e">
        <f>IF(AND(Include_study?="Yes",Sufficient_data="Yes",Moderator&lt;&gt;""),'Moderator Analysis'!F:F,NA())</f>
        <v>#N/A</v>
      </c>
      <c r="BY51" s="34" t="str">
        <f t="shared" si="141"/>
        <v/>
      </c>
      <c r="BZ51" s="34" t="str">
        <f>IF(AND(Sufficient_data="Yes",Include_study?="Yes",Moderator&lt;&gt;""),'Moderator Analysis'!F:F-CJ$2,"")</f>
        <v/>
      </c>
      <c r="CA51" s="34" t="str">
        <f>IF(AND(Sufficient_data="Yes",Include_study?="Yes",Moderator&lt;&gt;""),'Moderator Analysis'!E:E-CJ$3,"")</f>
        <v/>
      </c>
      <c r="CB51" s="47" t="str">
        <f t="shared" si="142"/>
        <v/>
      </c>
      <c r="CC51" s="24"/>
      <c r="CD51" s="95" t="str">
        <f t="shared" si="143"/>
        <v/>
      </c>
      <c r="CE51" s="77" t="str">
        <f>IF(AND(Sufficient_data="Yes",Include_study?="Yes",CD51&lt;&gt;""),'Moderator Analysis'!F:F-'Moderator Analysis'!J$37,"")</f>
        <v/>
      </c>
      <c r="CF51" s="77" t="str">
        <f>IF(AND(Sufficient_data="Yes",Include_study?="Yes",CD51&lt;&gt;""),'Moderator Analysis'!E:E-SUMPRODUCT('Moderator Analysis'!E:E,CD:CD)/SUM(CD:CD),"")</f>
        <v/>
      </c>
      <c r="CG51" s="96" t="str">
        <f>IF(AND(Sufficient_data="Yes",Include_study?="Yes",CD51&lt;&gt;""),CD:CD*(BX51-'Moderator Analysis'!J$29-'Moderator Analysis'!J$30*'Moderator Analysis'!E:E)^2,"")</f>
        <v/>
      </c>
      <c r="CH51" s="24"/>
      <c r="CL51" s="170"/>
      <c r="CM51" s="174"/>
      <c r="CN51" s="34" t="str">
        <f t="shared" si="144"/>
        <v/>
      </c>
      <c r="CO51" s="34" t="str">
        <f>IF(AND(Include_study?="Yes",Sufficient_data="Yes"),1/('Publication Bias Analysis'!F:F^2+IF(Additional_model="Fixed effect",0,Calculations!DB$11)),"")</f>
        <v/>
      </c>
      <c r="CP51" s="34" t="str">
        <f>IF(AND(Include_study?="Yes",Sufficient_data="Yes"),1/('Publication Bias Analysis'!F:F^2+IF(Additional_model="Fixed effect",0,'Publication Bias Analysis'!L$32)),"")</f>
        <v/>
      </c>
      <c r="CQ51" s="34" t="str">
        <f>IF(AND(Include_study?="Yes",Sufficient_data="Yes"),'Publication Bias Analysis'!E:E-'Publication Bias Analysis'!I$37,"")</f>
        <v/>
      </c>
      <c r="CR51" s="34" t="str">
        <f t="shared" si="145"/>
        <v/>
      </c>
      <c r="CS51" s="34" t="str">
        <f t="shared" si="156"/>
        <v/>
      </c>
      <c r="CT51" s="76" t="str">
        <f t="shared" si="146"/>
        <v/>
      </c>
      <c r="CU51" s="76" t="str">
        <f>IF(AND(Include_study?="Yes",Sufficient_data="Yes"),CT:CT+IF(DF:DF&lt;0,-1,1)*COUNTIF(CT$2:CT50,CT:CT),"")</f>
        <v/>
      </c>
      <c r="CV51" s="76" t="str">
        <f>IF(AND(Include_study?="Yes",Sufficient_data="Yes"),RANK(DJ:DJ,DJ:DJ,1)*IF(DI:DI&lt;0,-1,1)+IF(DI:DI&lt;0,-1,1)*COUNTIF(CT$2:CT50,CT:CT),"")</f>
        <v/>
      </c>
      <c r="CW51" s="76" t="str">
        <f>IF(AND(Include_study?="Yes",Sufficient_data="Yes"),RANK(DM:DM,DM:DM,1)*IF(DL:DL&lt;0,-1,1)+IF(DL:DL&lt;0,-1,1)*COUNTIF(CT$2:CT50,CT:CT),"")</f>
        <v/>
      </c>
      <c r="CX51" s="34" t="e">
        <f>IF(AND(Include_study?="Yes",Sufficient_data="Yes"),'Publication Bias Analysis'!E:E,NA())</f>
        <v>#N/A</v>
      </c>
      <c r="CY51" s="47" t="e">
        <f>IF(AND(Include_study?="Yes",Sufficient_data="Yes"),'Publication Bias Analysis'!F:F,NA())</f>
        <v>#N/A</v>
      </c>
      <c r="DE51" s="166"/>
      <c r="DF5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51" s="34" t="str">
        <f t="shared" si="147"/>
        <v/>
      </c>
      <c r="DH51" s="47" t="str">
        <f>IF(AND(Include_study?="Yes",Sufficient_data="Yes"),1/('Publication Bias Analysis'!F:F^2+IF(Additional_model="Fixed effect",0,$DQ$7)),"")</f>
        <v/>
      </c>
      <c r="DI51" s="34" t="str">
        <f>IF(AND(Include_study?="Yes",Sufficient_data="Yes"),IF('Publication Bias Analysis'!L$37="Left",'Publication Bias Analysis'!E:E-DQ$3,DQ$3-'Publication Bias Analysis'!E:E),"")</f>
        <v/>
      </c>
      <c r="DJ51" s="34" t="str">
        <f t="shared" si="148"/>
        <v/>
      </c>
      <c r="DK51" s="47" t="str">
        <f>IF(AND(DI51&lt;&gt;"",CU51&lt;=MAX(CU:CU)-DQ$8),1/('Publication Bias Analysis'!F:F^2+IF(Additional_model="Fixed effect",0,$DQ$15)),"")</f>
        <v/>
      </c>
      <c r="DL51" s="7" t="str">
        <f>IF(AND(Include_study?="Yes",Sufficient_data="Yes"),IF('Publication Bias Analysis'!L$37="Left",'Publication Bias Analysis'!E:E-DQ$11,DQ$11-'Publication Bias Analysis'!E:E),"")</f>
        <v/>
      </c>
      <c r="DM51" s="7" t="str">
        <f t="shared" si="81"/>
        <v/>
      </c>
      <c r="DN51" s="47" t="str">
        <f>IF(AND(DL51&lt;&gt;"",CV51&lt;=MAX(CV:CV)-DQ$16),1/('Publication Bias Analysis'!F:F^2+IF(Additional_model="Fixed effect",0,$DQ$23)),"")</f>
        <v/>
      </c>
      <c r="EF51" s="166"/>
      <c r="EG51" s="34" t="str">
        <f t="shared" si="68"/>
        <v/>
      </c>
      <c r="EH51" s="47" t="str">
        <f>IF(AND(Include_study?="Yes",Sufficient_data="Yes"),Z_score-('Publication Bias Analysis'!P$3+'Publication Bias Analysis'!P$4*Inverse_standard_error),"")</f>
        <v/>
      </c>
      <c r="EJ51" s="166"/>
      <c r="EK51" s="34" t="str">
        <f>IF(AND(Include_study?="Yes",Sufficient_data="Yes"),('Publication Bias Analysis'!E:E-SUMPRODUCT('Publication Bias Analysis'!E:E,Calculations!CN:CN)/SUM(Calculations!CN:CN))/(SQRT(EL:EL)),"")</f>
        <v/>
      </c>
      <c r="EL51" s="34" t="str">
        <f>IF(AND(Include_study?="Yes",Sufficient_data="Yes"),'Publication Bias Analysis'!F:F^2-1/(SUM(Calculations!CN:CN)),"")</f>
        <v/>
      </c>
      <c r="EM51" s="76" t="str">
        <f t="shared" si="149"/>
        <v/>
      </c>
      <c r="EN51" s="76" t="str">
        <f t="shared" si="150"/>
        <v/>
      </c>
      <c r="EO51" s="76" t="str">
        <f>IF(AND(Include_study?="Yes",Sufficient_data="Yes"),COUNTIFS(EM$2:EM50,"&lt;"&amp;EM51,EN$2:EN50,"&lt;"&amp;EN51)+COUNTIFS(EM52:EM$201,"&lt;"&amp;EM51,EN52:EN$201,"&lt;"&amp;EN51)+COUNTIFS(EM$2:EM50,"&gt;"&amp;EM51,EN$2:EN50,"&gt;"&amp;EN51)+COUNTIFS(EM52:EM$201,"&gt;"&amp;EM51,EN52:EN$201,"&gt;"&amp;EN51),"")</f>
        <v/>
      </c>
      <c r="EP51" s="101" t="str">
        <f>IF(AND(Include_study?="Yes",Sufficient_data="Yes"),COUNTIFS(EM$2:EM50,"&lt;"&amp;EM51,EN$2:EN50,"&gt;"&amp;EN51)+COUNTIFS(EM52:EM$201,"&lt;"&amp;EM51,EN52:EN$201,"&gt;"&amp;EN51)+COUNTIFS(EM$2:EM50,"&gt;"&amp;EM51,EN$2:EN50,"&lt;"&amp;EN51)+COUNTIFS(EM52:EM$201,"&gt;"&amp;EM51,EN52:EN$201,"&lt;"&amp;EN51),"")</f>
        <v/>
      </c>
      <c r="ER51" s="166"/>
      <c r="EW51" s="166"/>
      <c r="EX51" s="34" t="e">
        <f t="shared" si="151"/>
        <v>#N/A</v>
      </c>
      <c r="EY51" s="34" t="e">
        <f t="shared" si="152"/>
        <v>#N/A</v>
      </c>
      <c r="EZ51" s="34" t="str">
        <f t="shared" si="153"/>
        <v/>
      </c>
      <c r="FA51" s="47" t="str">
        <f>IF(AND(Include_study?="Yes",Sufficient_data="Yes"),Z_score-('Publication Bias Analysis'!AL$30+'Publication Bias Analysis'!AL$31*Inverse_standard_error),"")</f>
        <v/>
      </c>
      <c r="FG51" s="166"/>
      <c r="FH51" s="104" t="str">
        <f>IF(Z_score&lt;&gt;"",RANK('Publication Bias Analysis'!AT:AT,'Publication Bias Analysis'!AT:AT,1)+COUNTIF('Publication Bias Analysis'!AT$2:AT50,'Publication Bias Analysis'!AT51),"")</f>
        <v/>
      </c>
      <c r="FI51" s="34" t="str">
        <f t="shared" si="154"/>
        <v/>
      </c>
      <c r="FJ51" s="34" t="e">
        <f>IF('Publication Bias Analysis'!AS51&lt;&gt;"",'Publication Bias Analysis'!AS51,NA())</f>
        <v>#N/A</v>
      </c>
      <c r="FK51" s="34" t="e">
        <f>IF('Publication Bias Analysis'!AT51&lt;&gt;"",'Publication Bias Analysis'!AT51,NA())</f>
        <v>#N/A</v>
      </c>
      <c r="FL51" s="34" t="str">
        <f>IF(AND(Include_study?="Yes",Sufficient_data="Yes"),'Publication Bias Analysis'!AS:AS-AVERAGE('Publication Bias Analysis'!AS:AS),"")</f>
        <v/>
      </c>
      <c r="FM51" s="47" t="str">
        <f>IF(AND(Include_study?="Yes",Sufficient_data="Yes"),FK:FK-('Publication Bias Analysis'!AW$30+'Publication Bias Analysis'!AW$31*'Publication Bias Analysis'!AS:AS),"")</f>
        <v/>
      </c>
      <c r="FS51" s="166"/>
      <c r="FT51" s="34" t="str">
        <f t="shared" si="155"/>
        <v/>
      </c>
      <c r="FU51" s="90" t="str">
        <f t="shared" si="83"/>
        <v/>
      </c>
      <c r="FV51" s="47" t="str">
        <f t="shared" si="84"/>
        <v/>
      </c>
    </row>
    <row r="52" spans="1:178" x14ac:dyDescent="0.2">
      <c r="A52" s="169"/>
      <c r="B52" s="132" t="str">
        <f t="shared" si="90"/>
        <v/>
      </c>
      <c r="C52" s="132" t="str">
        <f>IF(B52&lt;&gt;"",IF(B52=0,COUNTIF(B$2:B51,0)+1,COUNTIF(B$2:B51,B52)+B52+COUNTIF(B:B,0)),"")</f>
        <v/>
      </c>
      <c r="D52" s="132" t="str">
        <f t="shared" si="91"/>
        <v/>
      </c>
      <c r="E52" s="133" t="str">
        <f>IF(AND(Sufficient_data="Yes",Include_study?="Yes",Input!Study_name&lt;&gt;""),Input!Study_name,"")</f>
        <v/>
      </c>
      <c r="F52" s="1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52" s="132" t="str">
        <f t="shared" si="92"/>
        <v/>
      </c>
      <c r="H52" s="132" t="str">
        <f t="shared" si="93"/>
        <v/>
      </c>
      <c r="I5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52" s="17" t="str">
        <f t="shared" si="94"/>
        <v/>
      </c>
      <c r="K52" s="17" t="str">
        <f t="shared" si="95"/>
        <v/>
      </c>
      <c r="L52" s="17" t="str">
        <f t="shared" si="96"/>
        <v/>
      </c>
      <c r="M52" s="17" t="str">
        <f t="shared" si="97"/>
        <v/>
      </c>
      <c r="N52" s="17" t="str">
        <f t="shared" si="98"/>
        <v/>
      </c>
      <c r="O52" s="146" t="str">
        <f t="shared" si="99"/>
        <v/>
      </c>
      <c r="P52" s="142" t="str">
        <f t="shared" si="100"/>
        <v/>
      </c>
      <c r="Q52" s="35"/>
      <c r="R52" s="71" t="e">
        <f t="shared" si="101"/>
        <v>#N/A</v>
      </c>
      <c r="S52" s="34" t="e">
        <f t="shared" si="102"/>
        <v>#N/A</v>
      </c>
      <c r="T52" s="47" t="e">
        <f t="shared" si="103"/>
        <v>#N/A</v>
      </c>
      <c r="Y52" s="169"/>
      <c r="Z52" s="83" t="str">
        <f t="shared" ref="Z52:Z115" si="157">IF(AND(Sufficient_data="Yes",Include_study?="Yes",Subgroup&lt;&gt;""),COUNTIFS(Include_study?,"Yes",Sufficient_data,"Yes",AB:AB,"&lt;"&amp;Subgroup)+COUNTIFS(Entry_Number,"&lt;"&amp;Entry_Number,AB:AB,Subgroup)+COUNTIFS(AT:AT,"&gt;="&amp;0,AQ:AQ,"&lt;"&amp;Subgroup)+1-COUNTIFS(Include_study?,"Yes",Sufficient_data,"Yes",Subgroup,"="&amp;""),"")</f>
        <v/>
      </c>
      <c r="AA52" s="34" t="str">
        <f t="shared" si="105"/>
        <v/>
      </c>
      <c r="AB52" s="34" t="str">
        <f t="shared" si="106"/>
        <v/>
      </c>
      <c r="AC52" s="34" t="str">
        <f t="shared" si="107"/>
        <v/>
      </c>
      <c r="AD52" s="34" t="str">
        <f t="shared" si="108"/>
        <v/>
      </c>
      <c r="AE52" s="77" t="str">
        <f t="shared" ref="AE52:AE115" si="158">IF(AND(Include_study?="Yes",Sufficient_data="Yes",Subgroup&lt;&gt;""),1/AD52^2,"")</f>
        <v/>
      </c>
      <c r="AF52" s="77" t="str">
        <f t="shared" si="110"/>
        <v/>
      </c>
      <c r="AG52" s="84" t="str">
        <f t="shared" ref="AG52:AG115" si="159">IF(AND(Sufficient_data="Yes",Include_study?="Yes",Subgroup&lt;&gt;""),AF52/SUMIF(Subgroup,Subgroup,AF:AF),"")</f>
        <v/>
      </c>
      <c r="AH52" s="34" t="str">
        <f t="shared" si="112"/>
        <v/>
      </c>
      <c r="AI52" s="34" t="str">
        <f t="shared" si="113"/>
        <v/>
      </c>
      <c r="AJ52" s="47" t="str">
        <f t="shared" si="114"/>
        <v/>
      </c>
      <c r="AK52" s="35"/>
      <c r="AL52" s="71" t="e">
        <f t="shared" ref="AL52:AL115" si="160">IF(AND(Sufficient_data="Yes",Include_study?="Yes",Subgroup&lt;&gt;""),AC:AC,NA())</f>
        <v>#N/A</v>
      </c>
      <c r="AM52" s="34" t="e">
        <f t="shared" ref="AM52:AM115" si="161">IF(AND(Sufficient_data="Yes",Include_study?="Yes",Subgroup&lt;&gt;""),AC:AC-AH:AH,NA())</f>
        <v>#N/A</v>
      </c>
      <c r="AN52" s="47" t="e">
        <f t="shared" ref="AN52:AN115" si="162">IF(AND(Sufficient_data="Yes",Include_study?="Yes",Subgroup&lt;&gt;""),AI:AI-AC:AC,NA())</f>
        <v>#N/A</v>
      </c>
      <c r="AO52" s="35"/>
      <c r="AP52" s="83" t="str">
        <f t="shared" ref="AP52:AP115" si="163">IF(AQ52&lt;&gt;"",SUMIFS(AS:AS,AT:AT,"&gt;="&amp;0,AQ:AQ,"&lt;"&amp;AQ52)+AS52+AR52,"")</f>
        <v/>
      </c>
      <c r="AQ52" s="34" t="str">
        <f>IF(AND(Sufficient_data="Yes",Include_study?="Yes",Subgroup&lt;&gt;""),IF(COUNTIFS(Input!L$2:L51,"="&amp;"Yes",Input!C$2:C51,"="&amp;"Yes",Input!M$2:M51,"="&amp;Subgroup)&gt;0,"",Subgroup),"")</f>
        <v/>
      </c>
      <c r="AR52" s="89" t="str">
        <f t="shared" ref="AR52:AR115" si="164">IF(AQ52&lt;&gt;"",(COUNTIFS(AT:AT,"&gt;="&amp;0,AQ:AQ,"&lt;"&amp;AQ52)+1),"")</f>
        <v/>
      </c>
      <c r="AS52" s="76" t="str">
        <f t="shared" ref="AS52:AS115" si="165">IF(AQ52&lt;&gt;"",COUNTIFS(Include_study?,"Yes",Sufficient_data,"Yes",Subgroup,AQ52),"")</f>
        <v/>
      </c>
      <c r="AT52" s="34" t="str">
        <f t="shared" ref="AT52:AT115" si="166">IF(AND(AQ52&lt;&gt;"",SUMIF(Subgroup,AQ52,AE:AE)&gt;0),MAX(0,SUMPRODUCT(--(Subgroup=AQ52),AE:AE,AC:AC,AC:AC)-(SUMPRODUCT(--(Subgroup=AQ52),AE:AE,AC:AC)^2/SUMIF(Subgroup,AQ52,AE:AE))),"")</f>
        <v/>
      </c>
      <c r="AU52" s="90" t="str">
        <f t="shared" ref="AU52:AU115" si="167">IF(AT52&lt;&gt;"",CHIDIST(AT52,AS52-1),"")</f>
        <v/>
      </c>
      <c r="AV52" s="34" t="str">
        <f t="shared" ref="AV52:AV115" si="168">IF(AT52&lt;&gt;"",MAX(0,(AT52-(AS52-1))/AT52),"")</f>
        <v/>
      </c>
      <c r="AW52" s="34" t="str">
        <f t="shared" ref="AW52:AW115" si="169">IF(AT52&lt;&gt;"",SUMIF(Subgroup,AQ52,AE:AE)-SUMPRODUCT(--(Subgroup=AQ52),AE:AE,AE:AE)/SUMIF(Subgroup,AQ52,AE:AE),"")</f>
        <v/>
      </c>
      <c r="AX52" s="34" t="str">
        <f t="shared" si="125"/>
        <v/>
      </c>
      <c r="AY52" s="34" t="str">
        <f t="shared" ref="AY52:AY115" si="170">IF(AX52&lt;&gt;"",SQRT(AX52),"")</f>
        <v/>
      </c>
      <c r="AZ52" s="34" t="str">
        <f t="shared" ref="AZ52:AZ115" si="171">IF(AT52&lt;&gt;"",SUMPRODUCT(--(Subgroup=AQ52),AF:AF,AC:AC)/SUMIF(Subgroup,AQ52,AF:AF),"")</f>
        <v/>
      </c>
      <c r="BA52" s="34" t="str">
        <f t="shared" si="128"/>
        <v/>
      </c>
      <c r="BB52" s="89" t="str">
        <f t="shared" ref="BB52:BB115" si="172">IF(AQ52&lt;&gt;"",SUMIFS(Number_of_subjects,Subgroup,"="&amp;AQ52,Include_study?,"="&amp;"Yes"),"")</f>
        <v/>
      </c>
      <c r="BC52" s="34" t="str">
        <f t="shared" si="130"/>
        <v/>
      </c>
      <c r="BD52" s="34" t="str">
        <f t="shared" si="131"/>
        <v/>
      </c>
      <c r="BE52" s="34" t="str">
        <f t="shared" ref="BE52:BE115" si="173">IF(AT52&lt;&gt;"",AZ52-BC52,"")</f>
        <v/>
      </c>
      <c r="BF52" s="34" t="str">
        <f t="shared" ref="BF52:BF115" si="174">IF(AT52&lt;&gt;"",BD52-AZ52,"")</f>
        <v/>
      </c>
      <c r="BG52" s="34" t="str">
        <f t="shared" si="76"/>
        <v/>
      </c>
      <c r="BH52" s="34" t="str">
        <f t="shared" si="77"/>
        <v/>
      </c>
      <c r="BI52" s="34" t="str">
        <f t="shared" ref="BI52:BI115" si="175">IF(AT52&lt;&gt;"",AZ52-BG52,"")</f>
        <v/>
      </c>
      <c r="BJ52" s="34" t="str">
        <f t="shared" ref="BJ52:BJ115" si="176">IF(AT52&lt;&gt;"",BH52-AZ52,"")</f>
        <v/>
      </c>
      <c r="BK52" s="34" t="str">
        <f t="shared" ref="BK52:BK115" si="177">IF(AT52&lt;&gt;"",SUMPRODUCT(--(Subgroup=AQ52),AF:AF,AC:AC,AC:AC)-(SUMPRODUCT(--(Subgroup=AQ52),AF:AF,AC:AC)^2/SUMIF(Subgroup,AQ52,AF:AF)),"")</f>
        <v/>
      </c>
      <c r="BL52" s="34" t="e">
        <f t="shared" ref="BL52:BL115" si="178">IF(AT52&lt;&gt;"",AZ52,NA())</f>
        <v>#N/A</v>
      </c>
      <c r="BM52" s="84" t="str">
        <f t="shared" si="78"/>
        <v/>
      </c>
      <c r="BN52" s="34" t="str">
        <f t="shared" ref="BN52:BN115" si="179">IF(AQ52&lt;&gt;"",1/(BA52^2),"")</f>
        <v/>
      </c>
      <c r="BO52" s="34" t="str">
        <f t="shared" si="139"/>
        <v/>
      </c>
      <c r="BP52" s="34" t="str">
        <f t="shared" ref="BP52:BP115" si="180">IF(AT52&lt;&gt;"",(BT$2-AZ52)^2*BO52,"")</f>
        <v/>
      </c>
      <c r="BQ52" s="47" t="str">
        <f t="shared" si="79"/>
        <v/>
      </c>
      <c r="BV52" s="170"/>
      <c r="BW52" s="71" t="e">
        <f>IF(AND(Sufficient_data="Yes",Include_study?="Yes",Moderator&lt;&gt;""),'Moderator Analysis'!E:E,NA())</f>
        <v>#N/A</v>
      </c>
      <c r="BX52" s="34" t="e">
        <f>IF(AND(Include_study?="Yes",Sufficient_data="Yes",Moderator&lt;&gt;""),'Moderator Analysis'!F:F,NA())</f>
        <v>#N/A</v>
      </c>
      <c r="BY52" s="34" t="str">
        <f t="shared" si="141"/>
        <v/>
      </c>
      <c r="BZ52" s="34" t="str">
        <f>IF(AND(Sufficient_data="Yes",Include_study?="Yes",Moderator&lt;&gt;""),'Moderator Analysis'!F:F-CJ$2,"")</f>
        <v/>
      </c>
      <c r="CA52" s="34" t="str">
        <f>IF(AND(Sufficient_data="Yes",Include_study?="Yes",Moderator&lt;&gt;""),'Moderator Analysis'!E:E-CJ$3,"")</f>
        <v/>
      </c>
      <c r="CB52" s="47" t="str">
        <f t="shared" si="142"/>
        <v/>
      </c>
      <c r="CD52" s="95" t="str">
        <f t="shared" ref="CD52:CD115" si="181">IF(AND(Sufficient_data="Yes",Include_study?="Yes",Moderator&lt;&gt;""),1/(Variance+CJ$7),"")</f>
        <v/>
      </c>
      <c r="CE52" s="77" t="str">
        <f>IF(AND(Sufficient_data="Yes",Include_study?="Yes",CD52&lt;&gt;""),'Moderator Analysis'!F:F-'Moderator Analysis'!J$37,"")</f>
        <v/>
      </c>
      <c r="CF52" s="77" t="str">
        <f>IF(AND(Sufficient_data="Yes",Include_study?="Yes",CD52&lt;&gt;""),'Moderator Analysis'!E:E-SUMPRODUCT('Moderator Analysis'!E:E,CD:CD)/SUM(CD:CD),"")</f>
        <v/>
      </c>
      <c r="CG52" s="96" t="str">
        <f>IF(AND(Sufficient_data="Yes",Include_study?="Yes",CD52&lt;&gt;""),CD:CD*(BX52-'Moderator Analysis'!J$29-'Moderator Analysis'!J$30*'Moderator Analysis'!E:E)^2,"")</f>
        <v/>
      </c>
      <c r="CL52" s="170"/>
      <c r="CM52" s="174"/>
      <c r="CN52" s="34" t="str">
        <f t="shared" si="144"/>
        <v/>
      </c>
      <c r="CO52" s="34" t="str">
        <f>IF(AND(Include_study?="Yes",Sufficient_data="Yes"),1/('Publication Bias Analysis'!F:F^2+IF(Additional_model="Fixed effect",0,Calculations!DB$11)),"")</f>
        <v/>
      </c>
      <c r="CP52" s="34" t="str">
        <f>IF(AND(Include_study?="Yes",Sufficient_data="Yes"),1/('Publication Bias Analysis'!F:F^2+IF(Additional_model="Fixed effect",0,'Publication Bias Analysis'!L$32)),"")</f>
        <v/>
      </c>
      <c r="CQ52" s="34" t="str">
        <f>IF(AND(Include_study?="Yes",Sufficient_data="Yes"),'Publication Bias Analysis'!E:E-'Publication Bias Analysis'!I$37,"")</f>
        <v/>
      </c>
      <c r="CR52" s="34" t="str">
        <f t="shared" si="145"/>
        <v/>
      </c>
      <c r="CS52" s="34" t="str">
        <f t="shared" si="156"/>
        <v/>
      </c>
      <c r="CT52" s="76" t="str">
        <f t="shared" si="146"/>
        <v/>
      </c>
      <c r="CU52" s="76" t="str">
        <f>IF(AND(Include_study?="Yes",Sufficient_data="Yes"),CT:CT+IF(DF:DF&lt;0,-1,1)*COUNTIF(CT$2:CT51,CT:CT),"")</f>
        <v/>
      </c>
      <c r="CV52" s="76" t="str">
        <f>IF(AND(Include_study?="Yes",Sufficient_data="Yes"),RANK(DJ:DJ,DJ:DJ,1)*IF(DI:DI&lt;0,-1,1)+IF(DI:DI&lt;0,-1,1)*COUNTIF(CT$2:CT51,CT:CT),"")</f>
        <v/>
      </c>
      <c r="CW52" s="76" t="str">
        <f>IF(AND(Include_study?="Yes",Sufficient_data="Yes"),RANK(DM:DM,DM:DM,1)*IF(DL:DL&lt;0,-1,1)+IF(DL:DL&lt;0,-1,1)*COUNTIF(CT$2:CT51,CT:CT),"")</f>
        <v/>
      </c>
      <c r="CX52" s="34" t="e">
        <f>IF(AND(Include_study?="Yes",Sufficient_data="Yes"),'Publication Bias Analysis'!E:E,NA())</f>
        <v>#N/A</v>
      </c>
      <c r="CY52" s="47" t="e">
        <f>IF(AND(Include_study?="Yes",Sufficient_data="Yes"),'Publication Bias Analysis'!F:F,NA())</f>
        <v>#N/A</v>
      </c>
      <c r="DE52" s="166"/>
      <c r="DF5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52" s="34" t="str">
        <f t="shared" ref="DG52:DG115" si="182">IF(AND(Include_study?="Yes",Sufficient_data="Yes"),ABS(DF52),"")</f>
        <v/>
      </c>
      <c r="DH52" s="47" t="str">
        <f>IF(AND(Include_study?="Yes",Sufficient_data="Yes"),1/('Publication Bias Analysis'!F:F^2+IF(Additional_model="Fixed effect",0,$DQ$7)),"")</f>
        <v/>
      </c>
      <c r="DI52" s="34" t="str">
        <f>IF(AND(Include_study?="Yes",Sufficient_data="Yes"),IF('Publication Bias Analysis'!L$37="Left",'Publication Bias Analysis'!E:E-DQ$3,DQ$3-'Publication Bias Analysis'!E:E),"")</f>
        <v/>
      </c>
      <c r="DJ52" s="34" t="str">
        <f t="shared" ref="DJ52:DJ115" si="183">IF(DI52&lt;&gt;"",ABS(DI52),"")</f>
        <v/>
      </c>
      <c r="DK52" s="47" t="str">
        <f>IF(AND(DI52&lt;&gt;"",CU52&lt;=MAX(CU:CU)-DQ$8),1/('Publication Bias Analysis'!F:F^2+IF(Additional_model="Fixed effect",0,$DQ$15)),"")</f>
        <v/>
      </c>
      <c r="DL52" s="7" t="str">
        <f>IF(AND(Include_study?="Yes",Sufficient_data="Yes"),IF('Publication Bias Analysis'!L$37="Left",'Publication Bias Analysis'!E:E-DQ$11,DQ$11-'Publication Bias Analysis'!E:E),"")</f>
        <v/>
      </c>
      <c r="DM52" s="7" t="str">
        <f t="shared" ref="DM52:DM115" si="184">IF(DL52&lt;&gt;"",ABS(DL52),"")</f>
        <v/>
      </c>
      <c r="DN52" s="47" t="str">
        <f>IF(AND(DL52&lt;&gt;"",CV52&lt;=MAX(CV:CV)-DQ$16),1/('Publication Bias Analysis'!F:F^2+IF(Additional_model="Fixed effect",0,$DQ$23)),"")</f>
        <v/>
      </c>
      <c r="EF52" s="166"/>
      <c r="EG52" s="34" t="str">
        <f t="shared" si="68"/>
        <v/>
      </c>
      <c r="EH52" s="47" t="str">
        <f>IF(AND(Include_study?="Yes",Sufficient_data="Yes"),Z_score-('Publication Bias Analysis'!P$3+'Publication Bias Analysis'!P$4*Inverse_standard_error),"")</f>
        <v/>
      </c>
      <c r="EJ52" s="166"/>
      <c r="EK52" s="34" t="str">
        <f>IF(AND(Include_study?="Yes",Sufficient_data="Yes"),('Publication Bias Analysis'!E:E-SUMPRODUCT('Publication Bias Analysis'!E:E,Calculations!CN:CN)/SUM(Calculations!CN:CN))/(SQRT(EL:EL)),"")</f>
        <v/>
      </c>
      <c r="EL52" s="34" t="str">
        <f>IF(AND(Include_study?="Yes",Sufficient_data="Yes"),'Publication Bias Analysis'!F:F^2-1/(SUM(Calculations!CN:CN)),"")</f>
        <v/>
      </c>
      <c r="EM52" s="76" t="str">
        <f t="shared" si="149"/>
        <v/>
      </c>
      <c r="EN52" s="76" t="str">
        <f t="shared" si="150"/>
        <v/>
      </c>
      <c r="EO52" s="76" t="str">
        <f>IF(AND(Include_study?="Yes",Sufficient_data="Yes"),COUNTIFS(EM$2:EM51,"&lt;"&amp;EM52,EN$2:EN51,"&lt;"&amp;EN52)+COUNTIFS(EM53:EM$201,"&lt;"&amp;EM52,EN53:EN$201,"&lt;"&amp;EN52)+COUNTIFS(EM$2:EM51,"&gt;"&amp;EM52,EN$2:EN51,"&gt;"&amp;EN52)+COUNTIFS(EM53:EM$201,"&gt;"&amp;EM52,EN53:EN$201,"&gt;"&amp;EN52),"")</f>
        <v/>
      </c>
      <c r="EP52" s="101" t="str">
        <f>IF(AND(Include_study?="Yes",Sufficient_data="Yes"),COUNTIFS(EM$2:EM51,"&lt;"&amp;EM52,EN$2:EN51,"&gt;"&amp;EN52)+COUNTIFS(EM53:EM$201,"&lt;"&amp;EM52,EN53:EN$201,"&gt;"&amp;EN52)+COUNTIFS(EM$2:EM51,"&gt;"&amp;EM52,EN$2:EN51,"&lt;"&amp;EN52)+COUNTIFS(EM53:EM$201,"&gt;"&amp;EM52,EN53:EN$201,"&lt;"&amp;EN52),"")</f>
        <v/>
      </c>
      <c r="ER52" s="166"/>
      <c r="EW52" s="166"/>
      <c r="EX52" s="34" t="e">
        <f t="shared" si="151"/>
        <v>#N/A</v>
      </c>
      <c r="EY52" s="34" t="e">
        <f t="shared" si="152"/>
        <v>#N/A</v>
      </c>
      <c r="EZ52" s="34" t="str">
        <f t="shared" si="153"/>
        <v/>
      </c>
      <c r="FA52" s="47" t="str">
        <f>IF(AND(Include_study?="Yes",Sufficient_data="Yes"),Z_score-('Publication Bias Analysis'!AL$30+'Publication Bias Analysis'!AL$31*Inverse_standard_error),"")</f>
        <v/>
      </c>
      <c r="FG52" s="166"/>
      <c r="FH52" s="104" t="str">
        <f>IF(Z_score&lt;&gt;"",RANK('Publication Bias Analysis'!AT:AT,'Publication Bias Analysis'!AT:AT,1)+COUNTIF('Publication Bias Analysis'!AT$2:AT51,'Publication Bias Analysis'!AT52),"")</f>
        <v/>
      </c>
      <c r="FI52" s="34" t="str">
        <f t="shared" si="154"/>
        <v/>
      </c>
      <c r="FJ52" s="34" t="e">
        <f>IF('Publication Bias Analysis'!AS52&lt;&gt;"",'Publication Bias Analysis'!AS52,NA())</f>
        <v>#N/A</v>
      </c>
      <c r="FK52" s="34" t="e">
        <f>IF('Publication Bias Analysis'!AT52&lt;&gt;"",'Publication Bias Analysis'!AT52,NA())</f>
        <v>#N/A</v>
      </c>
      <c r="FL52" s="34" t="str">
        <f>IF(AND(Include_study?="Yes",Sufficient_data="Yes"),'Publication Bias Analysis'!AS:AS-AVERAGE('Publication Bias Analysis'!AS:AS),"")</f>
        <v/>
      </c>
      <c r="FM52" s="47" t="str">
        <f>IF(AND(Include_study?="Yes",Sufficient_data="Yes"),FK:FK-('Publication Bias Analysis'!AW$30+'Publication Bias Analysis'!AW$31*'Publication Bias Analysis'!AS:AS),"")</f>
        <v/>
      </c>
      <c r="FS52" s="166"/>
      <c r="FT52" s="34" t="str">
        <f t="shared" si="155"/>
        <v/>
      </c>
      <c r="FU52" s="90" t="str">
        <f t="shared" si="83"/>
        <v/>
      </c>
      <c r="FV52" s="47" t="str">
        <f t="shared" ref="FV52:FV115" si="185">IF(FU52&lt;&gt;"",LN(FU52),"")</f>
        <v/>
      </c>
    </row>
    <row r="53" spans="1:178" x14ac:dyDescent="0.2">
      <c r="A53" s="169"/>
      <c r="B53" s="54" t="str">
        <f t="shared" si="90"/>
        <v/>
      </c>
      <c r="C53" s="76" t="str">
        <f>IF(B53&lt;&gt;"",IF(B53=0,COUNTIF(B$2:B52,0)+1,COUNTIF(B$2:B52,B53)+B53+COUNTIF(B:B,0)),"")</f>
        <v/>
      </c>
      <c r="D53" s="76" t="str">
        <f t="shared" si="91"/>
        <v/>
      </c>
      <c r="E53" s="121" t="str">
        <f>IF(AND(Sufficient_data="Yes",Include_study?="Yes",Input!Study_name&lt;&gt;""),Input!Study_name,"")</f>
        <v/>
      </c>
      <c r="F5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53" s="76" t="str">
        <f t="shared" si="92"/>
        <v/>
      </c>
      <c r="H53" s="132" t="str">
        <f t="shared" si="93"/>
        <v/>
      </c>
      <c r="I5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53" s="77" t="str">
        <f t="shared" si="94"/>
        <v/>
      </c>
      <c r="K53" s="77" t="str">
        <f t="shared" si="95"/>
        <v/>
      </c>
      <c r="L53" s="77" t="str">
        <f t="shared" si="96"/>
        <v/>
      </c>
      <c r="M53" s="77" t="str">
        <f t="shared" si="97"/>
        <v/>
      </c>
      <c r="N53" s="77" t="str">
        <f t="shared" si="98"/>
        <v/>
      </c>
      <c r="O53" s="146" t="str">
        <f t="shared" si="99"/>
        <v/>
      </c>
      <c r="P53" s="142" t="str">
        <f t="shared" si="100"/>
        <v/>
      </c>
      <c r="Q53" s="35"/>
      <c r="R53" s="71" t="e">
        <f t="shared" si="101"/>
        <v>#N/A</v>
      </c>
      <c r="S53" s="34" t="e">
        <f t="shared" si="102"/>
        <v>#N/A</v>
      </c>
      <c r="T53" s="47" t="e">
        <f t="shared" si="103"/>
        <v>#N/A</v>
      </c>
      <c r="Y53" s="169"/>
      <c r="Z53" s="83" t="str">
        <f t="shared" si="157"/>
        <v/>
      </c>
      <c r="AA53" s="34" t="str">
        <f t="shared" si="105"/>
        <v/>
      </c>
      <c r="AB53" s="34" t="str">
        <f t="shared" si="106"/>
        <v/>
      </c>
      <c r="AC53" s="34" t="str">
        <f t="shared" si="107"/>
        <v/>
      </c>
      <c r="AD53" s="34" t="str">
        <f t="shared" si="108"/>
        <v/>
      </c>
      <c r="AE53" s="77" t="str">
        <f t="shared" si="158"/>
        <v/>
      </c>
      <c r="AF53" s="77" t="str">
        <f t="shared" si="110"/>
        <v/>
      </c>
      <c r="AG53" s="84" t="str">
        <f t="shared" si="159"/>
        <v/>
      </c>
      <c r="AH53" s="34" t="str">
        <f t="shared" si="112"/>
        <v/>
      </c>
      <c r="AI53" s="34" t="str">
        <f t="shared" si="113"/>
        <v/>
      </c>
      <c r="AJ53" s="47" t="str">
        <f t="shared" si="114"/>
        <v/>
      </c>
      <c r="AK53" s="35"/>
      <c r="AL53" s="71" t="e">
        <f t="shared" si="160"/>
        <v>#N/A</v>
      </c>
      <c r="AM53" s="34" t="e">
        <f t="shared" si="161"/>
        <v>#N/A</v>
      </c>
      <c r="AN53" s="47" t="e">
        <f t="shared" si="162"/>
        <v>#N/A</v>
      </c>
      <c r="AO53" s="35"/>
      <c r="AP53" s="83" t="str">
        <f t="shared" si="163"/>
        <v/>
      </c>
      <c r="AQ53" s="34" t="str">
        <f>IF(AND(Sufficient_data="Yes",Include_study?="Yes",Subgroup&lt;&gt;""),IF(COUNTIFS(Input!L$2:L52,"="&amp;"Yes",Input!C$2:C52,"="&amp;"Yes",Input!M$2:M52,"="&amp;Subgroup)&gt;0,"",Subgroup),"")</f>
        <v/>
      </c>
      <c r="AR53" s="89" t="str">
        <f t="shared" si="164"/>
        <v/>
      </c>
      <c r="AS53" s="76" t="str">
        <f t="shared" si="165"/>
        <v/>
      </c>
      <c r="AT53" s="34" t="str">
        <f t="shared" si="166"/>
        <v/>
      </c>
      <c r="AU53" s="90" t="str">
        <f t="shared" si="167"/>
        <v/>
      </c>
      <c r="AV53" s="34" t="str">
        <f t="shared" si="168"/>
        <v/>
      </c>
      <c r="AW53" s="34" t="str">
        <f t="shared" si="169"/>
        <v/>
      </c>
      <c r="AX53" s="34" t="str">
        <f t="shared" si="125"/>
        <v/>
      </c>
      <c r="AY53" s="34" t="str">
        <f t="shared" si="170"/>
        <v/>
      </c>
      <c r="AZ53" s="34" t="str">
        <f t="shared" si="171"/>
        <v/>
      </c>
      <c r="BA53" s="34" t="str">
        <f t="shared" si="128"/>
        <v/>
      </c>
      <c r="BB53" s="89" t="str">
        <f t="shared" si="172"/>
        <v/>
      </c>
      <c r="BC53" s="34" t="str">
        <f t="shared" si="130"/>
        <v/>
      </c>
      <c r="BD53" s="34" t="str">
        <f t="shared" si="131"/>
        <v/>
      </c>
      <c r="BE53" s="34" t="str">
        <f t="shared" si="173"/>
        <v/>
      </c>
      <c r="BF53" s="34" t="str">
        <f t="shared" si="174"/>
        <v/>
      </c>
      <c r="BG53" s="34" t="str">
        <f t="shared" si="76"/>
        <v/>
      </c>
      <c r="BH53" s="34" t="str">
        <f t="shared" si="77"/>
        <v/>
      </c>
      <c r="BI53" s="34" t="str">
        <f t="shared" si="175"/>
        <v/>
      </c>
      <c r="BJ53" s="34" t="str">
        <f t="shared" si="176"/>
        <v/>
      </c>
      <c r="BK53" s="34" t="str">
        <f t="shared" si="177"/>
        <v/>
      </c>
      <c r="BL53" s="34" t="e">
        <f t="shared" si="178"/>
        <v>#N/A</v>
      </c>
      <c r="BM53" s="84" t="str">
        <f t="shared" si="78"/>
        <v/>
      </c>
      <c r="BN53" s="34" t="str">
        <f t="shared" si="179"/>
        <v/>
      </c>
      <c r="BO53" s="34" t="str">
        <f t="shared" si="139"/>
        <v/>
      </c>
      <c r="BP53" s="34" t="str">
        <f t="shared" si="180"/>
        <v/>
      </c>
      <c r="BQ53" s="47" t="str">
        <f t="shared" si="79"/>
        <v/>
      </c>
      <c r="BV53" s="170"/>
      <c r="BW53" s="71" t="e">
        <f>IF(AND(Sufficient_data="Yes",Include_study?="Yes",Moderator&lt;&gt;""),'Moderator Analysis'!E:E,NA())</f>
        <v>#N/A</v>
      </c>
      <c r="BX53" s="34" t="e">
        <f>IF(AND(Include_study?="Yes",Sufficient_data="Yes",Moderator&lt;&gt;""),'Moderator Analysis'!F:F,NA())</f>
        <v>#N/A</v>
      </c>
      <c r="BY53" s="34" t="str">
        <f t="shared" si="141"/>
        <v/>
      </c>
      <c r="BZ53" s="34" t="str">
        <f>IF(AND(Sufficient_data="Yes",Include_study?="Yes",Moderator&lt;&gt;""),'Moderator Analysis'!F:F-CJ$2,"")</f>
        <v/>
      </c>
      <c r="CA53" s="34" t="str">
        <f>IF(AND(Sufficient_data="Yes",Include_study?="Yes",Moderator&lt;&gt;""),'Moderator Analysis'!E:E-CJ$3,"")</f>
        <v/>
      </c>
      <c r="CB53" s="47" t="str">
        <f t="shared" si="142"/>
        <v/>
      </c>
      <c r="CD53" s="95" t="str">
        <f t="shared" si="181"/>
        <v/>
      </c>
      <c r="CE53" s="77" t="str">
        <f>IF(AND(Sufficient_data="Yes",Include_study?="Yes",CD53&lt;&gt;""),'Moderator Analysis'!F:F-'Moderator Analysis'!J$37,"")</f>
        <v/>
      </c>
      <c r="CF53" s="77" t="str">
        <f>IF(AND(Sufficient_data="Yes",Include_study?="Yes",CD53&lt;&gt;""),'Moderator Analysis'!E:E-SUMPRODUCT('Moderator Analysis'!E:E,CD:CD)/SUM(CD:CD),"")</f>
        <v/>
      </c>
      <c r="CG53" s="96" t="str">
        <f>IF(AND(Sufficient_data="Yes",Include_study?="Yes",CD53&lt;&gt;""),CD:CD*(BX53-'Moderator Analysis'!J$29-'Moderator Analysis'!J$30*'Moderator Analysis'!E:E)^2,"")</f>
        <v/>
      </c>
      <c r="CL53" s="170"/>
      <c r="CM53" s="174"/>
      <c r="CN53" s="34" t="str">
        <f t="shared" si="144"/>
        <v/>
      </c>
      <c r="CO53" s="34" t="str">
        <f>IF(AND(Include_study?="Yes",Sufficient_data="Yes"),1/('Publication Bias Analysis'!F:F^2+IF(Additional_model="Fixed effect",0,Calculations!DB$11)),"")</f>
        <v/>
      </c>
      <c r="CP53" s="34" t="str">
        <f>IF(AND(Include_study?="Yes",Sufficient_data="Yes"),1/('Publication Bias Analysis'!F:F^2+IF(Additional_model="Fixed effect",0,'Publication Bias Analysis'!L$32)),"")</f>
        <v/>
      </c>
      <c r="CQ53" s="34" t="str">
        <f>IF(AND(Include_study?="Yes",Sufficient_data="Yes"),'Publication Bias Analysis'!E:E-'Publication Bias Analysis'!I$37,"")</f>
        <v/>
      </c>
      <c r="CR53" s="34" t="str">
        <f t="shared" si="145"/>
        <v/>
      </c>
      <c r="CS53" s="34" t="str">
        <f t="shared" si="156"/>
        <v/>
      </c>
      <c r="CT53" s="76" t="str">
        <f t="shared" si="146"/>
        <v/>
      </c>
      <c r="CU53" s="76" t="str">
        <f>IF(AND(Include_study?="Yes",Sufficient_data="Yes"),CT:CT+IF(DF:DF&lt;0,-1,1)*COUNTIF(CT$2:CT52,CT:CT),"")</f>
        <v/>
      </c>
      <c r="CV53" s="76" t="str">
        <f>IF(AND(Include_study?="Yes",Sufficient_data="Yes"),RANK(DJ:DJ,DJ:DJ,1)*IF(DI:DI&lt;0,-1,1)+IF(DI:DI&lt;0,-1,1)*COUNTIF(CT$2:CT52,CT:CT),"")</f>
        <v/>
      </c>
      <c r="CW53" s="76" t="str">
        <f>IF(AND(Include_study?="Yes",Sufficient_data="Yes"),RANK(DM:DM,DM:DM,1)*IF(DL:DL&lt;0,-1,1)+IF(DL:DL&lt;0,-1,1)*COUNTIF(CT$2:CT52,CT:CT),"")</f>
        <v/>
      </c>
      <c r="CX53" s="34" t="e">
        <f>IF(AND(Include_study?="Yes",Sufficient_data="Yes"),'Publication Bias Analysis'!E:E,NA())</f>
        <v>#N/A</v>
      </c>
      <c r="CY53" s="47" t="e">
        <f>IF(AND(Include_study?="Yes",Sufficient_data="Yes"),'Publication Bias Analysis'!F:F,NA())</f>
        <v>#N/A</v>
      </c>
      <c r="DE53" s="166"/>
      <c r="DF5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53" s="34" t="str">
        <f t="shared" si="182"/>
        <v/>
      </c>
      <c r="DH53" s="47" t="str">
        <f>IF(AND(Include_study?="Yes",Sufficient_data="Yes"),1/('Publication Bias Analysis'!F:F^2+IF(Additional_model="Fixed effect",0,$DQ$7)),"")</f>
        <v/>
      </c>
      <c r="DI53" s="34" t="str">
        <f>IF(AND(Include_study?="Yes",Sufficient_data="Yes"),IF('Publication Bias Analysis'!L$37="Left",'Publication Bias Analysis'!E:E-DQ$3,DQ$3-'Publication Bias Analysis'!E:E),"")</f>
        <v/>
      </c>
      <c r="DJ53" s="34" t="str">
        <f t="shared" si="183"/>
        <v/>
      </c>
      <c r="DK53" s="47" t="str">
        <f>IF(AND(DI53&lt;&gt;"",CU53&lt;=MAX(CU:CU)-DQ$8),1/('Publication Bias Analysis'!F:F^2+IF(Additional_model="Fixed effect",0,$DQ$15)),"")</f>
        <v/>
      </c>
      <c r="DL53" s="7" t="str">
        <f>IF(AND(Include_study?="Yes",Sufficient_data="Yes"),IF('Publication Bias Analysis'!L$37="Left",'Publication Bias Analysis'!E:E-DQ$11,DQ$11-'Publication Bias Analysis'!E:E),"")</f>
        <v/>
      </c>
      <c r="DM53" s="7" t="str">
        <f t="shared" si="184"/>
        <v/>
      </c>
      <c r="DN53" s="47" t="str">
        <f>IF(AND(DL53&lt;&gt;"",CV53&lt;=MAX(CV:CV)-DQ$16),1/('Publication Bias Analysis'!F:F^2+IF(Additional_model="Fixed effect",0,$DQ$23)),"")</f>
        <v/>
      </c>
      <c r="EF53" s="166"/>
      <c r="EG53" s="34" t="str">
        <f t="shared" si="68"/>
        <v/>
      </c>
      <c r="EH53" s="47" t="str">
        <f>IF(AND(Include_study?="Yes",Sufficient_data="Yes"),Z_score-('Publication Bias Analysis'!P$3+'Publication Bias Analysis'!P$4*Inverse_standard_error),"")</f>
        <v/>
      </c>
      <c r="EJ53" s="166"/>
      <c r="EK53" s="34" t="str">
        <f>IF(AND(Include_study?="Yes",Sufficient_data="Yes"),('Publication Bias Analysis'!E:E-SUMPRODUCT('Publication Bias Analysis'!E:E,Calculations!CN:CN)/SUM(Calculations!CN:CN))/(SQRT(EL:EL)),"")</f>
        <v/>
      </c>
      <c r="EL53" s="34" t="str">
        <f>IF(AND(Include_study?="Yes",Sufficient_data="Yes"),'Publication Bias Analysis'!F:F^2-1/(SUM(Calculations!CN:CN)),"")</f>
        <v/>
      </c>
      <c r="EM53" s="76" t="str">
        <f t="shared" si="149"/>
        <v/>
      </c>
      <c r="EN53" s="76" t="str">
        <f t="shared" si="150"/>
        <v/>
      </c>
      <c r="EO53" s="76" t="str">
        <f>IF(AND(Include_study?="Yes",Sufficient_data="Yes"),COUNTIFS(EM$2:EM52,"&lt;"&amp;EM53,EN$2:EN52,"&lt;"&amp;EN53)+COUNTIFS(EM54:EM$201,"&lt;"&amp;EM53,EN54:EN$201,"&lt;"&amp;EN53)+COUNTIFS(EM$2:EM52,"&gt;"&amp;EM53,EN$2:EN52,"&gt;"&amp;EN53)+COUNTIFS(EM54:EM$201,"&gt;"&amp;EM53,EN54:EN$201,"&gt;"&amp;EN53),"")</f>
        <v/>
      </c>
      <c r="EP53" s="101" t="str">
        <f>IF(AND(Include_study?="Yes",Sufficient_data="Yes"),COUNTIFS(EM$2:EM52,"&lt;"&amp;EM53,EN$2:EN52,"&gt;"&amp;EN53)+COUNTIFS(EM54:EM$201,"&lt;"&amp;EM53,EN54:EN$201,"&gt;"&amp;EN53)+COUNTIFS(EM$2:EM52,"&gt;"&amp;EM53,EN$2:EN52,"&lt;"&amp;EN53)+COUNTIFS(EM54:EM$201,"&gt;"&amp;EM53,EN54:EN$201,"&lt;"&amp;EN53),"")</f>
        <v/>
      </c>
      <c r="ER53" s="166"/>
      <c r="EW53" s="166"/>
      <c r="EX53" s="34" t="e">
        <f t="shared" si="151"/>
        <v>#N/A</v>
      </c>
      <c r="EY53" s="34" t="e">
        <f t="shared" si="152"/>
        <v>#N/A</v>
      </c>
      <c r="EZ53" s="34" t="str">
        <f t="shared" si="153"/>
        <v/>
      </c>
      <c r="FA53" s="47" t="str">
        <f>IF(AND(Include_study?="Yes",Sufficient_data="Yes"),Z_score-('Publication Bias Analysis'!AL$30+'Publication Bias Analysis'!AL$31*Inverse_standard_error),"")</f>
        <v/>
      </c>
      <c r="FG53" s="166"/>
      <c r="FH53" s="104" t="str">
        <f>IF(Z_score&lt;&gt;"",RANK('Publication Bias Analysis'!AT:AT,'Publication Bias Analysis'!AT:AT,1)+COUNTIF('Publication Bias Analysis'!AT$2:AT52,'Publication Bias Analysis'!AT53),"")</f>
        <v/>
      </c>
      <c r="FI53" s="34" t="str">
        <f t="shared" si="154"/>
        <v/>
      </c>
      <c r="FJ53" s="34" t="e">
        <f>IF('Publication Bias Analysis'!AS53&lt;&gt;"",'Publication Bias Analysis'!AS53,NA())</f>
        <v>#N/A</v>
      </c>
      <c r="FK53" s="34" t="e">
        <f>IF('Publication Bias Analysis'!AT53&lt;&gt;"",'Publication Bias Analysis'!AT53,NA())</f>
        <v>#N/A</v>
      </c>
      <c r="FL53" s="34" t="str">
        <f>IF(AND(Include_study?="Yes",Sufficient_data="Yes"),'Publication Bias Analysis'!AS:AS-AVERAGE('Publication Bias Analysis'!AS:AS),"")</f>
        <v/>
      </c>
      <c r="FM53" s="47" t="str">
        <f>IF(AND(Include_study?="Yes",Sufficient_data="Yes"),FK:FK-('Publication Bias Analysis'!AW$30+'Publication Bias Analysis'!AW$31*'Publication Bias Analysis'!AS:AS),"")</f>
        <v/>
      </c>
      <c r="FS53" s="166"/>
      <c r="FT53" s="34" t="str">
        <f t="shared" si="155"/>
        <v/>
      </c>
      <c r="FU53" s="90" t="str">
        <f t="shared" si="83"/>
        <v/>
      </c>
      <c r="FV53" s="47" t="str">
        <f t="shared" si="185"/>
        <v/>
      </c>
    </row>
    <row r="54" spans="1:178" x14ac:dyDescent="0.2">
      <c r="A54" s="169"/>
      <c r="B54" s="54" t="str">
        <f t="shared" si="90"/>
        <v/>
      </c>
      <c r="C54" s="76" t="str">
        <f>IF(B54&lt;&gt;"",IF(B54=0,COUNTIF(B$2:B53,0)+1,COUNTIF(B$2:B53,B54)+B54+COUNTIF(B:B,0)),"")</f>
        <v/>
      </c>
      <c r="D54" s="76" t="str">
        <f t="shared" si="91"/>
        <v/>
      </c>
      <c r="E54" s="121" t="str">
        <f>IF(AND(Sufficient_data="Yes",Include_study?="Yes",Input!Study_name&lt;&gt;""),Input!Study_name,"")</f>
        <v/>
      </c>
      <c r="F5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54" s="76" t="str">
        <f t="shared" si="92"/>
        <v/>
      </c>
      <c r="H54" s="132" t="str">
        <f t="shared" si="93"/>
        <v/>
      </c>
      <c r="I5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54" s="77" t="str">
        <f t="shared" si="94"/>
        <v/>
      </c>
      <c r="K54" s="77" t="str">
        <f t="shared" si="95"/>
        <v/>
      </c>
      <c r="L54" s="77" t="str">
        <f t="shared" si="96"/>
        <v/>
      </c>
      <c r="M54" s="77" t="str">
        <f t="shared" si="97"/>
        <v/>
      </c>
      <c r="N54" s="77" t="str">
        <f t="shared" si="98"/>
        <v/>
      </c>
      <c r="O54" s="146" t="str">
        <f t="shared" si="99"/>
        <v/>
      </c>
      <c r="P54" s="142" t="str">
        <f t="shared" si="100"/>
        <v/>
      </c>
      <c r="Q54" s="35"/>
      <c r="R54" s="71" t="e">
        <f t="shared" si="101"/>
        <v>#N/A</v>
      </c>
      <c r="S54" s="34" t="e">
        <f t="shared" si="102"/>
        <v>#N/A</v>
      </c>
      <c r="T54" s="47" t="e">
        <f t="shared" si="103"/>
        <v>#N/A</v>
      </c>
      <c r="Y54" s="169"/>
      <c r="Z54" s="83" t="str">
        <f t="shared" si="157"/>
        <v/>
      </c>
      <c r="AA54" s="34" t="str">
        <f t="shared" si="105"/>
        <v/>
      </c>
      <c r="AB54" s="34" t="str">
        <f t="shared" si="106"/>
        <v/>
      </c>
      <c r="AC54" s="34" t="str">
        <f t="shared" si="107"/>
        <v/>
      </c>
      <c r="AD54" s="34" t="str">
        <f t="shared" si="108"/>
        <v/>
      </c>
      <c r="AE54" s="77" t="str">
        <f t="shared" si="158"/>
        <v/>
      </c>
      <c r="AF54" s="77" t="str">
        <f t="shared" si="110"/>
        <v/>
      </c>
      <c r="AG54" s="84" t="str">
        <f t="shared" si="159"/>
        <v/>
      </c>
      <c r="AH54" s="34" t="str">
        <f t="shared" si="112"/>
        <v/>
      </c>
      <c r="AI54" s="34" t="str">
        <f t="shared" si="113"/>
        <v/>
      </c>
      <c r="AJ54" s="47" t="str">
        <f t="shared" si="114"/>
        <v/>
      </c>
      <c r="AK54" s="35"/>
      <c r="AL54" s="71" t="e">
        <f t="shared" si="160"/>
        <v>#N/A</v>
      </c>
      <c r="AM54" s="34" t="e">
        <f t="shared" si="161"/>
        <v>#N/A</v>
      </c>
      <c r="AN54" s="47" t="e">
        <f t="shared" si="162"/>
        <v>#N/A</v>
      </c>
      <c r="AO54" s="35"/>
      <c r="AP54" s="83" t="str">
        <f t="shared" si="163"/>
        <v/>
      </c>
      <c r="AQ54" s="34" t="str">
        <f>IF(AND(Sufficient_data="Yes",Include_study?="Yes",Subgroup&lt;&gt;""),IF(COUNTIFS(Input!L$2:L53,"="&amp;"Yes",Input!C$2:C53,"="&amp;"Yes",Input!M$2:M53,"="&amp;Subgroup)&gt;0,"",Subgroup),"")</f>
        <v/>
      </c>
      <c r="AR54" s="89" t="str">
        <f t="shared" si="164"/>
        <v/>
      </c>
      <c r="AS54" s="76" t="str">
        <f t="shared" si="165"/>
        <v/>
      </c>
      <c r="AT54" s="34" t="str">
        <f t="shared" si="166"/>
        <v/>
      </c>
      <c r="AU54" s="90" t="str">
        <f t="shared" si="167"/>
        <v/>
      </c>
      <c r="AV54" s="34" t="str">
        <f t="shared" si="168"/>
        <v/>
      </c>
      <c r="AW54" s="34" t="str">
        <f t="shared" si="169"/>
        <v/>
      </c>
      <c r="AX54" s="34" t="str">
        <f t="shared" si="125"/>
        <v/>
      </c>
      <c r="AY54" s="34" t="str">
        <f t="shared" si="170"/>
        <v/>
      </c>
      <c r="AZ54" s="34" t="str">
        <f t="shared" si="171"/>
        <v/>
      </c>
      <c r="BA54" s="34" t="str">
        <f t="shared" si="128"/>
        <v/>
      </c>
      <c r="BB54" s="89" t="str">
        <f t="shared" si="172"/>
        <v/>
      </c>
      <c r="BC54" s="34" t="str">
        <f t="shared" si="130"/>
        <v/>
      </c>
      <c r="BD54" s="34" t="str">
        <f t="shared" si="131"/>
        <v/>
      </c>
      <c r="BE54" s="34" t="str">
        <f t="shared" si="173"/>
        <v/>
      </c>
      <c r="BF54" s="34" t="str">
        <f t="shared" si="174"/>
        <v/>
      </c>
      <c r="BG54" s="34" t="str">
        <f t="shared" si="76"/>
        <v/>
      </c>
      <c r="BH54" s="34" t="str">
        <f t="shared" si="77"/>
        <v/>
      </c>
      <c r="BI54" s="34" t="str">
        <f t="shared" si="175"/>
        <v/>
      </c>
      <c r="BJ54" s="34" t="str">
        <f t="shared" si="176"/>
        <v/>
      </c>
      <c r="BK54" s="34" t="str">
        <f t="shared" si="177"/>
        <v/>
      </c>
      <c r="BL54" s="34" t="e">
        <f t="shared" si="178"/>
        <v>#N/A</v>
      </c>
      <c r="BM54" s="84" t="str">
        <f t="shared" si="78"/>
        <v/>
      </c>
      <c r="BN54" s="34" t="str">
        <f t="shared" si="179"/>
        <v/>
      </c>
      <c r="BO54" s="34" t="str">
        <f t="shared" si="139"/>
        <v/>
      </c>
      <c r="BP54" s="34" t="str">
        <f t="shared" si="180"/>
        <v/>
      </c>
      <c r="BQ54" s="47" t="str">
        <f t="shared" si="79"/>
        <v/>
      </c>
      <c r="BV54" s="170"/>
      <c r="BW54" s="71" t="e">
        <f>IF(AND(Sufficient_data="Yes",Include_study?="Yes",Moderator&lt;&gt;""),'Moderator Analysis'!E:E,NA())</f>
        <v>#N/A</v>
      </c>
      <c r="BX54" s="34" t="e">
        <f>IF(AND(Include_study?="Yes",Sufficient_data="Yes",Moderator&lt;&gt;""),'Moderator Analysis'!F:F,NA())</f>
        <v>#N/A</v>
      </c>
      <c r="BY54" s="34" t="str">
        <f t="shared" si="141"/>
        <v/>
      </c>
      <c r="BZ54" s="34" t="str">
        <f>IF(AND(Sufficient_data="Yes",Include_study?="Yes",Moderator&lt;&gt;""),'Moderator Analysis'!F:F-CJ$2,"")</f>
        <v/>
      </c>
      <c r="CA54" s="34" t="str">
        <f>IF(AND(Sufficient_data="Yes",Include_study?="Yes",Moderator&lt;&gt;""),'Moderator Analysis'!E:E-CJ$3,"")</f>
        <v/>
      </c>
      <c r="CB54" s="47" t="str">
        <f t="shared" si="142"/>
        <v/>
      </c>
      <c r="CD54" s="95" t="str">
        <f t="shared" si="181"/>
        <v/>
      </c>
      <c r="CE54" s="77" t="str">
        <f>IF(AND(Sufficient_data="Yes",Include_study?="Yes",CD54&lt;&gt;""),'Moderator Analysis'!F:F-'Moderator Analysis'!J$37,"")</f>
        <v/>
      </c>
      <c r="CF54" s="77" t="str">
        <f>IF(AND(Sufficient_data="Yes",Include_study?="Yes",CD54&lt;&gt;""),'Moderator Analysis'!E:E-SUMPRODUCT('Moderator Analysis'!E:E,CD:CD)/SUM(CD:CD),"")</f>
        <v/>
      </c>
      <c r="CG54" s="96" t="str">
        <f>IF(AND(Sufficient_data="Yes",Include_study?="Yes",CD54&lt;&gt;""),CD:CD*(BX54-'Moderator Analysis'!J$29-'Moderator Analysis'!J$30*'Moderator Analysis'!E:E)^2,"")</f>
        <v/>
      </c>
      <c r="CL54" s="170"/>
      <c r="CM54" s="174"/>
      <c r="CN54" s="34" t="str">
        <f t="shared" si="144"/>
        <v/>
      </c>
      <c r="CO54" s="34" t="str">
        <f>IF(AND(Include_study?="Yes",Sufficient_data="Yes"),1/('Publication Bias Analysis'!F:F^2+IF(Additional_model="Fixed effect",0,Calculations!DB$11)),"")</f>
        <v/>
      </c>
      <c r="CP54" s="34" t="str">
        <f>IF(AND(Include_study?="Yes",Sufficient_data="Yes"),1/('Publication Bias Analysis'!F:F^2+IF(Additional_model="Fixed effect",0,'Publication Bias Analysis'!L$32)),"")</f>
        <v/>
      </c>
      <c r="CQ54" s="34" t="str">
        <f>IF(AND(Include_study?="Yes",Sufficient_data="Yes"),'Publication Bias Analysis'!E:E-'Publication Bias Analysis'!I$37,"")</f>
        <v/>
      </c>
      <c r="CR54" s="34" t="str">
        <f t="shared" si="145"/>
        <v/>
      </c>
      <c r="CS54" s="34" t="str">
        <f t="shared" si="156"/>
        <v/>
      </c>
      <c r="CT54" s="76" t="str">
        <f t="shared" si="146"/>
        <v/>
      </c>
      <c r="CU54" s="76" t="str">
        <f>IF(AND(Include_study?="Yes",Sufficient_data="Yes"),CT:CT+IF(DF:DF&lt;0,-1,1)*COUNTIF(CT$2:CT53,CT:CT),"")</f>
        <v/>
      </c>
      <c r="CV54" s="76" t="str">
        <f>IF(AND(Include_study?="Yes",Sufficient_data="Yes"),RANK(DJ:DJ,DJ:DJ,1)*IF(DI:DI&lt;0,-1,1)+IF(DI:DI&lt;0,-1,1)*COUNTIF(CT$2:CT53,CT:CT),"")</f>
        <v/>
      </c>
      <c r="CW54" s="76" t="str">
        <f>IF(AND(Include_study?="Yes",Sufficient_data="Yes"),RANK(DM:DM,DM:DM,1)*IF(DL:DL&lt;0,-1,1)+IF(DL:DL&lt;0,-1,1)*COUNTIF(CT$2:CT53,CT:CT),"")</f>
        <v/>
      </c>
      <c r="CX54" s="34" t="e">
        <f>IF(AND(Include_study?="Yes",Sufficient_data="Yes"),'Publication Bias Analysis'!E:E,NA())</f>
        <v>#N/A</v>
      </c>
      <c r="CY54" s="47" t="e">
        <f>IF(AND(Include_study?="Yes",Sufficient_data="Yes"),'Publication Bias Analysis'!F:F,NA())</f>
        <v>#N/A</v>
      </c>
      <c r="DE54" s="166"/>
      <c r="DF5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54" s="34" t="str">
        <f t="shared" si="182"/>
        <v/>
      </c>
      <c r="DH54" s="47" t="str">
        <f>IF(AND(Include_study?="Yes",Sufficient_data="Yes"),1/('Publication Bias Analysis'!F:F^2+IF(Additional_model="Fixed effect",0,$DQ$7)),"")</f>
        <v/>
      </c>
      <c r="DI54" s="34" t="str">
        <f>IF(AND(Include_study?="Yes",Sufficient_data="Yes"),IF('Publication Bias Analysis'!L$37="Left",'Publication Bias Analysis'!E:E-DQ$3,DQ$3-'Publication Bias Analysis'!E:E),"")</f>
        <v/>
      </c>
      <c r="DJ54" s="34" t="str">
        <f t="shared" si="183"/>
        <v/>
      </c>
      <c r="DK54" s="47" t="str">
        <f>IF(AND(DI54&lt;&gt;"",CU54&lt;=MAX(CU:CU)-DQ$8),1/('Publication Bias Analysis'!F:F^2+IF(Additional_model="Fixed effect",0,$DQ$15)),"")</f>
        <v/>
      </c>
      <c r="DL54" s="7" t="str">
        <f>IF(AND(Include_study?="Yes",Sufficient_data="Yes"),IF('Publication Bias Analysis'!L$37="Left",'Publication Bias Analysis'!E:E-DQ$11,DQ$11-'Publication Bias Analysis'!E:E),"")</f>
        <v/>
      </c>
      <c r="DM54" s="7" t="str">
        <f t="shared" si="184"/>
        <v/>
      </c>
      <c r="DN54" s="47" t="str">
        <f>IF(AND(DL54&lt;&gt;"",CV54&lt;=MAX(CV:CV)-DQ$16),1/('Publication Bias Analysis'!F:F^2+IF(Additional_model="Fixed effect",0,$DQ$23)),"")</f>
        <v/>
      </c>
      <c r="EF54" s="166"/>
      <c r="EG54" s="34" t="str">
        <f t="shared" si="68"/>
        <v/>
      </c>
      <c r="EH54" s="47" t="str">
        <f>IF(AND(Include_study?="Yes",Sufficient_data="Yes"),Z_score-('Publication Bias Analysis'!P$3+'Publication Bias Analysis'!P$4*Inverse_standard_error),"")</f>
        <v/>
      </c>
      <c r="EJ54" s="166"/>
      <c r="EK54" s="34" t="str">
        <f>IF(AND(Include_study?="Yes",Sufficient_data="Yes"),('Publication Bias Analysis'!E:E-SUMPRODUCT('Publication Bias Analysis'!E:E,Calculations!CN:CN)/SUM(Calculations!CN:CN))/(SQRT(EL:EL)),"")</f>
        <v/>
      </c>
      <c r="EL54" s="34" t="str">
        <f>IF(AND(Include_study?="Yes",Sufficient_data="Yes"),'Publication Bias Analysis'!F:F^2-1/(SUM(Calculations!CN:CN)),"")</f>
        <v/>
      </c>
      <c r="EM54" s="76" t="str">
        <f t="shared" si="149"/>
        <v/>
      </c>
      <c r="EN54" s="76" t="str">
        <f t="shared" si="150"/>
        <v/>
      </c>
      <c r="EO54" s="76" t="str">
        <f>IF(AND(Include_study?="Yes",Sufficient_data="Yes"),COUNTIFS(EM$2:EM53,"&lt;"&amp;EM54,EN$2:EN53,"&lt;"&amp;EN54)+COUNTIFS(EM55:EM$201,"&lt;"&amp;EM54,EN55:EN$201,"&lt;"&amp;EN54)+COUNTIFS(EM$2:EM53,"&gt;"&amp;EM54,EN$2:EN53,"&gt;"&amp;EN54)+COUNTIFS(EM55:EM$201,"&gt;"&amp;EM54,EN55:EN$201,"&gt;"&amp;EN54),"")</f>
        <v/>
      </c>
      <c r="EP54" s="101" t="str">
        <f>IF(AND(Include_study?="Yes",Sufficient_data="Yes"),COUNTIFS(EM$2:EM53,"&lt;"&amp;EM54,EN$2:EN53,"&gt;"&amp;EN54)+COUNTIFS(EM55:EM$201,"&lt;"&amp;EM54,EN55:EN$201,"&gt;"&amp;EN54)+COUNTIFS(EM$2:EM53,"&gt;"&amp;EM54,EN$2:EN53,"&lt;"&amp;EN54)+COUNTIFS(EM55:EM$201,"&gt;"&amp;EM54,EN55:EN$201,"&lt;"&amp;EN54),"")</f>
        <v/>
      </c>
      <c r="ER54" s="166"/>
      <c r="EW54" s="166"/>
      <c r="EX54" s="34" t="e">
        <f t="shared" si="151"/>
        <v>#N/A</v>
      </c>
      <c r="EY54" s="34" t="e">
        <f t="shared" si="152"/>
        <v>#N/A</v>
      </c>
      <c r="EZ54" s="34" t="str">
        <f t="shared" si="153"/>
        <v/>
      </c>
      <c r="FA54" s="47" t="str">
        <f>IF(AND(Include_study?="Yes",Sufficient_data="Yes"),Z_score-('Publication Bias Analysis'!AL$30+'Publication Bias Analysis'!AL$31*Inverse_standard_error),"")</f>
        <v/>
      </c>
      <c r="FG54" s="166"/>
      <c r="FH54" s="104" t="str">
        <f>IF(Z_score&lt;&gt;"",RANK('Publication Bias Analysis'!AT:AT,'Publication Bias Analysis'!AT:AT,1)+COUNTIF('Publication Bias Analysis'!AT$2:AT53,'Publication Bias Analysis'!AT54),"")</f>
        <v/>
      </c>
      <c r="FI54" s="34" t="str">
        <f t="shared" si="154"/>
        <v/>
      </c>
      <c r="FJ54" s="34" t="e">
        <f>IF('Publication Bias Analysis'!AS54&lt;&gt;"",'Publication Bias Analysis'!AS54,NA())</f>
        <v>#N/A</v>
      </c>
      <c r="FK54" s="34" t="e">
        <f>IF('Publication Bias Analysis'!AT54&lt;&gt;"",'Publication Bias Analysis'!AT54,NA())</f>
        <v>#N/A</v>
      </c>
      <c r="FL54" s="34" t="str">
        <f>IF(AND(Include_study?="Yes",Sufficient_data="Yes"),'Publication Bias Analysis'!AS:AS-AVERAGE('Publication Bias Analysis'!AS:AS),"")</f>
        <v/>
      </c>
      <c r="FM54" s="47" t="str">
        <f>IF(AND(Include_study?="Yes",Sufficient_data="Yes"),FK:FK-('Publication Bias Analysis'!AW$30+'Publication Bias Analysis'!AW$31*'Publication Bias Analysis'!AS:AS),"")</f>
        <v/>
      </c>
      <c r="FS54" s="166"/>
      <c r="FT54" s="34" t="str">
        <f t="shared" si="155"/>
        <v/>
      </c>
      <c r="FU54" s="90" t="str">
        <f t="shared" si="83"/>
        <v/>
      </c>
      <c r="FV54" s="47" t="str">
        <f t="shared" si="185"/>
        <v/>
      </c>
    </row>
    <row r="55" spans="1:178" x14ac:dyDescent="0.2">
      <c r="A55" s="169"/>
      <c r="B55" s="54" t="str">
        <f t="shared" si="90"/>
        <v/>
      </c>
      <c r="C55" s="76" t="str">
        <f>IF(B55&lt;&gt;"",IF(B55=0,COUNTIF(B$2:B54,0)+1,COUNTIF(B$2:B54,B55)+B55+COUNTIF(B:B,0)),"")</f>
        <v/>
      </c>
      <c r="D55" s="76" t="str">
        <f t="shared" si="91"/>
        <v/>
      </c>
      <c r="E55" s="121" t="str">
        <f>IF(AND(Sufficient_data="Yes",Include_study?="Yes",Input!Study_name&lt;&gt;""),Input!Study_name,"")</f>
        <v/>
      </c>
      <c r="F5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55" s="76" t="str">
        <f t="shared" si="92"/>
        <v/>
      </c>
      <c r="H55" s="132" t="str">
        <f t="shared" si="93"/>
        <v/>
      </c>
      <c r="I5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55" s="77" t="str">
        <f t="shared" si="94"/>
        <v/>
      </c>
      <c r="K55" s="77" t="str">
        <f t="shared" si="95"/>
        <v/>
      </c>
      <c r="L55" s="77" t="str">
        <f t="shared" si="96"/>
        <v/>
      </c>
      <c r="M55" s="77" t="str">
        <f t="shared" si="97"/>
        <v/>
      </c>
      <c r="N55" s="77" t="str">
        <f t="shared" si="98"/>
        <v/>
      </c>
      <c r="O55" s="146" t="str">
        <f t="shared" si="99"/>
        <v/>
      </c>
      <c r="P55" s="142" t="str">
        <f t="shared" si="100"/>
        <v/>
      </c>
      <c r="Q55" s="35"/>
      <c r="R55" s="71" t="e">
        <f t="shared" si="101"/>
        <v>#N/A</v>
      </c>
      <c r="S55" s="34" t="e">
        <f t="shared" si="102"/>
        <v>#N/A</v>
      </c>
      <c r="T55" s="47" t="e">
        <f t="shared" si="103"/>
        <v>#N/A</v>
      </c>
      <c r="Y55" s="169"/>
      <c r="Z55" s="83" t="str">
        <f t="shared" si="157"/>
        <v/>
      </c>
      <c r="AA55" s="34" t="str">
        <f t="shared" si="105"/>
        <v/>
      </c>
      <c r="AB55" s="34" t="str">
        <f t="shared" si="106"/>
        <v/>
      </c>
      <c r="AC55" s="34" t="str">
        <f t="shared" si="107"/>
        <v/>
      </c>
      <c r="AD55" s="34" t="str">
        <f t="shared" si="108"/>
        <v/>
      </c>
      <c r="AE55" s="77" t="str">
        <f t="shared" si="158"/>
        <v/>
      </c>
      <c r="AF55" s="77" t="str">
        <f t="shared" si="110"/>
        <v/>
      </c>
      <c r="AG55" s="84" t="str">
        <f t="shared" si="159"/>
        <v/>
      </c>
      <c r="AH55" s="34" t="str">
        <f t="shared" si="112"/>
        <v/>
      </c>
      <c r="AI55" s="34" t="str">
        <f t="shared" si="113"/>
        <v/>
      </c>
      <c r="AJ55" s="47" t="str">
        <f t="shared" si="114"/>
        <v/>
      </c>
      <c r="AK55" s="35"/>
      <c r="AL55" s="71" t="e">
        <f t="shared" si="160"/>
        <v>#N/A</v>
      </c>
      <c r="AM55" s="34" t="e">
        <f t="shared" si="161"/>
        <v>#N/A</v>
      </c>
      <c r="AN55" s="47" t="e">
        <f t="shared" si="162"/>
        <v>#N/A</v>
      </c>
      <c r="AO55" s="35"/>
      <c r="AP55" s="83" t="str">
        <f t="shared" si="163"/>
        <v/>
      </c>
      <c r="AQ55" s="34" t="str">
        <f>IF(AND(Sufficient_data="Yes",Include_study?="Yes",Subgroup&lt;&gt;""),IF(COUNTIFS(Input!L$2:L54,"="&amp;"Yes",Input!C$2:C54,"="&amp;"Yes",Input!M$2:M54,"="&amp;Subgroup)&gt;0,"",Subgroup),"")</f>
        <v/>
      </c>
      <c r="AR55" s="89" t="str">
        <f t="shared" si="164"/>
        <v/>
      </c>
      <c r="AS55" s="76" t="str">
        <f t="shared" si="165"/>
        <v/>
      </c>
      <c r="AT55" s="34" t="str">
        <f t="shared" si="166"/>
        <v/>
      </c>
      <c r="AU55" s="90" t="str">
        <f t="shared" si="167"/>
        <v/>
      </c>
      <c r="AV55" s="34" t="str">
        <f t="shared" si="168"/>
        <v/>
      </c>
      <c r="AW55" s="34" t="str">
        <f t="shared" si="169"/>
        <v/>
      </c>
      <c r="AX55" s="34" t="str">
        <f t="shared" si="125"/>
        <v/>
      </c>
      <c r="AY55" s="34" t="str">
        <f t="shared" si="170"/>
        <v/>
      </c>
      <c r="AZ55" s="34" t="str">
        <f t="shared" si="171"/>
        <v/>
      </c>
      <c r="BA55" s="34" t="str">
        <f t="shared" si="128"/>
        <v/>
      </c>
      <c r="BB55" s="89" t="str">
        <f t="shared" si="172"/>
        <v/>
      </c>
      <c r="BC55" s="34" t="str">
        <f t="shared" si="130"/>
        <v/>
      </c>
      <c r="BD55" s="34" t="str">
        <f t="shared" si="131"/>
        <v/>
      </c>
      <c r="BE55" s="34" t="str">
        <f t="shared" si="173"/>
        <v/>
      </c>
      <c r="BF55" s="34" t="str">
        <f t="shared" si="174"/>
        <v/>
      </c>
      <c r="BG55" s="34" t="str">
        <f t="shared" si="76"/>
        <v/>
      </c>
      <c r="BH55" s="34" t="str">
        <f t="shared" si="77"/>
        <v/>
      </c>
      <c r="BI55" s="34" t="str">
        <f t="shared" si="175"/>
        <v/>
      </c>
      <c r="BJ55" s="34" t="str">
        <f t="shared" si="176"/>
        <v/>
      </c>
      <c r="BK55" s="34" t="str">
        <f t="shared" si="177"/>
        <v/>
      </c>
      <c r="BL55" s="34" t="e">
        <f t="shared" si="178"/>
        <v>#N/A</v>
      </c>
      <c r="BM55" s="84" t="str">
        <f t="shared" si="78"/>
        <v/>
      </c>
      <c r="BN55" s="34" t="str">
        <f t="shared" si="179"/>
        <v/>
      </c>
      <c r="BO55" s="34" t="str">
        <f t="shared" si="139"/>
        <v/>
      </c>
      <c r="BP55" s="34" t="str">
        <f t="shared" si="180"/>
        <v/>
      </c>
      <c r="BQ55" s="47" t="str">
        <f t="shared" si="79"/>
        <v/>
      </c>
      <c r="BV55" s="170"/>
      <c r="BW55" s="71" t="e">
        <f>IF(AND(Sufficient_data="Yes",Include_study?="Yes",Moderator&lt;&gt;""),'Moderator Analysis'!E:E,NA())</f>
        <v>#N/A</v>
      </c>
      <c r="BX55" s="34" t="e">
        <f>IF(AND(Include_study?="Yes",Sufficient_data="Yes",Moderator&lt;&gt;""),'Moderator Analysis'!F:F,NA())</f>
        <v>#N/A</v>
      </c>
      <c r="BY55" s="34" t="str">
        <f t="shared" si="141"/>
        <v/>
      </c>
      <c r="BZ55" s="34" t="str">
        <f>IF(AND(Sufficient_data="Yes",Include_study?="Yes",Moderator&lt;&gt;""),'Moderator Analysis'!F:F-CJ$2,"")</f>
        <v/>
      </c>
      <c r="CA55" s="34" t="str">
        <f>IF(AND(Sufficient_data="Yes",Include_study?="Yes",Moderator&lt;&gt;""),'Moderator Analysis'!E:E-CJ$3,"")</f>
        <v/>
      </c>
      <c r="CB55" s="47" t="str">
        <f t="shared" si="142"/>
        <v/>
      </c>
      <c r="CD55" s="95" t="str">
        <f t="shared" si="181"/>
        <v/>
      </c>
      <c r="CE55" s="77" t="str">
        <f>IF(AND(Sufficient_data="Yes",Include_study?="Yes",CD55&lt;&gt;""),'Moderator Analysis'!F:F-'Moderator Analysis'!J$37,"")</f>
        <v/>
      </c>
      <c r="CF55" s="77" t="str">
        <f>IF(AND(Sufficient_data="Yes",Include_study?="Yes",CD55&lt;&gt;""),'Moderator Analysis'!E:E-SUMPRODUCT('Moderator Analysis'!E:E,CD:CD)/SUM(CD:CD),"")</f>
        <v/>
      </c>
      <c r="CG55" s="96" t="str">
        <f>IF(AND(Sufficient_data="Yes",Include_study?="Yes",CD55&lt;&gt;""),CD:CD*(BX55-'Moderator Analysis'!J$29-'Moderator Analysis'!J$30*'Moderator Analysis'!E:E)^2,"")</f>
        <v/>
      </c>
      <c r="CL55" s="170"/>
      <c r="CM55" s="174"/>
      <c r="CN55" s="34" t="str">
        <f t="shared" si="144"/>
        <v/>
      </c>
      <c r="CO55" s="34" t="str">
        <f>IF(AND(Include_study?="Yes",Sufficient_data="Yes"),1/('Publication Bias Analysis'!F:F^2+IF(Additional_model="Fixed effect",0,Calculations!DB$11)),"")</f>
        <v/>
      </c>
      <c r="CP55" s="34" t="str">
        <f>IF(AND(Include_study?="Yes",Sufficient_data="Yes"),1/('Publication Bias Analysis'!F:F^2+IF(Additional_model="Fixed effect",0,'Publication Bias Analysis'!L$32)),"")</f>
        <v/>
      </c>
      <c r="CQ55" s="34" t="str">
        <f>IF(AND(Include_study?="Yes",Sufficient_data="Yes"),'Publication Bias Analysis'!E:E-'Publication Bias Analysis'!I$37,"")</f>
        <v/>
      </c>
      <c r="CR55" s="34" t="str">
        <f t="shared" si="145"/>
        <v/>
      </c>
      <c r="CS55" s="34" t="str">
        <f t="shared" si="156"/>
        <v/>
      </c>
      <c r="CT55" s="76" t="str">
        <f t="shared" si="146"/>
        <v/>
      </c>
      <c r="CU55" s="76" t="str">
        <f>IF(AND(Include_study?="Yes",Sufficient_data="Yes"),CT:CT+IF(DF:DF&lt;0,-1,1)*COUNTIF(CT$2:CT54,CT:CT),"")</f>
        <v/>
      </c>
      <c r="CV55" s="76" t="str">
        <f>IF(AND(Include_study?="Yes",Sufficient_data="Yes"),RANK(DJ:DJ,DJ:DJ,1)*IF(DI:DI&lt;0,-1,1)+IF(DI:DI&lt;0,-1,1)*COUNTIF(CT$2:CT54,CT:CT),"")</f>
        <v/>
      </c>
      <c r="CW55" s="76" t="str">
        <f>IF(AND(Include_study?="Yes",Sufficient_data="Yes"),RANK(DM:DM,DM:DM,1)*IF(DL:DL&lt;0,-1,1)+IF(DL:DL&lt;0,-1,1)*COUNTIF(CT$2:CT54,CT:CT),"")</f>
        <v/>
      </c>
      <c r="CX55" s="34" t="e">
        <f>IF(AND(Include_study?="Yes",Sufficient_data="Yes"),'Publication Bias Analysis'!E:E,NA())</f>
        <v>#N/A</v>
      </c>
      <c r="CY55" s="47" t="e">
        <f>IF(AND(Include_study?="Yes",Sufficient_data="Yes"),'Publication Bias Analysis'!F:F,NA())</f>
        <v>#N/A</v>
      </c>
      <c r="DE55" s="166"/>
      <c r="DF5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55" s="34" t="str">
        <f t="shared" si="182"/>
        <v/>
      </c>
      <c r="DH55" s="47" t="str">
        <f>IF(AND(Include_study?="Yes",Sufficient_data="Yes"),1/('Publication Bias Analysis'!F:F^2+IF(Additional_model="Fixed effect",0,$DQ$7)),"")</f>
        <v/>
      </c>
      <c r="DI55" s="34" t="str">
        <f>IF(AND(Include_study?="Yes",Sufficient_data="Yes"),IF('Publication Bias Analysis'!L$37="Left",'Publication Bias Analysis'!E:E-DQ$3,DQ$3-'Publication Bias Analysis'!E:E),"")</f>
        <v/>
      </c>
      <c r="DJ55" s="34" t="str">
        <f t="shared" si="183"/>
        <v/>
      </c>
      <c r="DK55" s="47" t="str">
        <f>IF(AND(DI55&lt;&gt;"",CU55&lt;=MAX(CU:CU)-DQ$8),1/('Publication Bias Analysis'!F:F^2+IF(Additional_model="Fixed effect",0,$DQ$15)),"")</f>
        <v/>
      </c>
      <c r="DL55" s="7" t="str">
        <f>IF(AND(Include_study?="Yes",Sufficient_data="Yes"),IF('Publication Bias Analysis'!L$37="Left",'Publication Bias Analysis'!E:E-DQ$11,DQ$11-'Publication Bias Analysis'!E:E),"")</f>
        <v/>
      </c>
      <c r="DM55" s="7" t="str">
        <f t="shared" si="184"/>
        <v/>
      </c>
      <c r="DN55" s="47" t="str">
        <f>IF(AND(DL55&lt;&gt;"",CV55&lt;=MAX(CV:CV)-DQ$16),1/('Publication Bias Analysis'!F:F^2+IF(Additional_model="Fixed effect",0,$DQ$23)),"")</f>
        <v/>
      </c>
      <c r="EF55" s="166"/>
      <c r="EG55" s="34" t="str">
        <f t="shared" si="68"/>
        <v/>
      </c>
      <c r="EH55" s="47" t="str">
        <f>IF(AND(Include_study?="Yes",Sufficient_data="Yes"),Z_score-('Publication Bias Analysis'!P$3+'Publication Bias Analysis'!P$4*Inverse_standard_error),"")</f>
        <v/>
      </c>
      <c r="EJ55" s="166"/>
      <c r="EK55" s="34" t="str">
        <f>IF(AND(Include_study?="Yes",Sufficient_data="Yes"),('Publication Bias Analysis'!E:E-SUMPRODUCT('Publication Bias Analysis'!E:E,Calculations!CN:CN)/SUM(Calculations!CN:CN))/(SQRT(EL:EL)),"")</f>
        <v/>
      </c>
      <c r="EL55" s="34" t="str">
        <f>IF(AND(Include_study?="Yes",Sufficient_data="Yes"),'Publication Bias Analysis'!F:F^2-1/(SUM(Calculations!CN:CN)),"")</f>
        <v/>
      </c>
      <c r="EM55" s="76" t="str">
        <f t="shared" si="149"/>
        <v/>
      </c>
      <c r="EN55" s="76" t="str">
        <f t="shared" si="150"/>
        <v/>
      </c>
      <c r="EO55" s="76" t="str">
        <f>IF(AND(Include_study?="Yes",Sufficient_data="Yes"),COUNTIFS(EM$2:EM54,"&lt;"&amp;EM55,EN$2:EN54,"&lt;"&amp;EN55)+COUNTIFS(EM56:EM$201,"&lt;"&amp;EM55,EN56:EN$201,"&lt;"&amp;EN55)+COUNTIFS(EM$2:EM54,"&gt;"&amp;EM55,EN$2:EN54,"&gt;"&amp;EN55)+COUNTIFS(EM56:EM$201,"&gt;"&amp;EM55,EN56:EN$201,"&gt;"&amp;EN55),"")</f>
        <v/>
      </c>
      <c r="EP55" s="101" t="str">
        <f>IF(AND(Include_study?="Yes",Sufficient_data="Yes"),COUNTIFS(EM$2:EM54,"&lt;"&amp;EM55,EN$2:EN54,"&gt;"&amp;EN55)+COUNTIFS(EM56:EM$201,"&lt;"&amp;EM55,EN56:EN$201,"&gt;"&amp;EN55)+COUNTIFS(EM$2:EM54,"&gt;"&amp;EM55,EN$2:EN54,"&lt;"&amp;EN55)+COUNTIFS(EM56:EM$201,"&gt;"&amp;EM55,EN56:EN$201,"&lt;"&amp;EN55),"")</f>
        <v/>
      </c>
      <c r="ER55" s="166"/>
      <c r="EW55" s="166"/>
      <c r="EX55" s="34" t="e">
        <f t="shared" si="151"/>
        <v>#N/A</v>
      </c>
      <c r="EY55" s="34" t="e">
        <f t="shared" si="152"/>
        <v>#N/A</v>
      </c>
      <c r="EZ55" s="34" t="str">
        <f t="shared" si="153"/>
        <v/>
      </c>
      <c r="FA55" s="47" t="str">
        <f>IF(AND(Include_study?="Yes",Sufficient_data="Yes"),Z_score-('Publication Bias Analysis'!AL$30+'Publication Bias Analysis'!AL$31*Inverse_standard_error),"")</f>
        <v/>
      </c>
      <c r="FG55" s="166"/>
      <c r="FH55" s="104" t="str">
        <f>IF(Z_score&lt;&gt;"",RANK('Publication Bias Analysis'!AT:AT,'Publication Bias Analysis'!AT:AT,1)+COUNTIF('Publication Bias Analysis'!AT$2:AT54,'Publication Bias Analysis'!AT55),"")</f>
        <v/>
      </c>
      <c r="FI55" s="34" t="str">
        <f t="shared" si="154"/>
        <v/>
      </c>
      <c r="FJ55" s="34" t="e">
        <f>IF('Publication Bias Analysis'!AS55&lt;&gt;"",'Publication Bias Analysis'!AS55,NA())</f>
        <v>#N/A</v>
      </c>
      <c r="FK55" s="34" t="e">
        <f>IF('Publication Bias Analysis'!AT55&lt;&gt;"",'Publication Bias Analysis'!AT55,NA())</f>
        <v>#N/A</v>
      </c>
      <c r="FL55" s="34" t="str">
        <f>IF(AND(Include_study?="Yes",Sufficient_data="Yes"),'Publication Bias Analysis'!AS:AS-AVERAGE('Publication Bias Analysis'!AS:AS),"")</f>
        <v/>
      </c>
      <c r="FM55" s="47" t="str">
        <f>IF(AND(Include_study?="Yes",Sufficient_data="Yes"),FK:FK-('Publication Bias Analysis'!AW$30+'Publication Bias Analysis'!AW$31*'Publication Bias Analysis'!AS:AS),"")</f>
        <v/>
      </c>
      <c r="FS55" s="166"/>
      <c r="FT55" s="34" t="str">
        <f t="shared" si="155"/>
        <v/>
      </c>
      <c r="FU55" s="90" t="str">
        <f t="shared" si="83"/>
        <v/>
      </c>
      <c r="FV55" s="47" t="str">
        <f t="shared" si="185"/>
        <v/>
      </c>
    </row>
    <row r="56" spans="1:178" x14ac:dyDescent="0.2">
      <c r="A56" s="169"/>
      <c r="B56" s="54" t="str">
        <f t="shared" si="90"/>
        <v/>
      </c>
      <c r="C56" s="76" t="str">
        <f>IF(B56&lt;&gt;"",IF(B56=0,COUNTIF(B$2:B55,0)+1,COUNTIF(B$2:B55,B56)+B56+COUNTIF(B:B,0)),"")</f>
        <v/>
      </c>
      <c r="D56" s="76" t="str">
        <f t="shared" si="91"/>
        <v/>
      </c>
      <c r="E56" s="121" t="str">
        <f>IF(AND(Sufficient_data="Yes",Include_study?="Yes",Input!Study_name&lt;&gt;""),Input!Study_name,"")</f>
        <v/>
      </c>
      <c r="F5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56" s="76" t="str">
        <f t="shared" si="92"/>
        <v/>
      </c>
      <c r="H56" s="132" t="str">
        <f t="shared" si="93"/>
        <v/>
      </c>
      <c r="I5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56" s="77" t="str">
        <f t="shared" si="94"/>
        <v/>
      </c>
      <c r="K56" s="77" t="str">
        <f t="shared" si="95"/>
        <v/>
      </c>
      <c r="L56" s="77" t="str">
        <f t="shared" si="96"/>
        <v/>
      </c>
      <c r="M56" s="77" t="str">
        <f t="shared" si="97"/>
        <v/>
      </c>
      <c r="N56" s="77" t="str">
        <f t="shared" si="98"/>
        <v/>
      </c>
      <c r="O56" s="146" t="str">
        <f t="shared" si="99"/>
        <v/>
      </c>
      <c r="P56" s="142" t="str">
        <f t="shared" si="100"/>
        <v/>
      </c>
      <c r="Q56" s="35"/>
      <c r="R56" s="71" t="e">
        <f t="shared" si="101"/>
        <v>#N/A</v>
      </c>
      <c r="S56" s="34" t="e">
        <f t="shared" si="102"/>
        <v>#N/A</v>
      </c>
      <c r="T56" s="47" t="e">
        <f t="shared" si="103"/>
        <v>#N/A</v>
      </c>
      <c r="Y56" s="169"/>
      <c r="Z56" s="83" t="str">
        <f t="shared" si="157"/>
        <v/>
      </c>
      <c r="AA56" s="34" t="str">
        <f t="shared" si="105"/>
        <v/>
      </c>
      <c r="AB56" s="34" t="str">
        <f t="shared" si="106"/>
        <v/>
      </c>
      <c r="AC56" s="34" t="str">
        <f t="shared" si="107"/>
        <v/>
      </c>
      <c r="AD56" s="34" t="str">
        <f t="shared" si="108"/>
        <v/>
      </c>
      <c r="AE56" s="77" t="str">
        <f t="shared" si="158"/>
        <v/>
      </c>
      <c r="AF56" s="77" t="str">
        <f t="shared" si="110"/>
        <v/>
      </c>
      <c r="AG56" s="84" t="str">
        <f t="shared" si="159"/>
        <v/>
      </c>
      <c r="AH56" s="34" t="str">
        <f t="shared" si="112"/>
        <v/>
      </c>
      <c r="AI56" s="34" t="str">
        <f t="shared" si="113"/>
        <v/>
      </c>
      <c r="AJ56" s="47" t="str">
        <f t="shared" si="114"/>
        <v/>
      </c>
      <c r="AK56" s="35"/>
      <c r="AL56" s="71" t="e">
        <f t="shared" si="160"/>
        <v>#N/A</v>
      </c>
      <c r="AM56" s="34" t="e">
        <f t="shared" si="161"/>
        <v>#N/A</v>
      </c>
      <c r="AN56" s="47" t="e">
        <f t="shared" si="162"/>
        <v>#N/A</v>
      </c>
      <c r="AO56" s="35"/>
      <c r="AP56" s="83" t="str">
        <f t="shared" si="163"/>
        <v/>
      </c>
      <c r="AQ56" s="34" t="str">
        <f>IF(AND(Sufficient_data="Yes",Include_study?="Yes",Subgroup&lt;&gt;""),IF(COUNTIFS(Input!L$2:L55,"="&amp;"Yes",Input!C$2:C55,"="&amp;"Yes",Input!M$2:M55,"="&amp;Subgroup)&gt;0,"",Subgroup),"")</f>
        <v/>
      </c>
      <c r="AR56" s="89" t="str">
        <f t="shared" si="164"/>
        <v/>
      </c>
      <c r="AS56" s="76" t="str">
        <f t="shared" si="165"/>
        <v/>
      </c>
      <c r="AT56" s="34" t="str">
        <f t="shared" si="166"/>
        <v/>
      </c>
      <c r="AU56" s="90" t="str">
        <f t="shared" si="167"/>
        <v/>
      </c>
      <c r="AV56" s="34" t="str">
        <f t="shared" si="168"/>
        <v/>
      </c>
      <c r="AW56" s="34" t="str">
        <f t="shared" si="169"/>
        <v/>
      </c>
      <c r="AX56" s="34" t="str">
        <f t="shared" si="125"/>
        <v/>
      </c>
      <c r="AY56" s="34" t="str">
        <f t="shared" si="170"/>
        <v/>
      </c>
      <c r="AZ56" s="34" t="str">
        <f t="shared" si="171"/>
        <v/>
      </c>
      <c r="BA56" s="34" t="str">
        <f t="shared" si="128"/>
        <v/>
      </c>
      <c r="BB56" s="89" t="str">
        <f t="shared" si="172"/>
        <v/>
      </c>
      <c r="BC56" s="34" t="str">
        <f t="shared" si="130"/>
        <v/>
      </c>
      <c r="BD56" s="34" t="str">
        <f t="shared" si="131"/>
        <v/>
      </c>
      <c r="BE56" s="34" t="str">
        <f t="shared" si="173"/>
        <v/>
      </c>
      <c r="BF56" s="34" t="str">
        <f t="shared" si="174"/>
        <v/>
      </c>
      <c r="BG56" s="34" t="str">
        <f t="shared" si="76"/>
        <v/>
      </c>
      <c r="BH56" s="34" t="str">
        <f t="shared" si="77"/>
        <v/>
      </c>
      <c r="BI56" s="34" t="str">
        <f t="shared" si="175"/>
        <v/>
      </c>
      <c r="BJ56" s="34" t="str">
        <f t="shared" si="176"/>
        <v/>
      </c>
      <c r="BK56" s="34" t="str">
        <f t="shared" si="177"/>
        <v/>
      </c>
      <c r="BL56" s="34" t="e">
        <f t="shared" si="178"/>
        <v>#N/A</v>
      </c>
      <c r="BM56" s="84" t="str">
        <f t="shared" si="78"/>
        <v/>
      </c>
      <c r="BN56" s="34" t="str">
        <f t="shared" si="179"/>
        <v/>
      </c>
      <c r="BO56" s="34" t="str">
        <f t="shared" si="139"/>
        <v/>
      </c>
      <c r="BP56" s="34" t="str">
        <f t="shared" si="180"/>
        <v/>
      </c>
      <c r="BQ56" s="47" t="str">
        <f t="shared" si="79"/>
        <v/>
      </c>
      <c r="BV56" s="170"/>
      <c r="BW56" s="71" t="e">
        <f>IF(AND(Sufficient_data="Yes",Include_study?="Yes",Moderator&lt;&gt;""),'Moderator Analysis'!E:E,NA())</f>
        <v>#N/A</v>
      </c>
      <c r="BX56" s="34" t="e">
        <f>IF(AND(Include_study?="Yes",Sufficient_data="Yes",Moderator&lt;&gt;""),'Moderator Analysis'!F:F,NA())</f>
        <v>#N/A</v>
      </c>
      <c r="BY56" s="34" t="str">
        <f t="shared" si="141"/>
        <v/>
      </c>
      <c r="BZ56" s="34" t="str">
        <f>IF(AND(Sufficient_data="Yes",Include_study?="Yes",Moderator&lt;&gt;""),'Moderator Analysis'!F:F-CJ$2,"")</f>
        <v/>
      </c>
      <c r="CA56" s="34" t="str">
        <f>IF(AND(Sufficient_data="Yes",Include_study?="Yes",Moderator&lt;&gt;""),'Moderator Analysis'!E:E-CJ$3,"")</f>
        <v/>
      </c>
      <c r="CB56" s="47" t="str">
        <f t="shared" si="142"/>
        <v/>
      </c>
      <c r="CD56" s="95" t="str">
        <f t="shared" si="181"/>
        <v/>
      </c>
      <c r="CE56" s="77" t="str">
        <f>IF(AND(Sufficient_data="Yes",Include_study?="Yes",CD56&lt;&gt;""),'Moderator Analysis'!F:F-'Moderator Analysis'!J$37,"")</f>
        <v/>
      </c>
      <c r="CF56" s="77" t="str">
        <f>IF(AND(Sufficient_data="Yes",Include_study?="Yes",CD56&lt;&gt;""),'Moderator Analysis'!E:E-SUMPRODUCT('Moderator Analysis'!E:E,CD:CD)/SUM(CD:CD),"")</f>
        <v/>
      </c>
      <c r="CG56" s="96" t="str">
        <f>IF(AND(Sufficient_data="Yes",Include_study?="Yes",CD56&lt;&gt;""),CD:CD*(BX56-'Moderator Analysis'!J$29-'Moderator Analysis'!J$30*'Moderator Analysis'!E:E)^2,"")</f>
        <v/>
      </c>
      <c r="CL56" s="170"/>
      <c r="CM56" s="174"/>
      <c r="CN56" s="34" t="str">
        <f t="shared" si="144"/>
        <v/>
      </c>
      <c r="CO56" s="34" t="str">
        <f>IF(AND(Include_study?="Yes",Sufficient_data="Yes"),1/('Publication Bias Analysis'!F:F^2+IF(Additional_model="Fixed effect",0,Calculations!DB$11)),"")</f>
        <v/>
      </c>
      <c r="CP56" s="34" t="str">
        <f>IF(AND(Include_study?="Yes",Sufficient_data="Yes"),1/('Publication Bias Analysis'!F:F^2+IF(Additional_model="Fixed effect",0,'Publication Bias Analysis'!L$32)),"")</f>
        <v/>
      </c>
      <c r="CQ56" s="34" t="str">
        <f>IF(AND(Include_study?="Yes",Sufficient_data="Yes"),'Publication Bias Analysis'!E:E-'Publication Bias Analysis'!I$37,"")</f>
        <v/>
      </c>
      <c r="CR56" s="34" t="str">
        <f t="shared" si="145"/>
        <v/>
      </c>
      <c r="CS56" s="34" t="str">
        <f t="shared" si="156"/>
        <v/>
      </c>
      <c r="CT56" s="76" t="str">
        <f t="shared" si="146"/>
        <v/>
      </c>
      <c r="CU56" s="76" t="str">
        <f>IF(AND(Include_study?="Yes",Sufficient_data="Yes"),CT:CT+IF(DF:DF&lt;0,-1,1)*COUNTIF(CT$2:CT55,CT:CT),"")</f>
        <v/>
      </c>
      <c r="CV56" s="76" t="str">
        <f>IF(AND(Include_study?="Yes",Sufficient_data="Yes"),RANK(DJ:DJ,DJ:DJ,1)*IF(DI:DI&lt;0,-1,1)+IF(DI:DI&lt;0,-1,1)*COUNTIF(CT$2:CT55,CT:CT),"")</f>
        <v/>
      </c>
      <c r="CW56" s="76" t="str">
        <f>IF(AND(Include_study?="Yes",Sufficient_data="Yes"),RANK(DM:DM,DM:DM,1)*IF(DL:DL&lt;0,-1,1)+IF(DL:DL&lt;0,-1,1)*COUNTIF(CT$2:CT55,CT:CT),"")</f>
        <v/>
      </c>
      <c r="CX56" s="34" t="e">
        <f>IF(AND(Include_study?="Yes",Sufficient_data="Yes"),'Publication Bias Analysis'!E:E,NA())</f>
        <v>#N/A</v>
      </c>
      <c r="CY56" s="47" t="e">
        <f>IF(AND(Include_study?="Yes",Sufficient_data="Yes"),'Publication Bias Analysis'!F:F,NA())</f>
        <v>#N/A</v>
      </c>
      <c r="DE56" s="166"/>
      <c r="DF5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56" s="34" t="str">
        <f t="shared" si="182"/>
        <v/>
      </c>
      <c r="DH56" s="47" t="str">
        <f>IF(AND(Include_study?="Yes",Sufficient_data="Yes"),1/('Publication Bias Analysis'!F:F^2+IF(Additional_model="Fixed effect",0,$DQ$7)),"")</f>
        <v/>
      </c>
      <c r="DI56" s="34" t="str">
        <f>IF(AND(Include_study?="Yes",Sufficient_data="Yes"),IF('Publication Bias Analysis'!L$37="Left",'Publication Bias Analysis'!E:E-DQ$3,DQ$3-'Publication Bias Analysis'!E:E),"")</f>
        <v/>
      </c>
      <c r="DJ56" s="34" t="str">
        <f t="shared" si="183"/>
        <v/>
      </c>
      <c r="DK56" s="47" t="str">
        <f>IF(AND(DI56&lt;&gt;"",CU56&lt;=MAX(CU:CU)-DQ$8),1/('Publication Bias Analysis'!F:F^2+IF(Additional_model="Fixed effect",0,$DQ$15)),"")</f>
        <v/>
      </c>
      <c r="DL56" s="7" t="str">
        <f>IF(AND(Include_study?="Yes",Sufficient_data="Yes"),IF('Publication Bias Analysis'!L$37="Left",'Publication Bias Analysis'!E:E-DQ$11,DQ$11-'Publication Bias Analysis'!E:E),"")</f>
        <v/>
      </c>
      <c r="DM56" s="7" t="str">
        <f t="shared" si="184"/>
        <v/>
      </c>
      <c r="DN56" s="47" t="str">
        <f>IF(AND(DL56&lt;&gt;"",CV56&lt;=MAX(CV:CV)-DQ$16),1/('Publication Bias Analysis'!F:F^2+IF(Additional_model="Fixed effect",0,$DQ$23)),"")</f>
        <v/>
      </c>
      <c r="EF56" s="166"/>
      <c r="EG56" s="34" t="str">
        <f t="shared" si="68"/>
        <v/>
      </c>
      <c r="EH56" s="47" t="str">
        <f>IF(AND(Include_study?="Yes",Sufficient_data="Yes"),Z_score-('Publication Bias Analysis'!P$3+'Publication Bias Analysis'!P$4*Inverse_standard_error),"")</f>
        <v/>
      </c>
      <c r="EJ56" s="166"/>
      <c r="EK56" s="34" t="str">
        <f>IF(AND(Include_study?="Yes",Sufficient_data="Yes"),('Publication Bias Analysis'!E:E-SUMPRODUCT('Publication Bias Analysis'!E:E,Calculations!CN:CN)/SUM(Calculations!CN:CN))/(SQRT(EL:EL)),"")</f>
        <v/>
      </c>
      <c r="EL56" s="34" t="str">
        <f>IF(AND(Include_study?="Yes",Sufficient_data="Yes"),'Publication Bias Analysis'!F:F^2-1/(SUM(Calculations!CN:CN)),"")</f>
        <v/>
      </c>
      <c r="EM56" s="76" t="str">
        <f t="shared" si="149"/>
        <v/>
      </c>
      <c r="EN56" s="76" t="str">
        <f t="shared" si="150"/>
        <v/>
      </c>
      <c r="EO56" s="76" t="str">
        <f>IF(AND(Include_study?="Yes",Sufficient_data="Yes"),COUNTIFS(EM$2:EM55,"&lt;"&amp;EM56,EN$2:EN55,"&lt;"&amp;EN56)+COUNTIFS(EM57:EM$201,"&lt;"&amp;EM56,EN57:EN$201,"&lt;"&amp;EN56)+COUNTIFS(EM$2:EM55,"&gt;"&amp;EM56,EN$2:EN55,"&gt;"&amp;EN56)+COUNTIFS(EM57:EM$201,"&gt;"&amp;EM56,EN57:EN$201,"&gt;"&amp;EN56),"")</f>
        <v/>
      </c>
      <c r="EP56" s="101" t="str">
        <f>IF(AND(Include_study?="Yes",Sufficient_data="Yes"),COUNTIFS(EM$2:EM55,"&lt;"&amp;EM56,EN$2:EN55,"&gt;"&amp;EN56)+COUNTIFS(EM57:EM$201,"&lt;"&amp;EM56,EN57:EN$201,"&gt;"&amp;EN56)+COUNTIFS(EM$2:EM55,"&gt;"&amp;EM56,EN$2:EN55,"&lt;"&amp;EN56)+COUNTIFS(EM57:EM$201,"&gt;"&amp;EM56,EN57:EN$201,"&lt;"&amp;EN56),"")</f>
        <v/>
      </c>
      <c r="ER56" s="166"/>
      <c r="EW56" s="166"/>
      <c r="EX56" s="34" t="e">
        <f t="shared" si="151"/>
        <v>#N/A</v>
      </c>
      <c r="EY56" s="34" t="e">
        <f t="shared" si="152"/>
        <v>#N/A</v>
      </c>
      <c r="EZ56" s="34" t="str">
        <f t="shared" si="153"/>
        <v/>
      </c>
      <c r="FA56" s="47" t="str">
        <f>IF(AND(Include_study?="Yes",Sufficient_data="Yes"),Z_score-('Publication Bias Analysis'!AL$30+'Publication Bias Analysis'!AL$31*Inverse_standard_error),"")</f>
        <v/>
      </c>
      <c r="FG56" s="166"/>
      <c r="FH56" s="104" t="str">
        <f>IF(Z_score&lt;&gt;"",RANK('Publication Bias Analysis'!AT:AT,'Publication Bias Analysis'!AT:AT,1)+COUNTIF('Publication Bias Analysis'!AT$2:AT55,'Publication Bias Analysis'!AT56),"")</f>
        <v/>
      </c>
      <c r="FI56" s="34" t="str">
        <f t="shared" si="154"/>
        <v/>
      </c>
      <c r="FJ56" s="34" t="e">
        <f>IF('Publication Bias Analysis'!AS56&lt;&gt;"",'Publication Bias Analysis'!AS56,NA())</f>
        <v>#N/A</v>
      </c>
      <c r="FK56" s="34" t="e">
        <f>IF('Publication Bias Analysis'!AT56&lt;&gt;"",'Publication Bias Analysis'!AT56,NA())</f>
        <v>#N/A</v>
      </c>
      <c r="FL56" s="34" t="str">
        <f>IF(AND(Include_study?="Yes",Sufficient_data="Yes"),'Publication Bias Analysis'!AS:AS-AVERAGE('Publication Bias Analysis'!AS:AS),"")</f>
        <v/>
      </c>
      <c r="FM56" s="47" t="str">
        <f>IF(AND(Include_study?="Yes",Sufficient_data="Yes"),FK:FK-('Publication Bias Analysis'!AW$30+'Publication Bias Analysis'!AW$31*'Publication Bias Analysis'!AS:AS),"")</f>
        <v/>
      </c>
      <c r="FS56" s="166"/>
      <c r="FT56" s="34" t="str">
        <f t="shared" si="155"/>
        <v/>
      </c>
      <c r="FU56" s="90" t="str">
        <f t="shared" si="83"/>
        <v/>
      </c>
      <c r="FV56" s="47" t="str">
        <f t="shared" si="185"/>
        <v/>
      </c>
    </row>
    <row r="57" spans="1:178" x14ac:dyDescent="0.2">
      <c r="A57" s="169"/>
      <c r="B57" s="54" t="str">
        <f t="shared" si="90"/>
        <v/>
      </c>
      <c r="C57" s="76" t="str">
        <f>IF(B57&lt;&gt;"",IF(B57=0,COUNTIF(B$2:B56,0)+1,COUNTIF(B$2:B56,B57)+B57+COUNTIF(B:B,0)),"")</f>
        <v/>
      </c>
      <c r="D57" s="76" t="str">
        <f t="shared" si="91"/>
        <v/>
      </c>
      <c r="E57" s="121" t="str">
        <f>IF(AND(Sufficient_data="Yes",Include_study?="Yes",Input!Study_name&lt;&gt;""),Input!Study_name,"")</f>
        <v/>
      </c>
      <c r="F5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57" s="76" t="str">
        <f t="shared" si="92"/>
        <v/>
      </c>
      <c r="H57" s="132" t="str">
        <f t="shared" si="93"/>
        <v/>
      </c>
      <c r="I5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57" s="77" t="str">
        <f t="shared" si="94"/>
        <v/>
      </c>
      <c r="K57" s="77" t="str">
        <f t="shared" si="95"/>
        <v/>
      </c>
      <c r="L57" s="77" t="str">
        <f t="shared" si="96"/>
        <v/>
      </c>
      <c r="M57" s="77" t="str">
        <f t="shared" si="97"/>
        <v/>
      </c>
      <c r="N57" s="77" t="str">
        <f t="shared" si="98"/>
        <v/>
      </c>
      <c r="O57" s="146" t="str">
        <f t="shared" si="99"/>
        <v/>
      </c>
      <c r="P57" s="142" t="str">
        <f t="shared" si="100"/>
        <v/>
      </c>
      <c r="Q57" s="35"/>
      <c r="R57" s="71" t="e">
        <f t="shared" si="101"/>
        <v>#N/A</v>
      </c>
      <c r="S57" s="34" t="e">
        <f t="shared" si="102"/>
        <v>#N/A</v>
      </c>
      <c r="T57" s="47" t="e">
        <f t="shared" si="103"/>
        <v>#N/A</v>
      </c>
      <c r="Y57" s="169"/>
      <c r="Z57" s="83" t="str">
        <f t="shared" si="157"/>
        <v/>
      </c>
      <c r="AA57" s="34" t="str">
        <f t="shared" si="105"/>
        <v/>
      </c>
      <c r="AB57" s="34" t="str">
        <f t="shared" si="106"/>
        <v/>
      </c>
      <c r="AC57" s="34" t="str">
        <f t="shared" si="107"/>
        <v/>
      </c>
      <c r="AD57" s="34" t="str">
        <f t="shared" si="108"/>
        <v/>
      </c>
      <c r="AE57" s="77" t="str">
        <f t="shared" si="158"/>
        <v/>
      </c>
      <c r="AF57" s="77" t="str">
        <f t="shared" si="110"/>
        <v/>
      </c>
      <c r="AG57" s="84" t="str">
        <f t="shared" si="159"/>
        <v/>
      </c>
      <c r="AH57" s="34" t="str">
        <f t="shared" si="112"/>
        <v/>
      </c>
      <c r="AI57" s="34" t="str">
        <f t="shared" si="113"/>
        <v/>
      </c>
      <c r="AJ57" s="47" t="str">
        <f t="shared" si="114"/>
        <v/>
      </c>
      <c r="AK57" s="35"/>
      <c r="AL57" s="71" t="e">
        <f t="shared" si="160"/>
        <v>#N/A</v>
      </c>
      <c r="AM57" s="34" t="e">
        <f t="shared" si="161"/>
        <v>#N/A</v>
      </c>
      <c r="AN57" s="47" t="e">
        <f t="shared" si="162"/>
        <v>#N/A</v>
      </c>
      <c r="AO57" s="35"/>
      <c r="AP57" s="83" t="str">
        <f t="shared" si="163"/>
        <v/>
      </c>
      <c r="AQ57" s="34" t="str">
        <f>IF(AND(Sufficient_data="Yes",Include_study?="Yes",Subgroup&lt;&gt;""),IF(COUNTIFS(Input!L$2:L56,"="&amp;"Yes",Input!C$2:C56,"="&amp;"Yes",Input!M$2:M56,"="&amp;Subgroup)&gt;0,"",Subgroup),"")</f>
        <v/>
      </c>
      <c r="AR57" s="89" t="str">
        <f t="shared" si="164"/>
        <v/>
      </c>
      <c r="AS57" s="76" t="str">
        <f t="shared" si="165"/>
        <v/>
      </c>
      <c r="AT57" s="34" t="str">
        <f t="shared" si="166"/>
        <v/>
      </c>
      <c r="AU57" s="90" t="str">
        <f t="shared" si="167"/>
        <v/>
      </c>
      <c r="AV57" s="34" t="str">
        <f t="shared" si="168"/>
        <v/>
      </c>
      <c r="AW57" s="34" t="str">
        <f t="shared" si="169"/>
        <v/>
      </c>
      <c r="AX57" s="34" t="str">
        <f t="shared" si="125"/>
        <v/>
      </c>
      <c r="AY57" s="34" t="str">
        <f t="shared" si="170"/>
        <v/>
      </c>
      <c r="AZ57" s="34" t="str">
        <f t="shared" si="171"/>
        <v/>
      </c>
      <c r="BA57" s="34" t="str">
        <f t="shared" si="128"/>
        <v/>
      </c>
      <c r="BB57" s="89" t="str">
        <f t="shared" si="172"/>
        <v/>
      </c>
      <c r="BC57" s="34" t="str">
        <f t="shared" si="130"/>
        <v/>
      </c>
      <c r="BD57" s="34" t="str">
        <f t="shared" si="131"/>
        <v/>
      </c>
      <c r="BE57" s="34" t="str">
        <f t="shared" si="173"/>
        <v/>
      </c>
      <c r="BF57" s="34" t="str">
        <f t="shared" si="174"/>
        <v/>
      </c>
      <c r="BG57" s="34" t="str">
        <f t="shared" si="76"/>
        <v/>
      </c>
      <c r="BH57" s="34" t="str">
        <f t="shared" si="77"/>
        <v/>
      </c>
      <c r="BI57" s="34" t="str">
        <f t="shared" si="175"/>
        <v/>
      </c>
      <c r="BJ57" s="34" t="str">
        <f t="shared" si="176"/>
        <v/>
      </c>
      <c r="BK57" s="34" t="str">
        <f t="shared" si="177"/>
        <v/>
      </c>
      <c r="BL57" s="34" t="e">
        <f t="shared" si="178"/>
        <v>#N/A</v>
      </c>
      <c r="BM57" s="84" t="str">
        <f t="shared" si="78"/>
        <v/>
      </c>
      <c r="BN57" s="34" t="str">
        <f t="shared" si="179"/>
        <v/>
      </c>
      <c r="BO57" s="34" t="str">
        <f t="shared" si="139"/>
        <v/>
      </c>
      <c r="BP57" s="34" t="str">
        <f t="shared" si="180"/>
        <v/>
      </c>
      <c r="BQ57" s="47" t="str">
        <f t="shared" si="79"/>
        <v/>
      </c>
      <c r="BV57" s="170"/>
      <c r="BW57" s="71" t="e">
        <f>IF(AND(Sufficient_data="Yes",Include_study?="Yes",Moderator&lt;&gt;""),'Moderator Analysis'!E:E,NA())</f>
        <v>#N/A</v>
      </c>
      <c r="BX57" s="34" t="e">
        <f>IF(AND(Include_study?="Yes",Sufficient_data="Yes",Moderator&lt;&gt;""),'Moderator Analysis'!F:F,NA())</f>
        <v>#N/A</v>
      </c>
      <c r="BY57" s="34" t="str">
        <f t="shared" si="141"/>
        <v/>
      </c>
      <c r="BZ57" s="34" t="str">
        <f>IF(AND(Sufficient_data="Yes",Include_study?="Yes",Moderator&lt;&gt;""),'Moderator Analysis'!F:F-CJ$2,"")</f>
        <v/>
      </c>
      <c r="CA57" s="34" t="str">
        <f>IF(AND(Sufficient_data="Yes",Include_study?="Yes",Moderator&lt;&gt;""),'Moderator Analysis'!E:E-CJ$3,"")</f>
        <v/>
      </c>
      <c r="CB57" s="47" t="str">
        <f t="shared" si="142"/>
        <v/>
      </c>
      <c r="CD57" s="95" t="str">
        <f t="shared" si="181"/>
        <v/>
      </c>
      <c r="CE57" s="77" t="str">
        <f>IF(AND(Sufficient_data="Yes",Include_study?="Yes",CD57&lt;&gt;""),'Moderator Analysis'!F:F-'Moderator Analysis'!J$37,"")</f>
        <v/>
      </c>
      <c r="CF57" s="77" t="str">
        <f>IF(AND(Sufficient_data="Yes",Include_study?="Yes",CD57&lt;&gt;""),'Moderator Analysis'!E:E-SUMPRODUCT('Moderator Analysis'!E:E,CD:CD)/SUM(CD:CD),"")</f>
        <v/>
      </c>
      <c r="CG57" s="96" t="str">
        <f>IF(AND(Sufficient_data="Yes",Include_study?="Yes",CD57&lt;&gt;""),CD:CD*(BX57-'Moderator Analysis'!J$29-'Moderator Analysis'!J$30*'Moderator Analysis'!E:E)^2,"")</f>
        <v/>
      </c>
      <c r="CL57" s="170"/>
      <c r="CM57" s="174"/>
      <c r="CN57" s="34" t="str">
        <f t="shared" si="144"/>
        <v/>
      </c>
      <c r="CO57" s="34" t="str">
        <f>IF(AND(Include_study?="Yes",Sufficient_data="Yes"),1/('Publication Bias Analysis'!F:F^2+IF(Additional_model="Fixed effect",0,Calculations!DB$11)),"")</f>
        <v/>
      </c>
      <c r="CP57" s="34" t="str">
        <f>IF(AND(Include_study?="Yes",Sufficient_data="Yes"),1/('Publication Bias Analysis'!F:F^2+IF(Additional_model="Fixed effect",0,'Publication Bias Analysis'!L$32)),"")</f>
        <v/>
      </c>
      <c r="CQ57" s="34" t="str">
        <f>IF(AND(Include_study?="Yes",Sufficient_data="Yes"),'Publication Bias Analysis'!E:E-'Publication Bias Analysis'!I$37,"")</f>
        <v/>
      </c>
      <c r="CR57" s="34" t="str">
        <f t="shared" si="145"/>
        <v/>
      </c>
      <c r="CS57" s="34" t="str">
        <f t="shared" si="156"/>
        <v/>
      </c>
      <c r="CT57" s="76" t="str">
        <f t="shared" si="146"/>
        <v/>
      </c>
      <c r="CU57" s="76" t="str">
        <f>IF(AND(Include_study?="Yes",Sufficient_data="Yes"),CT:CT+IF(DF:DF&lt;0,-1,1)*COUNTIF(CT$2:CT56,CT:CT),"")</f>
        <v/>
      </c>
      <c r="CV57" s="76" t="str">
        <f>IF(AND(Include_study?="Yes",Sufficient_data="Yes"),RANK(DJ:DJ,DJ:DJ,1)*IF(DI:DI&lt;0,-1,1)+IF(DI:DI&lt;0,-1,1)*COUNTIF(CT$2:CT56,CT:CT),"")</f>
        <v/>
      </c>
      <c r="CW57" s="76" t="str">
        <f>IF(AND(Include_study?="Yes",Sufficient_data="Yes"),RANK(DM:DM,DM:DM,1)*IF(DL:DL&lt;0,-1,1)+IF(DL:DL&lt;0,-1,1)*COUNTIF(CT$2:CT56,CT:CT),"")</f>
        <v/>
      </c>
      <c r="CX57" s="34" t="e">
        <f>IF(AND(Include_study?="Yes",Sufficient_data="Yes"),'Publication Bias Analysis'!E:E,NA())</f>
        <v>#N/A</v>
      </c>
      <c r="CY57" s="47" t="e">
        <f>IF(AND(Include_study?="Yes",Sufficient_data="Yes"),'Publication Bias Analysis'!F:F,NA())</f>
        <v>#N/A</v>
      </c>
      <c r="DE57" s="166"/>
      <c r="DF5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57" s="34" t="str">
        <f t="shared" si="182"/>
        <v/>
      </c>
      <c r="DH57" s="47" t="str">
        <f>IF(AND(Include_study?="Yes",Sufficient_data="Yes"),1/('Publication Bias Analysis'!F:F^2+IF(Additional_model="Fixed effect",0,$DQ$7)),"")</f>
        <v/>
      </c>
      <c r="DI57" s="34" t="str">
        <f>IF(AND(Include_study?="Yes",Sufficient_data="Yes"),IF('Publication Bias Analysis'!L$37="Left",'Publication Bias Analysis'!E:E-DQ$3,DQ$3-'Publication Bias Analysis'!E:E),"")</f>
        <v/>
      </c>
      <c r="DJ57" s="34" t="str">
        <f t="shared" si="183"/>
        <v/>
      </c>
      <c r="DK57" s="47" t="str">
        <f>IF(AND(DI57&lt;&gt;"",CU57&lt;=MAX(CU:CU)-DQ$8),1/('Publication Bias Analysis'!F:F^2+IF(Additional_model="Fixed effect",0,$DQ$15)),"")</f>
        <v/>
      </c>
      <c r="DL57" s="7" t="str">
        <f>IF(AND(Include_study?="Yes",Sufficient_data="Yes"),IF('Publication Bias Analysis'!L$37="Left",'Publication Bias Analysis'!E:E-DQ$11,DQ$11-'Publication Bias Analysis'!E:E),"")</f>
        <v/>
      </c>
      <c r="DM57" s="7" t="str">
        <f t="shared" si="184"/>
        <v/>
      </c>
      <c r="DN57" s="47" t="str">
        <f>IF(AND(DL57&lt;&gt;"",CV57&lt;=MAX(CV:CV)-DQ$16),1/('Publication Bias Analysis'!F:F^2+IF(Additional_model="Fixed effect",0,$DQ$23)),"")</f>
        <v/>
      </c>
      <c r="EF57" s="166"/>
      <c r="EG57" s="34" t="str">
        <f t="shared" si="68"/>
        <v/>
      </c>
      <c r="EH57" s="47" t="str">
        <f>IF(AND(Include_study?="Yes",Sufficient_data="Yes"),Z_score-('Publication Bias Analysis'!P$3+'Publication Bias Analysis'!P$4*Inverse_standard_error),"")</f>
        <v/>
      </c>
      <c r="EJ57" s="166"/>
      <c r="EK57" s="34" t="str">
        <f>IF(AND(Include_study?="Yes",Sufficient_data="Yes"),('Publication Bias Analysis'!E:E-SUMPRODUCT('Publication Bias Analysis'!E:E,Calculations!CN:CN)/SUM(Calculations!CN:CN))/(SQRT(EL:EL)),"")</f>
        <v/>
      </c>
      <c r="EL57" s="34" t="str">
        <f>IF(AND(Include_study?="Yes",Sufficient_data="Yes"),'Publication Bias Analysis'!F:F^2-1/(SUM(Calculations!CN:CN)),"")</f>
        <v/>
      </c>
      <c r="EM57" s="76" t="str">
        <f t="shared" si="149"/>
        <v/>
      </c>
      <c r="EN57" s="76" t="str">
        <f t="shared" si="150"/>
        <v/>
      </c>
      <c r="EO57" s="76" t="str">
        <f>IF(AND(Include_study?="Yes",Sufficient_data="Yes"),COUNTIFS(EM$2:EM56,"&lt;"&amp;EM57,EN$2:EN56,"&lt;"&amp;EN57)+COUNTIFS(EM58:EM$201,"&lt;"&amp;EM57,EN58:EN$201,"&lt;"&amp;EN57)+COUNTIFS(EM$2:EM56,"&gt;"&amp;EM57,EN$2:EN56,"&gt;"&amp;EN57)+COUNTIFS(EM58:EM$201,"&gt;"&amp;EM57,EN58:EN$201,"&gt;"&amp;EN57),"")</f>
        <v/>
      </c>
      <c r="EP57" s="101" t="str">
        <f>IF(AND(Include_study?="Yes",Sufficient_data="Yes"),COUNTIFS(EM$2:EM56,"&lt;"&amp;EM57,EN$2:EN56,"&gt;"&amp;EN57)+COUNTIFS(EM58:EM$201,"&lt;"&amp;EM57,EN58:EN$201,"&gt;"&amp;EN57)+COUNTIFS(EM$2:EM56,"&gt;"&amp;EM57,EN$2:EN56,"&lt;"&amp;EN57)+COUNTIFS(EM58:EM$201,"&gt;"&amp;EM57,EN58:EN$201,"&lt;"&amp;EN57),"")</f>
        <v/>
      </c>
      <c r="ER57" s="166"/>
      <c r="EW57" s="166"/>
      <c r="EX57" s="34" t="e">
        <f t="shared" si="151"/>
        <v>#N/A</v>
      </c>
      <c r="EY57" s="34" t="e">
        <f t="shared" si="152"/>
        <v>#N/A</v>
      </c>
      <c r="EZ57" s="34" t="str">
        <f t="shared" si="153"/>
        <v/>
      </c>
      <c r="FA57" s="47" t="str">
        <f>IF(AND(Include_study?="Yes",Sufficient_data="Yes"),Z_score-('Publication Bias Analysis'!AL$30+'Publication Bias Analysis'!AL$31*Inverse_standard_error),"")</f>
        <v/>
      </c>
      <c r="FG57" s="166"/>
      <c r="FH57" s="104" t="str">
        <f>IF(Z_score&lt;&gt;"",RANK('Publication Bias Analysis'!AT:AT,'Publication Bias Analysis'!AT:AT,1)+COUNTIF('Publication Bias Analysis'!AT$2:AT56,'Publication Bias Analysis'!AT57),"")</f>
        <v/>
      </c>
      <c r="FI57" s="34" t="str">
        <f t="shared" si="154"/>
        <v/>
      </c>
      <c r="FJ57" s="34" t="e">
        <f>IF('Publication Bias Analysis'!AS57&lt;&gt;"",'Publication Bias Analysis'!AS57,NA())</f>
        <v>#N/A</v>
      </c>
      <c r="FK57" s="34" t="e">
        <f>IF('Publication Bias Analysis'!AT57&lt;&gt;"",'Publication Bias Analysis'!AT57,NA())</f>
        <v>#N/A</v>
      </c>
      <c r="FL57" s="34" t="str">
        <f>IF(AND(Include_study?="Yes",Sufficient_data="Yes"),'Publication Bias Analysis'!AS:AS-AVERAGE('Publication Bias Analysis'!AS:AS),"")</f>
        <v/>
      </c>
      <c r="FM57" s="47" t="str">
        <f>IF(AND(Include_study?="Yes",Sufficient_data="Yes"),FK:FK-('Publication Bias Analysis'!AW$30+'Publication Bias Analysis'!AW$31*'Publication Bias Analysis'!AS:AS),"")</f>
        <v/>
      </c>
      <c r="FS57" s="166"/>
      <c r="FT57" s="34" t="str">
        <f t="shared" si="155"/>
        <v/>
      </c>
      <c r="FU57" s="90" t="str">
        <f t="shared" si="83"/>
        <v/>
      </c>
      <c r="FV57" s="47" t="str">
        <f t="shared" si="185"/>
        <v/>
      </c>
    </row>
    <row r="58" spans="1:178" x14ac:dyDescent="0.2">
      <c r="A58" s="169"/>
      <c r="B58" s="54" t="str">
        <f t="shared" si="90"/>
        <v/>
      </c>
      <c r="C58" s="76" t="str">
        <f>IF(B58&lt;&gt;"",IF(B58=0,COUNTIF(B$2:B57,0)+1,COUNTIF(B$2:B57,B58)+B58+COUNTIF(B:B,0)),"")</f>
        <v/>
      </c>
      <c r="D58" s="76" t="str">
        <f t="shared" si="91"/>
        <v/>
      </c>
      <c r="E58" s="121" t="str">
        <f>IF(AND(Sufficient_data="Yes",Include_study?="Yes",Input!Study_name&lt;&gt;""),Input!Study_name,"")</f>
        <v/>
      </c>
      <c r="F5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58" s="76" t="str">
        <f t="shared" si="92"/>
        <v/>
      </c>
      <c r="H58" s="132" t="str">
        <f t="shared" si="93"/>
        <v/>
      </c>
      <c r="I5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58" s="77" t="str">
        <f t="shared" si="94"/>
        <v/>
      </c>
      <c r="K58" s="77" t="str">
        <f t="shared" si="95"/>
        <v/>
      </c>
      <c r="L58" s="77" t="str">
        <f t="shared" si="96"/>
        <v/>
      </c>
      <c r="M58" s="77" t="str">
        <f t="shared" si="97"/>
        <v/>
      </c>
      <c r="N58" s="77" t="str">
        <f t="shared" si="98"/>
        <v/>
      </c>
      <c r="O58" s="146" t="str">
        <f t="shared" si="99"/>
        <v/>
      </c>
      <c r="P58" s="142" t="str">
        <f t="shared" si="100"/>
        <v/>
      </c>
      <c r="Q58" s="35"/>
      <c r="R58" s="71" t="e">
        <f t="shared" si="101"/>
        <v>#N/A</v>
      </c>
      <c r="S58" s="34" t="e">
        <f t="shared" si="102"/>
        <v>#N/A</v>
      </c>
      <c r="T58" s="47" t="e">
        <f t="shared" si="103"/>
        <v>#N/A</v>
      </c>
      <c r="Y58" s="169"/>
      <c r="Z58" s="83" t="str">
        <f t="shared" si="157"/>
        <v/>
      </c>
      <c r="AA58" s="34" t="str">
        <f t="shared" si="105"/>
        <v/>
      </c>
      <c r="AB58" s="34" t="str">
        <f t="shared" si="106"/>
        <v/>
      </c>
      <c r="AC58" s="34" t="str">
        <f t="shared" si="107"/>
        <v/>
      </c>
      <c r="AD58" s="34" t="str">
        <f t="shared" si="108"/>
        <v/>
      </c>
      <c r="AE58" s="77" t="str">
        <f t="shared" si="158"/>
        <v/>
      </c>
      <c r="AF58" s="77" t="str">
        <f t="shared" si="110"/>
        <v/>
      </c>
      <c r="AG58" s="84" t="str">
        <f t="shared" si="159"/>
        <v/>
      </c>
      <c r="AH58" s="34" t="str">
        <f t="shared" si="112"/>
        <v/>
      </c>
      <c r="AI58" s="34" t="str">
        <f t="shared" si="113"/>
        <v/>
      </c>
      <c r="AJ58" s="47" t="str">
        <f t="shared" si="114"/>
        <v/>
      </c>
      <c r="AK58" s="35"/>
      <c r="AL58" s="71" t="e">
        <f t="shared" si="160"/>
        <v>#N/A</v>
      </c>
      <c r="AM58" s="34" t="e">
        <f t="shared" si="161"/>
        <v>#N/A</v>
      </c>
      <c r="AN58" s="47" t="e">
        <f t="shared" si="162"/>
        <v>#N/A</v>
      </c>
      <c r="AO58" s="35"/>
      <c r="AP58" s="83" t="str">
        <f t="shared" si="163"/>
        <v/>
      </c>
      <c r="AQ58" s="34" t="str">
        <f>IF(AND(Sufficient_data="Yes",Include_study?="Yes",Subgroup&lt;&gt;""),IF(COUNTIFS(Input!L$2:L57,"="&amp;"Yes",Input!C$2:C57,"="&amp;"Yes",Input!M$2:M57,"="&amp;Subgroup)&gt;0,"",Subgroup),"")</f>
        <v/>
      </c>
      <c r="AR58" s="89" t="str">
        <f t="shared" si="164"/>
        <v/>
      </c>
      <c r="AS58" s="76" t="str">
        <f t="shared" si="165"/>
        <v/>
      </c>
      <c r="AT58" s="34" t="str">
        <f t="shared" si="166"/>
        <v/>
      </c>
      <c r="AU58" s="90" t="str">
        <f t="shared" si="167"/>
        <v/>
      </c>
      <c r="AV58" s="34" t="str">
        <f t="shared" si="168"/>
        <v/>
      </c>
      <c r="AW58" s="34" t="str">
        <f t="shared" si="169"/>
        <v/>
      </c>
      <c r="AX58" s="34" t="str">
        <f t="shared" si="125"/>
        <v/>
      </c>
      <c r="AY58" s="34" t="str">
        <f t="shared" si="170"/>
        <v/>
      </c>
      <c r="AZ58" s="34" t="str">
        <f t="shared" si="171"/>
        <v/>
      </c>
      <c r="BA58" s="34" t="str">
        <f t="shared" si="128"/>
        <v/>
      </c>
      <c r="BB58" s="89" t="str">
        <f t="shared" si="172"/>
        <v/>
      </c>
      <c r="BC58" s="34" t="str">
        <f t="shared" si="130"/>
        <v/>
      </c>
      <c r="BD58" s="34" t="str">
        <f t="shared" si="131"/>
        <v/>
      </c>
      <c r="BE58" s="34" t="str">
        <f t="shared" si="173"/>
        <v/>
      </c>
      <c r="BF58" s="34" t="str">
        <f t="shared" si="174"/>
        <v/>
      </c>
      <c r="BG58" s="34" t="str">
        <f t="shared" si="76"/>
        <v/>
      </c>
      <c r="BH58" s="34" t="str">
        <f t="shared" si="77"/>
        <v/>
      </c>
      <c r="BI58" s="34" t="str">
        <f t="shared" si="175"/>
        <v/>
      </c>
      <c r="BJ58" s="34" t="str">
        <f t="shared" si="176"/>
        <v/>
      </c>
      <c r="BK58" s="34" t="str">
        <f t="shared" si="177"/>
        <v/>
      </c>
      <c r="BL58" s="34" t="e">
        <f t="shared" si="178"/>
        <v>#N/A</v>
      </c>
      <c r="BM58" s="84" t="str">
        <f t="shared" si="78"/>
        <v/>
      </c>
      <c r="BN58" s="34" t="str">
        <f t="shared" si="179"/>
        <v/>
      </c>
      <c r="BO58" s="34" t="str">
        <f t="shared" si="139"/>
        <v/>
      </c>
      <c r="BP58" s="34" t="str">
        <f t="shared" si="180"/>
        <v/>
      </c>
      <c r="BQ58" s="47" t="str">
        <f t="shared" si="79"/>
        <v/>
      </c>
      <c r="BV58" s="170"/>
      <c r="BW58" s="71" t="e">
        <f>IF(AND(Sufficient_data="Yes",Include_study?="Yes",Moderator&lt;&gt;""),'Moderator Analysis'!E:E,NA())</f>
        <v>#N/A</v>
      </c>
      <c r="BX58" s="34" t="e">
        <f>IF(AND(Include_study?="Yes",Sufficient_data="Yes",Moderator&lt;&gt;""),'Moderator Analysis'!F:F,NA())</f>
        <v>#N/A</v>
      </c>
      <c r="BY58" s="34" t="str">
        <f t="shared" si="141"/>
        <v/>
      </c>
      <c r="BZ58" s="34" t="str">
        <f>IF(AND(Sufficient_data="Yes",Include_study?="Yes",Moderator&lt;&gt;""),'Moderator Analysis'!F:F-CJ$2,"")</f>
        <v/>
      </c>
      <c r="CA58" s="34" t="str">
        <f>IF(AND(Sufficient_data="Yes",Include_study?="Yes",Moderator&lt;&gt;""),'Moderator Analysis'!E:E-CJ$3,"")</f>
        <v/>
      </c>
      <c r="CB58" s="47" t="str">
        <f t="shared" si="142"/>
        <v/>
      </c>
      <c r="CD58" s="95" t="str">
        <f t="shared" si="181"/>
        <v/>
      </c>
      <c r="CE58" s="77" t="str">
        <f>IF(AND(Sufficient_data="Yes",Include_study?="Yes",CD58&lt;&gt;""),'Moderator Analysis'!F:F-'Moderator Analysis'!J$37,"")</f>
        <v/>
      </c>
      <c r="CF58" s="77" t="str">
        <f>IF(AND(Sufficient_data="Yes",Include_study?="Yes",CD58&lt;&gt;""),'Moderator Analysis'!E:E-SUMPRODUCT('Moderator Analysis'!E:E,CD:CD)/SUM(CD:CD),"")</f>
        <v/>
      </c>
      <c r="CG58" s="96" t="str">
        <f>IF(AND(Sufficient_data="Yes",Include_study?="Yes",CD58&lt;&gt;""),CD:CD*(BX58-'Moderator Analysis'!J$29-'Moderator Analysis'!J$30*'Moderator Analysis'!E:E)^2,"")</f>
        <v/>
      </c>
      <c r="CL58" s="170"/>
      <c r="CM58" s="174"/>
      <c r="CN58" s="34" t="str">
        <f t="shared" si="144"/>
        <v/>
      </c>
      <c r="CO58" s="34" t="str">
        <f>IF(AND(Include_study?="Yes",Sufficient_data="Yes"),1/('Publication Bias Analysis'!F:F^2+IF(Additional_model="Fixed effect",0,Calculations!DB$11)),"")</f>
        <v/>
      </c>
      <c r="CP58" s="34" t="str">
        <f>IF(AND(Include_study?="Yes",Sufficient_data="Yes"),1/('Publication Bias Analysis'!F:F^2+IF(Additional_model="Fixed effect",0,'Publication Bias Analysis'!L$32)),"")</f>
        <v/>
      </c>
      <c r="CQ58" s="34" t="str">
        <f>IF(AND(Include_study?="Yes",Sufficient_data="Yes"),'Publication Bias Analysis'!E:E-'Publication Bias Analysis'!I$37,"")</f>
        <v/>
      </c>
      <c r="CR58" s="34" t="str">
        <f t="shared" si="145"/>
        <v/>
      </c>
      <c r="CS58" s="34" t="str">
        <f t="shared" si="156"/>
        <v/>
      </c>
      <c r="CT58" s="76" t="str">
        <f t="shared" si="146"/>
        <v/>
      </c>
      <c r="CU58" s="76" t="str">
        <f>IF(AND(Include_study?="Yes",Sufficient_data="Yes"),CT:CT+IF(DF:DF&lt;0,-1,1)*COUNTIF(CT$2:CT57,CT:CT),"")</f>
        <v/>
      </c>
      <c r="CV58" s="76" t="str">
        <f>IF(AND(Include_study?="Yes",Sufficient_data="Yes"),RANK(DJ:DJ,DJ:DJ,1)*IF(DI:DI&lt;0,-1,1)+IF(DI:DI&lt;0,-1,1)*COUNTIF(CT$2:CT57,CT:CT),"")</f>
        <v/>
      </c>
      <c r="CW58" s="76" t="str">
        <f>IF(AND(Include_study?="Yes",Sufficient_data="Yes"),RANK(DM:DM,DM:DM,1)*IF(DL:DL&lt;0,-1,1)+IF(DL:DL&lt;0,-1,1)*COUNTIF(CT$2:CT57,CT:CT),"")</f>
        <v/>
      </c>
      <c r="CX58" s="34" t="e">
        <f>IF(AND(Include_study?="Yes",Sufficient_data="Yes"),'Publication Bias Analysis'!E:E,NA())</f>
        <v>#N/A</v>
      </c>
      <c r="CY58" s="47" t="e">
        <f>IF(AND(Include_study?="Yes",Sufficient_data="Yes"),'Publication Bias Analysis'!F:F,NA())</f>
        <v>#N/A</v>
      </c>
      <c r="DE58" s="166"/>
      <c r="DF5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58" s="34" t="str">
        <f t="shared" si="182"/>
        <v/>
      </c>
      <c r="DH58" s="47" t="str">
        <f>IF(AND(Include_study?="Yes",Sufficient_data="Yes"),1/('Publication Bias Analysis'!F:F^2+IF(Additional_model="Fixed effect",0,$DQ$7)),"")</f>
        <v/>
      </c>
      <c r="DI58" s="34" t="str">
        <f>IF(AND(Include_study?="Yes",Sufficient_data="Yes"),IF('Publication Bias Analysis'!L$37="Left",'Publication Bias Analysis'!E:E-DQ$3,DQ$3-'Publication Bias Analysis'!E:E),"")</f>
        <v/>
      </c>
      <c r="DJ58" s="34" t="str">
        <f t="shared" si="183"/>
        <v/>
      </c>
      <c r="DK58" s="47" t="str">
        <f>IF(AND(DI58&lt;&gt;"",CU58&lt;=MAX(CU:CU)-DQ$8),1/('Publication Bias Analysis'!F:F^2+IF(Additional_model="Fixed effect",0,$DQ$15)),"")</f>
        <v/>
      </c>
      <c r="DL58" s="7" t="str">
        <f>IF(AND(Include_study?="Yes",Sufficient_data="Yes"),IF('Publication Bias Analysis'!L$37="Left",'Publication Bias Analysis'!E:E-DQ$11,DQ$11-'Publication Bias Analysis'!E:E),"")</f>
        <v/>
      </c>
      <c r="DM58" s="7" t="str">
        <f t="shared" si="184"/>
        <v/>
      </c>
      <c r="DN58" s="47" t="str">
        <f>IF(AND(DL58&lt;&gt;"",CV58&lt;=MAX(CV:CV)-DQ$16),1/('Publication Bias Analysis'!F:F^2+IF(Additional_model="Fixed effect",0,$DQ$23)),"")</f>
        <v/>
      </c>
      <c r="EF58" s="166"/>
      <c r="EG58" s="34" t="str">
        <f t="shared" si="68"/>
        <v/>
      </c>
      <c r="EH58" s="47" t="str">
        <f>IF(AND(Include_study?="Yes",Sufficient_data="Yes"),Z_score-('Publication Bias Analysis'!P$3+'Publication Bias Analysis'!P$4*Inverse_standard_error),"")</f>
        <v/>
      </c>
      <c r="EJ58" s="166"/>
      <c r="EK58" s="34" t="str">
        <f>IF(AND(Include_study?="Yes",Sufficient_data="Yes"),('Publication Bias Analysis'!E:E-SUMPRODUCT('Publication Bias Analysis'!E:E,Calculations!CN:CN)/SUM(Calculations!CN:CN))/(SQRT(EL:EL)),"")</f>
        <v/>
      </c>
      <c r="EL58" s="34" t="str">
        <f>IF(AND(Include_study?="Yes",Sufficient_data="Yes"),'Publication Bias Analysis'!F:F^2-1/(SUM(Calculations!CN:CN)),"")</f>
        <v/>
      </c>
      <c r="EM58" s="76" t="str">
        <f t="shared" si="149"/>
        <v/>
      </c>
      <c r="EN58" s="76" t="str">
        <f t="shared" si="150"/>
        <v/>
      </c>
      <c r="EO58" s="76" t="str">
        <f>IF(AND(Include_study?="Yes",Sufficient_data="Yes"),COUNTIFS(EM$2:EM57,"&lt;"&amp;EM58,EN$2:EN57,"&lt;"&amp;EN58)+COUNTIFS(EM59:EM$201,"&lt;"&amp;EM58,EN59:EN$201,"&lt;"&amp;EN58)+COUNTIFS(EM$2:EM57,"&gt;"&amp;EM58,EN$2:EN57,"&gt;"&amp;EN58)+COUNTIFS(EM59:EM$201,"&gt;"&amp;EM58,EN59:EN$201,"&gt;"&amp;EN58),"")</f>
        <v/>
      </c>
      <c r="EP58" s="101" t="str">
        <f>IF(AND(Include_study?="Yes",Sufficient_data="Yes"),COUNTIFS(EM$2:EM57,"&lt;"&amp;EM58,EN$2:EN57,"&gt;"&amp;EN58)+COUNTIFS(EM59:EM$201,"&lt;"&amp;EM58,EN59:EN$201,"&gt;"&amp;EN58)+COUNTIFS(EM$2:EM57,"&gt;"&amp;EM58,EN$2:EN57,"&lt;"&amp;EN58)+COUNTIFS(EM59:EM$201,"&gt;"&amp;EM58,EN59:EN$201,"&lt;"&amp;EN58),"")</f>
        <v/>
      </c>
      <c r="ER58" s="166"/>
      <c r="EW58" s="166"/>
      <c r="EX58" s="34" t="e">
        <f t="shared" si="151"/>
        <v>#N/A</v>
      </c>
      <c r="EY58" s="34" t="e">
        <f t="shared" si="152"/>
        <v>#N/A</v>
      </c>
      <c r="EZ58" s="34" t="str">
        <f t="shared" si="153"/>
        <v/>
      </c>
      <c r="FA58" s="47" t="str">
        <f>IF(AND(Include_study?="Yes",Sufficient_data="Yes"),Z_score-('Publication Bias Analysis'!AL$30+'Publication Bias Analysis'!AL$31*Inverse_standard_error),"")</f>
        <v/>
      </c>
      <c r="FG58" s="166"/>
      <c r="FH58" s="104" t="str">
        <f>IF(Z_score&lt;&gt;"",RANK('Publication Bias Analysis'!AT:AT,'Publication Bias Analysis'!AT:AT,1)+COUNTIF('Publication Bias Analysis'!AT$2:AT57,'Publication Bias Analysis'!AT58),"")</f>
        <v/>
      </c>
      <c r="FI58" s="34" t="str">
        <f t="shared" si="154"/>
        <v/>
      </c>
      <c r="FJ58" s="34" t="e">
        <f>IF('Publication Bias Analysis'!AS58&lt;&gt;"",'Publication Bias Analysis'!AS58,NA())</f>
        <v>#N/A</v>
      </c>
      <c r="FK58" s="34" t="e">
        <f>IF('Publication Bias Analysis'!AT58&lt;&gt;"",'Publication Bias Analysis'!AT58,NA())</f>
        <v>#N/A</v>
      </c>
      <c r="FL58" s="34" t="str">
        <f>IF(AND(Include_study?="Yes",Sufficient_data="Yes"),'Publication Bias Analysis'!AS:AS-AVERAGE('Publication Bias Analysis'!AS:AS),"")</f>
        <v/>
      </c>
      <c r="FM58" s="47" t="str">
        <f>IF(AND(Include_study?="Yes",Sufficient_data="Yes"),FK:FK-('Publication Bias Analysis'!AW$30+'Publication Bias Analysis'!AW$31*'Publication Bias Analysis'!AS:AS),"")</f>
        <v/>
      </c>
      <c r="FS58" s="166"/>
      <c r="FT58" s="34" t="str">
        <f t="shared" si="155"/>
        <v/>
      </c>
      <c r="FU58" s="90" t="str">
        <f t="shared" si="83"/>
        <v/>
      </c>
      <c r="FV58" s="47" t="str">
        <f t="shared" si="185"/>
        <v/>
      </c>
    </row>
    <row r="59" spans="1:178" x14ac:dyDescent="0.2">
      <c r="A59" s="169"/>
      <c r="B59" s="54" t="str">
        <f t="shared" si="90"/>
        <v/>
      </c>
      <c r="C59" s="76" t="str">
        <f>IF(B59&lt;&gt;"",IF(B59=0,COUNTIF(B$2:B58,0)+1,COUNTIF(B$2:B58,B59)+B59+COUNTIF(B:B,0)),"")</f>
        <v/>
      </c>
      <c r="D59" s="76" t="str">
        <f t="shared" si="91"/>
        <v/>
      </c>
      <c r="E59" s="121" t="str">
        <f>IF(AND(Sufficient_data="Yes",Include_study?="Yes",Input!Study_name&lt;&gt;""),Input!Study_name,"")</f>
        <v/>
      </c>
      <c r="F5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59" s="76" t="str">
        <f t="shared" si="92"/>
        <v/>
      </c>
      <c r="H59" s="132" t="str">
        <f t="shared" si="93"/>
        <v/>
      </c>
      <c r="I5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59" s="77" t="str">
        <f t="shared" si="94"/>
        <v/>
      </c>
      <c r="K59" s="77" t="str">
        <f t="shared" si="95"/>
        <v/>
      </c>
      <c r="L59" s="77" t="str">
        <f t="shared" si="96"/>
        <v/>
      </c>
      <c r="M59" s="77" t="str">
        <f t="shared" si="97"/>
        <v/>
      </c>
      <c r="N59" s="77" t="str">
        <f t="shared" si="98"/>
        <v/>
      </c>
      <c r="O59" s="146" t="str">
        <f t="shared" si="99"/>
        <v/>
      </c>
      <c r="P59" s="142" t="str">
        <f t="shared" si="100"/>
        <v/>
      </c>
      <c r="Q59" s="35"/>
      <c r="R59" s="71" t="e">
        <f t="shared" si="101"/>
        <v>#N/A</v>
      </c>
      <c r="S59" s="34" t="e">
        <f t="shared" si="102"/>
        <v>#N/A</v>
      </c>
      <c r="T59" s="47" t="e">
        <f t="shared" si="103"/>
        <v>#N/A</v>
      </c>
      <c r="Y59" s="169"/>
      <c r="Z59" s="83" t="str">
        <f t="shared" si="157"/>
        <v/>
      </c>
      <c r="AA59" s="34" t="str">
        <f t="shared" si="105"/>
        <v/>
      </c>
      <c r="AB59" s="34" t="str">
        <f t="shared" si="106"/>
        <v/>
      </c>
      <c r="AC59" s="34" t="str">
        <f t="shared" si="107"/>
        <v/>
      </c>
      <c r="AD59" s="34" t="str">
        <f t="shared" si="108"/>
        <v/>
      </c>
      <c r="AE59" s="77" t="str">
        <f t="shared" si="158"/>
        <v/>
      </c>
      <c r="AF59" s="77" t="str">
        <f t="shared" si="110"/>
        <v/>
      </c>
      <c r="AG59" s="84" t="str">
        <f t="shared" si="159"/>
        <v/>
      </c>
      <c r="AH59" s="34" t="str">
        <f t="shared" si="112"/>
        <v/>
      </c>
      <c r="AI59" s="34" t="str">
        <f t="shared" si="113"/>
        <v/>
      </c>
      <c r="AJ59" s="47" t="str">
        <f t="shared" si="114"/>
        <v/>
      </c>
      <c r="AK59" s="35"/>
      <c r="AL59" s="71" t="e">
        <f t="shared" si="160"/>
        <v>#N/A</v>
      </c>
      <c r="AM59" s="34" t="e">
        <f t="shared" si="161"/>
        <v>#N/A</v>
      </c>
      <c r="AN59" s="47" t="e">
        <f t="shared" si="162"/>
        <v>#N/A</v>
      </c>
      <c r="AO59" s="35"/>
      <c r="AP59" s="83" t="str">
        <f t="shared" si="163"/>
        <v/>
      </c>
      <c r="AQ59" s="34" t="str">
        <f>IF(AND(Sufficient_data="Yes",Include_study?="Yes",Subgroup&lt;&gt;""),IF(COUNTIFS(Input!L$2:L58,"="&amp;"Yes",Input!C$2:C58,"="&amp;"Yes",Input!M$2:M58,"="&amp;Subgroup)&gt;0,"",Subgroup),"")</f>
        <v/>
      </c>
      <c r="AR59" s="89" t="str">
        <f t="shared" si="164"/>
        <v/>
      </c>
      <c r="AS59" s="76" t="str">
        <f t="shared" si="165"/>
        <v/>
      </c>
      <c r="AT59" s="34" t="str">
        <f t="shared" si="166"/>
        <v/>
      </c>
      <c r="AU59" s="90" t="str">
        <f t="shared" si="167"/>
        <v/>
      </c>
      <c r="AV59" s="34" t="str">
        <f t="shared" si="168"/>
        <v/>
      </c>
      <c r="AW59" s="34" t="str">
        <f t="shared" si="169"/>
        <v/>
      </c>
      <c r="AX59" s="34" t="str">
        <f t="shared" si="125"/>
        <v/>
      </c>
      <c r="AY59" s="34" t="str">
        <f t="shared" si="170"/>
        <v/>
      </c>
      <c r="AZ59" s="34" t="str">
        <f t="shared" si="171"/>
        <v/>
      </c>
      <c r="BA59" s="34" t="str">
        <f t="shared" si="128"/>
        <v/>
      </c>
      <c r="BB59" s="89" t="str">
        <f t="shared" si="172"/>
        <v/>
      </c>
      <c r="BC59" s="34" t="str">
        <f t="shared" si="130"/>
        <v/>
      </c>
      <c r="BD59" s="34" t="str">
        <f t="shared" si="131"/>
        <v/>
      </c>
      <c r="BE59" s="34" t="str">
        <f t="shared" si="173"/>
        <v/>
      </c>
      <c r="BF59" s="34" t="str">
        <f t="shared" si="174"/>
        <v/>
      </c>
      <c r="BG59" s="34" t="str">
        <f t="shared" si="76"/>
        <v/>
      </c>
      <c r="BH59" s="34" t="str">
        <f t="shared" si="77"/>
        <v/>
      </c>
      <c r="BI59" s="34" t="str">
        <f t="shared" si="175"/>
        <v/>
      </c>
      <c r="BJ59" s="34" t="str">
        <f t="shared" si="176"/>
        <v/>
      </c>
      <c r="BK59" s="34" t="str">
        <f t="shared" si="177"/>
        <v/>
      </c>
      <c r="BL59" s="34" t="e">
        <f t="shared" si="178"/>
        <v>#N/A</v>
      </c>
      <c r="BM59" s="84" t="str">
        <f t="shared" si="78"/>
        <v/>
      </c>
      <c r="BN59" s="34" t="str">
        <f t="shared" si="179"/>
        <v/>
      </c>
      <c r="BO59" s="34" t="str">
        <f t="shared" si="139"/>
        <v/>
      </c>
      <c r="BP59" s="34" t="str">
        <f t="shared" si="180"/>
        <v/>
      </c>
      <c r="BQ59" s="47" t="str">
        <f t="shared" si="79"/>
        <v/>
      </c>
      <c r="BV59" s="170"/>
      <c r="BW59" s="71" t="e">
        <f>IF(AND(Sufficient_data="Yes",Include_study?="Yes",Moderator&lt;&gt;""),'Moderator Analysis'!E:E,NA())</f>
        <v>#N/A</v>
      </c>
      <c r="BX59" s="34" t="e">
        <f>IF(AND(Include_study?="Yes",Sufficient_data="Yes",Moderator&lt;&gt;""),'Moderator Analysis'!F:F,NA())</f>
        <v>#N/A</v>
      </c>
      <c r="BY59" s="34" t="str">
        <f t="shared" si="141"/>
        <v/>
      </c>
      <c r="BZ59" s="34" t="str">
        <f>IF(AND(Sufficient_data="Yes",Include_study?="Yes",Moderator&lt;&gt;""),'Moderator Analysis'!F:F-CJ$2,"")</f>
        <v/>
      </c>
      <c r="CA59" s="34" t="str">
        <f>IF(AND(Sufficient_data="Yes",Include_study?="Yes",Moderator&lt;&gt;""),'Moderator Analysis'!E:E-CJ$3,"")</f>
        <v/>
      </c>
      <c r="CB59" s="47" t="str">
        <f t="shared" si="142"/>
        <v/>
      </c>
      <c r="CD59" s="95" t="str">
        <f t="shared" si="181"/>
        <v/>
      </c>
      <c r="CE59" s="77" t="str">
        <f>IF(AND(Sufficient_data="Yes",Include_study?="Yes",CD59&lt;&gt;""),'Moderator Analysis'!F:F-'Moderator Analysis'!J$37,"")</f>
        <v/>
      </c>
      <c r="CF59" s="77" t="str">
        <f>IF(AND(Sufficient_data="Yes",Include_study?="Yes",CD59&lt;&gt;""),'Moderator Analysis'!E:E-SUMPRODUCT('Moderator Analysis'!E:E,CD:CD)/SUM(CD:CD),"")</f>
        <v/>
      </c>
      <c r="CG59" s="96" t="str">
        <f>IF(AND(Sufficient_data="Yes",Include_study?="Yes",CD59&lt;&gt;""),CD:CD*(BX59-'Moderator Analysis'!J$29-'Moderator Analysis'!J$30*'Moderator Analysis'!E:E)^2,"")</f>
        <v/>
      </c>
      <c r="CL59" s="170"/>
      <c r="CM59" s="174"/>
      <c r="CN59" s="34" t="str">
        <f t="shared" si="144"/>
        <v/>
      </c>
      <c r="CO59" s="34" t="str">
        <f>IF(AND(Include_study?="Yes",Sufficient_data="Yes"),1/('Publication Bias Analysis'!F:F^2+IF(Additional_model="Fixed effect",0,Calculations!DB$11)),"")</f>
        <v/>
      </c>
      <c r="CP59" s="34" t="str">
        <f>IF(AND(Include_study?="Yes",Sufficient_data="Yes"),1/('Publication Bias Analysis'!F:F^2+IF(Additional_model="Fixed effect",0,'Publication Bias Analysis'!L$32)),"")</f>
        <v/>
      </c>
      <c r="CQ59" s="34" t="str">
        <f>IF(AND(Include_study?="Yes",Sufficient_data="Yes"),'Publication Bias Analysis'!E:E-'Publication Bias Analysis'!I$37,"")</f>
        <v/>
      </c>
      <c r="CR59" s="34" t="str">
        <f t="shared" si="145"/>
        <v/>
      </c>
      <c r="CS59" s="34" t="str">
        <f t="shared" si="156"/>
        <v/>
      </c>
      <c r="CT59" s="76" t="str">
        <f t="shared" si="146"/>
        <v/>
      </c>
      <c r="CU59" s="76" t="str">
        <f>IF(AND(Include_study?="Yes",Sufficient_data="Yes"),CT:CT+IF(DF:DF&lt;0,-1,1)*COUNTIF(CT$2:CT58,CT:CT),"")</f>
        <v/>
      </c>
      <c r="CV59" s="76" t="str">
        <f>IF(AND(Include_study?="Yes",Sufficient_data="Yes"),RANK(DJ:DJ,DJ:DJ,1)*IF(DI:DI&lt;0,-1,1)+IF(DI:DI&lt;0,-1,1)*COUNTIF(CT$2:CT58,CT:CT),"")</f>
        <v/>
      </c>
      <c r="CW59" s="76" t="str">
        <f>IF(AND(Include_study?="Yes",Sufficient_data="Yes"),RANK(DM:DM,DM:DM,1)*IF(DL:DL&lt;0,-1,1)+IF(DL:DL&lt;0,-1,1)*COUNTIF(CT$2:CT58,CT:CT),"")</f>
        <v/>
      </c>
      <c r="CX59" s="34" t="e">
        <f>IF(AND(Include_study?="Yes",Sufficient_data="Yes"),'Publication Bias Analysis'!E:E,NA())</f>
        <v>#N/A</v>
      </c>
      <c r="CY59" s="47" t="e">
        <f>IF(AND(Include_study?="Yes",Sufficient_data="Yes"),'Publication Bias Analysis'!F:F,NA())</f>
        <v>#N/A</v>
      </c>
      <c r="DE59" s="166"/>
      <c r="DF5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59" s="34" t="str">
        <f t="shared" si="182"/>
        <v/>
      </c>
      <c r="DH59" s="47" t="str">
        <f>IF(AND(Include_study?="Yes",Sufficient_data="Yes"),1/('Publication Bias Analysis'!F:F^2+IF(Additional_model="Fixed effect",0,$DQ$7)),"")</f>
        <v/>
      </c>
      <c r="DI59" s="34" t="str">
        <f>IF(AND(Include_study?="Yes",Sufficient_data="Yes"),IF('Publication Bias Analysis'!L$37="Left",'Publication Bias Analysis'!E:E-DQ$3,DQ$3-'Publication Bias Analysis'!E:E),"")</f>
        <v/>
      </c>
      <c r="DJ59" s="34" t="str">
        <f t="shared" si="183"/>
        <v/>
      </c>
      <c r="DK59" s="47" t="str">
        <f>IF(AND(DI59&lt;&gt;"",CU59&lt;=MAX(CU:CU)-DQ$8),1/('Publication Bias Analysis'!F:F^2+IF(Additional_model="Fixed effect",0,$DQ$15)),"")</f>
        <v/>
      </c>
      <c r="DL59" s="7" t="str">
        <f>IF(AND(Include_study?="Yes",Sufficient_data="Yes"),IF('Publication Bias Analysis'!L$37="Left",'Publication Bias Analysis'!E:E-DQ$11,DQ$11-'Publication Bias Analysis'!E:E),"")</f>
        <v/>
      </c>
      <c r="DM59" s="7" t="str">
        <f t="shared" si="184"/>
        <v/>
      </c>
      <c r="DN59" s="47" t="str">
        <f>IF(AND(DL59&lt;&gt;"",CV59&lt;=MAX(CV:CV)-DQ$16),1/('Publication Bias Analysis'!F:F^2+IF(Additional_model="Fixed effect",0,$DQ$23)),"")</f>
        <v/>
      </c>
      <c r="EF59" s="166"/>
      <c r="EG59" s="34" t="str">
        <f t="shared" si="68"/>
        <v/>
      </c>
      <c r="EH59" s="47" t="str">
        <f>IF(AND(Include_study?="Yes",Sufficient_data="Yes"),Z_score-('Publication Bias Analysis'!P$3+'Publication Bias Analysis'!P$4*Inverse_standard_error),"")</f>
        <v/>
      </c>
      <c r="EJ59" s="166"/>
      <c r="EK59" s="34" t="str">
        <f>IF(AND(Include_study?="Yes",Sufficient_data="Yes"),('Publication Bias Analysis'!E:E-SUMPRODUCT('Publication Bias Analysis'!E:E,Calculations!CN:CN)/SUM(Calculations!CN:CN))/(SQRT(EL:EL)),"")</f>
        <v/>
      </c>
      <c r="EL59" s="34" t="str">
        <f>IF(AND(Include_study?="Yes",Sufficient_data="Yes"),'Publication Bias Analysis'!F:F^2-1/(SUM(Calculations!CN:CN)),"")</f>
        <v/>
      </c>
      <c r="EM59" s="76" t="str">
        <f t="shared" si="149"/>
        <v/>
      </c>
      <c r="EN59" s="76" t="str">
        <f t="shared" si="150"/>
        <v/>
      </c>
      <c r="EO59" s="76" t="str">
        <f>IF(AND(Include_study?="Yes",Sufficient_data="Yes"),COUNTIFS(EM$2:EM58,"&lt;"&amp;EM59,EN$2:EN58,"&lt;"&amp;EN59)+COUNTIFS(EM60:EM$201,"&lt;"&amp;EM59,EN60:EN$201,"&lt;"&amp;EN59)+COUNTIFS(EM$2:EM58,"&gt;"&amp;EM59,EN$2:EN58,"&gt;"&amp;EN59)+COUNTIFS(EM60:EM$201,"&gt;"&amp;EM59,EN60:EN$201,"&gt;"&amp;EN59),"")</f>
        <v/>
      </c>
      <c r="EP59" s="101" t="str">
        <f>IF(AND(Include_study?="Yes",Sufficient_data="Yes"),COUNTIFS(EM$2:EM58,"&lt;"&amp;EM59,EN$2:EN58,"&gt;"&amp;EN59)+COUNTIFS(EM60:EM$201,"&lt;"&amp;EM59,EN60:EN$201,"&gt;"&amp;EN59)+COUNTIFS(EM$2:EM58,"&gt;"&amp;EM59,EN$2:EN58,"&lt;"&amp;EN59)+COUNTIFS(EM60:EM$201,"&gt;"&amp;EM59,EN60:EN$201,"&lt;"&amp;EN59),"")</f>
        <v/>
      </c>
      <c r="ER59" s="166"/>
      <c r="EW59" s="166"/>
      <c r="EX59" s="34" t="e">
        <f t="shared" si="151"/>
        <v>#N/A</v>
      </c>
      <c r="EY59" s="34" t="e">
        <f t="shared" si="152"/>
        <v>#N/A</v>
      </c>
      <c r="EZ59" s="34" t="str">
        <f t="shared" si="153"/>
        <v/>
      </c>
      <c r="FA59" s="47" t="str">
        <f>IF(AND(Include_study?="Yes",Sufficient_data="Yes"),Z_score-('Publication Bias Analysis'!AL$30+'Publication Bias Analysis'!AL$31*Inverse_standard_error),"")</f>
        <v/>
      </c>
      <c r="FG59" s="166"/>
      <c r="FH59" s="104" t="str">
        <f>IF(Z_score&lt;&gt;"",RANK('Publication Bias Analysis'!AT:AT,'Publication Bias Analysis'!AT:AT,1)+COUNTIF('Publication Bias Analysis'!AT$2:AT58,'Publication Bias Analysis'!AT59),"")</f>
        <v/>
      </c>
      <c r="FI59" s="34" t="str">
        <f t="shared" si="154"/>
        <v/>
      </c>
      <c r="FJ59" s="34" t="e">
        <f>IF('Publication Bias Analysis'!AS59&lt;&gt;"",'Publication Bias Analysis'!AS59,NA())</f>
        <v>#N/A</v>
      </c>
      <c r="FK59" s="34" t="e">
        <f>IF('Publication Bias Analysis'!AT59&lt;&gt;"",'Publication Bias Analysis'!AT59,NA())</f>
        <v>#N/A</v>
      </c>
      <c r="FL59" s="34" t="str">
        <f>IF(AND(Include_study?="Yes",Sufficient_data="Yes"),'Publication Bias Analysis'!AS:AS-AVERAGE('Publication Bias Analysis'!AS:AS),"")</f>
        <v/>
      </c>
      <c r="FM59" s="47" t="str">
        <f>IF(AND(Include_study?="Yes",Sufficient_data="Yes"),FK:FK-('Publication Bias Analysis'!AW$30+'Publication Bias Analysis'!AW$31*'Publication Bias Analysis'!AS:AS),"")</f>
        <v/>
      </c>
      <c r="FS59" s="166"/>
      <c r="FT59" s="34" t="str">
        <f t="shared" si="155"/>
        <v/>
      </c>
      <c r="FU59" s="90" t="str">
        <f t="shared" si="83"/>
        <v/>
      </c>
      <c r="FV59" s="47" t="str">
        <f t="shared" si="185"/>
        <v/>
      </c>
    </row>
    <row r="60" spans="1:178" x14ac:dyDescent="0.2">
      <c r="A60" s="169"/>
      <c r="B60" s="54" t="str">
        <f t="shared" si="90"/>
        <v/>
      </c>
      <c r="C60" s="76" t="str">
        <f>IF(B60&lt;&gt;"",IF(B60=0,COUNTIF(B$2:B59,0)+1,COUNTIF(B$2:B59,B60)+B60+COUNTIF(B:B,0)),"")</f>
        <v/>
      </c>
      <c r="D60" s="76" t="str">
        <f t="shared" si="91"/>
        <v/>
      </c>
      <c r="E60" s="121" t="str">
        <f>IF(AND(Sufficient_data="Yes",Include_study?="Yes",Input!Study_name&lt;&gt;""),Input!Study_name,"")</f>
        <v/>
      </c>
      <c r="F6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60" s="76" t="str">
        <f t="shared" si="92"/>
        <v/>
      </c>
      <c r="H60" s="132" t="str">
        <f t="shared" si="93"/>
        <v/>
      </c>
      <c r="I6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60" s="77" t="str">
        <f t="shared" si="94"/>
        <v/>
      </c>
      <c r="K60" s="77" t="str">
        <f t="shared" si="95"/>
        <v/>
      </c>
      <c r="L60" s="77" t="str">
        <f t="shared" si="96"/>
        <v/>
      </c>
      <c r="M60" s="77" t="str">
        <f t="shared" si="97"/>
        <v/>
      </c>
      <c r="N60" s="77" t="str">
        <f t="shared" si="98"/>
        <v/>
      </c>
      <c r="O60" s="146" t="str">
        <f t="shared" si="99"/>
        <v/>
      </c>
      <c r="P60" s="142" t="str">
        <f t="shared" si="100"/>
        <v/>
      </c>
      <c r="Q60" s="35"/>
      <c r="R60" s="71" t="e">
        <f t="shared" si="101"/>
        <v>#N/A</v>
      </c>
      <c r="S60" s="34" t="e">
        <f t="shared" si="102"/>
        <v>#N/A</v>
      </c>
      <c r="T60" s="47" t="e">
        <f t="shared" si="103"/>
        <v>#N/A</v>
      </c>
      <c r="Y60" s="169"/>
      <c r="Z60" s="83" t="str">
        <f t="shared" si="157"/>
        <v/>
      </c>
      <c r="AA60" s="34" t="str">
        <f t="shared" si="105"/>
        <v/>
      </c>
      <c r="AB60" s="34" t="str">
        <f t="shared" si="106"/>
        <v/>
      </c>
      <c r="AC60" s="34" t="str">
        <f t="shared" si="107"/>
        <v/>
      </c>
      <c r="AD60" s="34" t="str">
        <f t="shared" si="108"/>
        <v/>
      </c>
      <c r="AE60" s="77" t="str">
        <f t="shared" si="158"/>
        <v/>
      </c>
      <c r="AF60" s="77" t="str">
        <f t="shared" si="110"/>
        <v/>
      </c>
      <c r="AG60" s="84" t="str">
        <f t="shared" si="159"/>
        <v/>
      </c>
      <c r="AH60" s="34" t="str">
        <f t="shared" si="112"/>
        <v/>
      </c>
      <c r="AI60" s="34" t="str">
        <f t="shared" si="113"/>
        <v/>
      </c>
      <c r="AJ60" s="47" t="str">
        <f t="shared" si="114"/>
        <v/>
      </c>
      <c r="AK60" s="35"/>
      <c r="AL60" s="71" t="e">
        <f t="shared" si="160"/>
        <v>#N/A</v>
      </c>
      <c r="AM60" s="34" t="e">
        <f t="shared" si="161"/>
        <v>#N/A</v>
      </c>
      <c r="AN60" s="47" t="e">
        <f t="shared" si="162"/>
        <v>#N/A</v>
      </c>
      <c r="AO60" s="35"/>
      <c r="AP60" s="83" t="str">
        <f t="shared" si="163"/>
        <v/>
      </c>
      <c r="AQ60" s="34" t="str">
        <f>IF(AND(Sufficient_data="Yes",Include_study?="Yes",Subgroup&lt;&gt;""),IF(COUNTIFS(Input!L$2:L59,"="&amp;"Yes",Input!C$2:C59,"="&amp;"Yes",Input!M$2:M59,"="&amp;Subgroup)&gt;0,"",Subgroup),"")</f>
        <v/>
      </c>
      <c r="AR60" s="89" t="str">
        <f t="shared" si="164"/>
        <v/>
      </c>
      <c r="AS60" s="76" t="str">
        <f t="shared" si="165"/>
        <v/>
      </c>
      <c r="AT60" s="34" t="str">
        <f t="shared" si="166"/>
        <v/>
      </c>
      <c r="AU60" s="90" t="str">
        <f t="shared" si="167"/>
        <v/>
      </c>
      <c r="AV60" s="34" t="str">
        <f t="shared" si="168"/>
        <v/>
      </c>
      <c r="AW60" s="34" t="str">
        <f t="shared" si="169"/>
        <v/>
      </c>
      <c r="AX60" s="34" t="str">
        <f t="shared" si="125"/>
        <v/>
      </c>
      <c r="AY60" s="34" t="str">
        <f t="shared" si="170"/>
        <v/>
      </c>
      <c r="AZ60" s="34" t="str">
        <f t="shared" si="171"/>
        <v/>
      </c>
      <c r="BA60" s="34" t="str">
        <f t="shared" si="128"/>
        <v/>
      </c>
      <c r="BB60" s="89" t="str">
        <f t="shared" si="172"/>
        <v/>
      </c>
      <c r="BC60" s="34" t="str">
        <f t="shared" si="130"/>
        <v/>
      </c>
      <c r="BD60" s="34" t="str">
        <f t="shared" si="131"/>
        <v/>
      </c>
      <c r="BE60" s="34" t="str">
        <f t="shared" si="173"/>
        <v/>
      </c>
      <c r="BF60" s="34" t="str">
        <f t="shared" si="174"/>
        <v/>
      </c>
      <c r="BG60" s="34" t="str">
        <f t="shared" si="76"/>
        <v/>
      </c>
      <c r="BH60" s="34" t="str">
        <f t="shared" si="77"/>
        <v/>
      </c>
      <c r="BI60" s="34" t="str">
        <f t="shared" si="175"/>
        <v/>
      </c>
      <c r="BJ60" s="34" t="str">
        <f t="shared" si="176"/>
        <v/>
      </c>
      <c r="BK60" s="34" t="str">
        <f t="shared" si="177"/>
        <v/>
      </c>
      <c r="BL60" s="34" t="e">
        <f t="shared" si="178"/>
        <v>#N/A</v>
      </c>
      <c r="BM60" s="84" t="str">
        <f t="shared" si="78"/>
        <v/>
      </c>
      <c r="BN60" s="34" t="str">
        <f t="shared" si="179"/>
        <v/>
      </c>
      <c r="BO60" s="34" t="str">
        <f t="shared" si="139"/>
        <v/>
      </c>
      <c r="BP60" s="34" t="str">
        <f t="shared" si="180"/>
        <v/>
      </c>
      <c r="BQ60" s="47" t="str">
        <f t="shared" si="79"/>
        <v/>
      </c>
      <c r="BV60" s="170"/>
      <c r="BW60" s="71" t="e">
        <f>IF(AND(Sufficient_data="Yes",Include_study?="Yes",Moderator&lt;&gt;""),'Moderator Analysis'!E:E,NA())</f>
        <v>#N/A</v>
      </c>
      <c r="BX60" s="34" t="e">
        <f>IF(AND(Include_study?="Yes",Sufficient_data="Yes",Moderator&lt;&gt;""),'Moderator Analysis'!F:F,NA())</f>
        <v>#N/A</v>
      </c>
      <c r="BY60" s="34" t="str">
        <f t="shared" si="141"/>
        <v/>
      </c>
      <c r="BZ60" s="34" t="str">
        <f>IF(AND(Sufficient_data="Yes",Include_study?="Yes",Moderator&lt;&gt;""),'Moderator Analysis'!F:F-CJ$2,"")</f>
        <v/>
      </c>
      <c r="CA60" s="34" t="str">
        <f>IF(AND(Sufficient_data="Yes",Include_study?="Yes",Moderator&lt;&gt;""),'Moderator Analysis'!E:E-CJ$3,"")</f>
        <v/>
      </c>
      <c r="CB60" s="47" t="str">
        <f t="shared" si="142"/>
        <v/>
      </c>
      <c r="CD60" s="95" t="str">
        <f t="shared" si="181"/>
        <v/>
      </c>
      <c r="CE60" s="77" t="str">
        <f>IF(AND(Sufficient_data="Yes",Include_study?="Yes",CD60&lt;&gt;""),'Moderator Analysis'!F:F-'Moderator Analysis'!J$37,"")</f>
        <v/>
      </c>
      <c r="CF60" s="77" t="str">
        <f>IF(AND(Sufficient_data="Yes",Include_study?="Yes",CD60&lt;&gt;""),'Moderator Analysis'!E:E-SUMPRODUCT('Moderator Analysis'!E:E,CD:CD)/SUM(CD:CD),"")</f>
        <v/>
      </c>
      <c r="CG60" s="96" t="str">
        <f>IF(AND(Sufficient_data="Yes",Include_study?="Yes",CD60&lt;&gt;""),CD:CD*(BX60-'Moderator Analysis'!J$29-'Moderator Analysis'!J$30*'Moderator Analysis'!E:E)^2,"")</f>
        <v/>
      </c>
      <c r="CL60" s="170"/>
      <c r="CM60" s="174"/>
      <c r="CN60" s="34" t="str">
        <f t="shared" si="144"/>
        <v/>
      </c>
      <c r="CO60" s="34" t="str">
        <f>IF(AND(Include_study?="Yes",Sufficient_data="Yes"),1/('Publication Bias Analysis'!F:F^2+IF(Additional_model="Fixed effect",0,Calculations!DB$11)),"")</f>
        <v/>
      </c>
      <c r="CP60" s="34" t="str">
        <f>IF(AND(Include_study?="Yes",Sufficient_data="Yes"),1/('Publication Bias Analysis'!F:F^2+IF(Additional_model="Fixed effect",0,'Publication Bias Analysis'!L$32)),"")</f>
        <v/>
      </c>
      <c r="CQ60" s="34" t="str">
        <f>IF(AND(Include_study?="Yes",Sufficient_data="Yes"),'Publication Bias Analysis'!E:E-'Publication Bias Analysis'!I$37,"")</f>
        <v/>
      </c>
      <c r="CR60" s="34" t="str">
        <f t="shared" si="145"/>
        <v/>
      </c>
      <c r="CS60" s="34" t="str">
        <f t="shared" si="156"/>
        <v/>
      </c>
      <c r="CT60" s="76" t="str">
        <f t="shared" si="146"/>
        <v/>
      </c>
      <c r="CU60" s="76" t="str">
        <f>IF(AND(Include_study?="Yes",Sufficient_data="Yes"),CT:CT+IF(DF:DF&lt;0,-1,1)*COUNTIF(CT$2:CT59,CT:CT),"")</f>
        <v/>
      </c>
      <c r="CV60" s="76" t="str">
        <f>IF(AND(Include_study?="Yes",Sufficient_data="Yes"),RANK(DJ:DJ,DJ:DJ,1)*IF(DI:DI&lt;0,-1,1)+IF(DI:DI&lt;0,-1,1)*COUNTIF(CT$2:CT59,CT:CT),"")</f>
        <v/>
      </c>
      <c r="CW60" s="76" t="str">
        <f>IF(AND(Include_study?="Yes",Sufficient_data="Yes"),RANK(DM:DM,DM:DM,1)*IF(DL:DL&lt;0,-1,1)+IF(DL:DL&lt;0,-1,1)*COUNTIF(CT$2:CT59,CT:CT),"")</f>
        <v/>
      </c>
      <c r="CX60" s="34" t="e">
        <f>IF(AND(Include_study?="Yes",Sufficient_data="Yes"),'Publication Bias Analysis'!E:E,NA())</f>
        <v>#N/A</v>
      </c>
      <c r="CY60" s="47" t="e">
        <f>IF(AND(Include_study?="Yes",Sufficient_data="Yes"),'Publication Bias Analysis'!F:F,NA())</f>
        <v>#N/A</v>
      </c>
      <c r="DE60" s="166"/>
      <c r="DF6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60" s="34" t="str">
        <f t="shared" si="182"/>
        <v/>
      </c>
      <c r="DH60" s="47" t="str">
        <f>IF(AND(Include_study?="Yes",Sufficient_data="Yes"),1/('Publication Bias Analysis'!F:F^2+IF(Additional_model="Fixed effect",0,$DQ$7)),"")</f>
        <v/>
      </c>
      <c r="DI60" s="34" t="str">
        <f>IF(AND(Include_study?="Yes",Sufficient_data="Yes"),IF('Publication Bias Analysis'!L$37="Left",'Publication Bias Analysis'!E:E-DQ$3,DQ$3-'Publication Bias Analysis'!E:E),"")</f>
        <v/>
      </c>
      <c r="DJ60" s="34" t="str">
        <f t="shared" si="183"/>
        <v/>
      </c>
      <c r="DK60" s="47" t="str">
        <f>IF(AND(DI60&lt;&gt;"",CU60&lt;=MAX(CU:CU)-DQ$8),1/('Publication Bias Analysis'!F:F^2+IF(Additional_model="Fixed effect",0,$DQ$15)),"")</f>
        <v/>
      </c>
      <c r="DL60" s="7" t="str">
        <f>IF(AND(Include_study?="Yes",Sufficient_data="Yes"),IF('Publication Bias Analysis'!L$37="Left",'Publication Bias Analysis'!E:E-DQ$11,DQ$11-'Publication Bias Analysis'!E:E),"")</f>
        <v/>
      </c>
      <c r="DM60" s="7" t="str">
        <f t="shared" si="184"/>
        <v/>
      </c>
      <c r="DN60" s="47" t="str">
        <f>IF(AND(DL60&lt;&gt;"",CV60&lt;=MAX(CV:CV)-DQ$16),1/('Publication Bias Analysis'!F:F^2+IF(Additional_model="Fixed effect",0,$DQ$23)),"")</f>
        <v/>
      </c>
      <c r="EF60" s="166"/>
      <c r="EG60" s="34" t="str">
        <f t="shared" si="68"/>
        <v/>
      </c>
      <c r="EH60" s="47" t="str">
        <f>IF(AND(Include_study?="Yes",Sufficient_data="Yes"),Z_score-('Publication Bias Analysis'!P$3+'Publication Bias Analysis'!P$4*Inverse_standard_error),"")</f>
        <v/>
      </c>
      <c r="EJ60" s="166"/>
      <c r="EK60" s="34" t="str">
        <f>IF(AND(Include_study?="Yes",Sufficient_data="Yes"),('Publication Bias Analysis'!E:E-SUMPRODUCT('Publication Bias Analysis'!E:E,Calculations!CN:CN)/SUM(Calculations!CN:CN))/(SQRT(EL:EL)),"")</f>
        <v/>
      </c>
      <c r="EL60" s="34" t="str">
        <f>IF(AND(Include_study?="Yes",Sufficient_data="Yes"),'Publication Bias Analysis'!F:F^2-1/(SUM(Calculations!CN:CN)),"")</f>
        <v/>
      </c>
      <c r="EM60" s="76" t="str">
        <f t="shared" si="149"/>
        <v/>
      </c>
      <c r="EN60" s="76" t="str">
        <f t="shared" si="150"/>
        <v/>
      </c>
      <c r="EO60" s="76" t="str">
        <f>IF(AND(Include_study?="Yes",Sufficient_data="Yes"),COUNTIFS(EM$2:EM59,"&lt;"&amp;EM60,EN$2:EN59,"&lt;"&amp;EN60)+COUNTIFS(EM61:EM$201,"&lt;"&amp;EM60,EN61:EN$201,"&lt;"&amp;EN60)+COUNTIFS(EM$2:EM59,"&gt;"&amp;EM60,EN$2:EN59,"&gt;"&amp;EN60)+COUNTIFS(EM61:EM$201,"&gt;"&amp;EM60,EN61:EN$201,"&gt;"&amp;EN60),"")</f>
        <v/>
      </c>
      <c r="EP60" s="101" t="str">
        <f>IF(AND(Include_study?="Yes",Sufficient_data="Yes"),COUNTIFS(EM$2:EM59,"&lt;"&amp;EM60,EN$2:EN59,"&gt;"&amp;EN60)+COUNTIFS(EM61:EM$201,"&lt;"&amp;EM60,EN61:EN$201,"&gt;"&amp;EN60)+COUNTIFS(EM$2:EM59,"&gt;"&amp;EM60,EN$2:EN59,"&lt;"&amp;EN60)+COUNTIFS(EM61:EM$201,"&gt;"&amp;EM60,EN61:EN$201,"&lt;"&amp;EN60),"")</f>
        <v/>
      </c>
      <c r="ER60" s="166"/>
      <c r="EW60" s="166"/>
      <c r="EX60" s="34" t="e">
        <f t="shared" si="151"/>
        <v>#N/A</v>
      </c>
      <c r="EY60" s="34" t="e">
        <f t="shared" si="152"/>
        <v>#N/A</v>
      </c>
      <c r="EZ60" s="34" t="str">
        <f t="shared" si="153"/>
        <v/>
      </c>
      <c r="FA60" s="47" t="str">
        <f>IF(AND(Include_study?="Yes",Sufficient_data="Yes"),Z_score-('Publication Bias Analysis'!AL$30+'Publication Bias Analysis'!AL$31*Inverse_standard_error),"")</f>
        <v/>
      </c>
      <c r="FG60" s="166"/>
      <c r="FH60" s="104" t="str">
        <f>IF(Z_score&lt;&gt;"",RANK('Publication Bias Analysis'!AT:AT,'Publication Bias Analysis'!AT:AT,1)+COUNTIF('Publication Bias Analysis'!AT$2:AT59,'Publication Bias Analysis'!AT60),"")</f>
        <v/>
      </c>
      <c r="FI60" s="34" t="str">
        <f t="shared" si="154"/>
        <v/>
      </c>
      <c r="FJ60" s="34" t="e">
        <f>IF('Publication Bias Analysis'!AS60&lt;&gt;"",'Publication Bias Analysis'!AS60,NA())</f>
        <v>#N/A</v>
      </c>
      <c r="FK60" s="34" t="e">
        <f>IF('Publication Bias Analysis'!AT60&lt;&gt;"",'Publication Bias Analysis'!AT60,NA())</f>
        <v>#N/A</v>
      </c>
      <c r="FL60" s="34" t="str">
        <f>IF(AND(Include_study?="Yes",Sufficient_data="Yes"),'Publication Bias Analysis'!AS:AS-AVERAGE('Publication Bias Analysis'!AS:AS),"")</f>
        <v/>
      </c>
      <c r="FM60" s="47" t="str">
        <f>IF(AND(Include_study?="Yes",Sufficient_data="Yes"),FK:FK-('Publication Bias Analysis'!AW$30+'Publication Bias Analysis'!AW$31*'Publication Bias Analysis'!AS:AS),"")</f>
        <v/>
      </c>
      <c r="FS60" s="166"/>
      <c r="FT60" s="34" t="str">
        <f t="shared" si="155"/>
        <v/>
      </c>
      <c r="FU60" s="90" t="str">
        <f t="shared" si="83"/>
        <v/>
      </c>
      <c r="FV60" s="47" t="str">
        <f t="shared" si="185"/>
        <v/>
      </c>
    </row>
    <row r="61" spans="1:178" x14ac:dyDescent="0.2">
      <c r="A61" s="169"/>
      <c r="B61" s="54" t="str">
        <f t="shared" si="90"/>
        <v/>
      </c>
      <c r="C61" s="76" t="str">
        <f>IF(B61&lt;&gt;"",IF(B61=0,COUNTIF(B$2:B60,0)+1,COUNTIF(B$2:B60,B61)+B61+COUNTIF(B:B,0)),"")</f>
        <v/>
      </c>
      <c r="D61" s="76" t="str">
        <f t="shared" si="91"/>
        <v/>
      </c>
      <c r="E61" s="121" t="str">
        <f>IF(AND(Sufficient_data="Yes",Include_study?="Yes",Input!Study_name&lt;&gt;""),Input!Study_name,"")</f>
        <v/>
      </c>
      <c r="F6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61" s="76" t="str">
        <f t="shared" si="92"/>
        <v/>
      </c>
      <c r="H61" s="132" t="str">
        <f t="shared" si="93"/>
        <v/>
      </c>
      <c r="I6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61" s="77" t="str">
        <f t="shared" si="94"/>
        <v/>
      </c>
      <c r="K61" s="77" t="str">
        <f t="shared" si="95"/>
        <v/>
      </c>
      <c r="L61" s="77" t="str">
        <f t="shared" si="96"/>
        <v/>
      </c>
      <c r="M61" s="77" t="str">
        <f t="shared" si="97"/>
        <v/>
      </c>
      <c r="N61" s="77" t="str">
        <f t="shared" si="98"/>
        <v/>
      </c>
      <c r="O61" s="146" t="str">
        <f t="shared" si="99"/>
        <v/>
      </c>
      <c r="P61" s="142" t="str">
        <f t="shared" si="100"/>
        <v/>
      </c>
      <c r="Q61" s="35"/>
      <c r="R61" s="71" t="e">
        <f t="shared" si="101"/>
        <v>#N/A</v>
      </c>
      <c r="S61" s="34" t="e">
        <f t="shared" si="102"/>
        <v>#N/A</v>
      </c>
      <c r="T61" s="47" t="e">
        <f t="shared" si="103"/>
        <v>#N/A</v>
      </c>
      <c r="Y61" s="169"/>
      <c r="Z61" s="83" t="str">
        <f t="shared" si="157"/>
        <v/>
      </c>
      <c r="AA61" s="34" t="str">
        <f t="shared" si="105"/>
        <v/>
      </c>
      <c r="AB61" s="34" t="str">
        <f t="shared" si="106"/>
        <v/>
      </c>
      <c r="AC61" s="34" t="str">
        <f t="shared" si="107"/>
        <v/>
      </c>
      <c r="AD61" s="34" t="str">
        <f t="shared" si="108"/>
        <v/>
      </c>
      <c r="AE61" s="77" t="str">
        <f t="shared" si="158"/>
        <v/>
      </c>
      <c r="AF61" s="77" t="str">
        <f t="shared" si="110"/>
        <v/>
      </c>
      <c r="AG61" s="84" t="str">
        <f t="shared" si="159"/>
        <v/>
      </c>
      <c r="AH61" s="34" t="str">
        <f t="shared" si="112"/>
        <v/>
      </c>
      <c r="AI61" s="34" t="str">
        <f t="shared" si="113"/>
        <v/>
      </c>
      <c r="AJ61" s="47" t="str">
        <f t="shared" si="114"/>
        <v/>
      </c>
      <c r="AK61" s="35"/>
      <c r="AL61" s="71" t="e">
        <f t="shared" si="160"/>
        <v>#N/A</v>
      </c>
      <c r="AM61" s="34" t="e">
        <f t="shared" si="161"/>
        <v>#N/A</v>
      </c>
      <c r="AN61" s="47" t="e">
        <f t="shared" si="162"/>
        <v>#N/A</v>
      </c>
      <c r="AO61" s="35"/>
      <c r="AP61" s="83" t="str">
        <f t="shared" si="163"/>
        <v/>
      </c>
      <c r="AQ61" s="34" t="str">
        <f>IF(AND(Sufficient_data="Yes",Include_study?="Yes",Subgroup&lt;&gt;""),IF(COUNTIFS(Input!L$2:L60,"="&amp;"Yes",Input!C$2:C60,"="&amp;"Yes",Input!M$2:M60,"="&amp;Subgroup)&gt;0,"",Subgroup),"")</f>
        <v/>
      </c>
      <c r="AR61" s="89" t="str">
        <f t="shared" si="164"/>
        <v/>
      </c>
      <c r="AS61" s="76" t="str">
        <f t="shared" si="165"/>
        <v/>
      </c>
      <c r="AT61" s="34" t="str">
        <f t="shared" si="166"/>
        <v/>
      </c>
      <c r="AU61" s="90" t="str">
        <f t="shared" si="167"/>
        <v/>
      </c>
      <c r="AV61" s="34" t="str">
        <f t="shared" si="168"/>
        <v/>
      </c>
      <c r="AW61" s="34" t="str">
        <f t="shared" si="169"/>
        <v/>
      </c>
      <c r="AX61" s="34" t="str">
        <f t="shared" si="125"/>
        <v/>
      </c>
      <c r="AY61" s="34" t="str">
        <f t="shared" si="170"/>
        <v/>
      </c>
      <c r="AZ61" s="34" t="str">
        <f t="shared" si="171"/>
        <v/>
      </c>
      <c r="BA61" s="34" t="str">
        <f t="shared" si="128"/>
        <v/>
      </c>
      <c r="BB61" s="89" t="str">
        <f t="shared" si="172"/>
        <v/>
      </c>
      <c r="BC61" s="34" t="str">
        <f t="shared" si="130"/>
        <v/>
      </c>
      <c r="BD61" s="34" t="str">
        <f t="shared" si="131"/>
        <v/>
      </c>
      <c r="BE61" s="34" t="str">
        <f t="shared" si="173"/>
        <v/>
      </c>
      <c r="BF61" s="34" t="str">
        <f t="shared" si="174"/>
        <v/>
      </c>
      <c r="BG61" s="34" t="str">
        <f t="shared" si="76"/>
        <v/>
      </c>
      <c r="BH61" s="34" t="str">
        <f t="shared" si="77"/>
        <v/>
      </c>
      <c r="BI61" s="34" t="str">
        <f t="shared" si="175"/>
        <v/>
      </c>
      <c r="BJ61" s="34" t="str">
        <f t="shared" si="176"/>
        <v/>
      </c>
      <c r="BK61" s="34" t="str">
        <f t="shared" si="177"/>
        <v/>
      </c>
      <c r="BL61" s="34" t="e">
        <f t="shared" si="178"/>
        <v>#N/A</v>
      </c>
      <c r="BM61" s="84" t="str">
        <f t="shared" si="78"/>
        <v/>
      </c>
      <c r="BN61" s="34" t="str">
        <f t="shared" si="179"/>
        <v/>
      </c>
      <c r="BO61" s="34" t="str">
        <f t="shared" si="139"/>
        <v/>
      </c>
      <c r="BP61" s="34" t="str">
        <f t="shared" si="180"/>
        <v/>
      </c>
      <c r="BQ61" s="47" t="str">
        <f t="shared" si="79"/>
        <v/>
      </c>
      <c r="BV61" s="170"/>
      <c r="BW61" s="71" t="e">
        <f>IF(AND(Sufficient_data="Yes",Include_study?="Yes",Moderator&lt;&gt;""),'Moderator Analysis'!E:E,NA())</f>
        <v>#N/A</v>
      </c>
      <c r="BX61" s="34" t="e">
        <f>IF(AND(Include_study?="Yes",Sufficient_data="Yes",Moderator&lt;&gt;""),'Moderator Analysis'!F:F,NA())</f>
        <v>#N/A</v>
      </c>
      <c r="BY61" s="34" t="str">
        <f t="shared" si="141"/>
        <v/>
      </c>
      <c r="BZ61" s="34" t="str">
        <f>IF(AND(Sufficient_data="Yes",Include_study?="Yes",Moderator&lt;&gt;""),'Moderator Analysis'!F:F-CJ$2,"")</f>
        <v/>
      </c>
      <c r="CA61" s="34" t="str">
        <f>IF(AND(Sufficient_data="Yes",Include_study?="Yes",Moderator&lt;&gt;""),'Moderator Analysis'!E:E-CJ$3,"")</f>
        <v/>
      </c>
      <c r="CB61" s="47" t="str">
        <f t="shared" si="142"/>
        <v/>
      </c>
      <c r="CD61" s="95" t="str">
        <f t="shared" si="181"/>
        <v/>
      </c>
      <c r="CE61" s="77" t="str">
        <f>IF(AND(Sufficient_data="Yes",Include_study?="Yes",CD61&lt;&gt;""),'Moderator Analysis'!F:F-'Moderator Analysis'!J$37,"")</f>
        <v/>
      </c>
      <c r="CF61" s="77" t="str">
        <f>IF(AND(Sufficient_data="Yes",Include_study?="Yes",CD61&lt;&gt;""),'Moderator Analysis'!E:E-SUMPRODUCT('Moderator Analysis'!E:E,CD:CD)/SUM(CD:CD),"")</f>
        <v/>
      </c>
      <c r="CG61" s="96" t="str">
        <f>IF(AND(Sufficient_data="Yes",Include_study?="Yes",CD61&lt;&gt;""),CD:CD*(BX61-'Moderator Analysis'!J$29-'Moderator Analysis'!J$30*'Moderator Analysis'!E:E)^2,"")</f>
        <v/>
      </c>
      <c r="CL61" s="170"/>
      <c r="CM61" s="174"/>
      <c r="CN61" s="34" t="str">
        <f t="shared" si="144"/>
        <v/>
      </c>
      <c r="CO61" s="34" t="str">
        <f>IF(AND(Include_study?="Yes",Sufficient_data="Yes"),1/('Publication Bias Analysis'!F:F^2+IF(Additional_model="Fixed effect",0,Calculations!DB$11)),"")</f>
        <v/>
      </c>
      <c r="CP61" s="34" t="str">
        <f>IF(AND(Include_study?="Yes",Sufficient_data="Yes"),1/('Publication Bias Analysis'!F:F^2+IF(Additional_model="Fixed effect",0,'Publication Bias Analysis'!L$32)),"")</f>
        <v/>
      </c>
      <c r="CQ61" s="34" t="str">
        <f>IF(AND(Include_study?="Yes",Sufficient_data="Yes"),'Publication Bias Analysis'!E:E-'Publication Bias Analysis'!I$37,"")</f>
        <v/>
      </c>
      <c r="CR61" s="34" t="str">
        <f t="shared" si="145"/>
        <v/>
      </c>
      <c r="CS61" s="34" t="str">
        <f t="shared" si="156"/>
        <v/>
      </c>
      <c r="CT61" s="76" t="str">
        <f t="shared" si="146"/>
        <v/>
      </c>
      <c r="CU61" s="76" t="str">
        <f>IF(AND(Include_study?="Yes",Sufficient_data="Yes"),CT:CT+IF(DF:DF&lt;0,-1,1)*COUNTIF(CT$2:CT60,CT:CT),"")</f>
        <v/>
      </c>
      <c r="CV61" s="76" t="str">
        <f>IF(AND(Include_study?="Yes",Sufficient_data="Yes"),RANK(DJ:DJ,DJ:DJ,1)*IF(DI:DI&lt;0,-1,1)+IF(DI:DI&lt;0,-1,1)*COUNTIF(CT$2:CT60,CT:CT),"")</f>
        <v/>
      </c>
      <c r="CW61" s="76" t="str">
        <f>IF(AND(Include_study?="Yes",Sufficient_data="Yes"),RANK(DM:DM,DM:DM,1)*IF(DL:DL&lt;0,-1,1)+IF(DL:DL&lt;0,-1,1)*COUNTIF(CT$2:CT60,CT:CT),"")</f>
        <v/>
      </c>
      <c r="CX61" s="34" t="e">
        <f>IF(AND(Include_study?="Yes",Sufficient_data="Yes"),'Publication Bias Analysis'!E:E,NA())</f>
        <v>#N/A</v>
      </c>
      <c r="CY61" s="47" t="e">
        <f>IF(AND(Include_study?="Yes",Sufficient_data="Yes"),'Publication Bias Analysis'!F:F,NA())</f>
        <v>#N/A</v>
      </c>
      <c r="DE61" s="166"/>
      <c r="DF6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61" s="34" t="str">
        <f t="shared" si="182"/>
        <v/>
      </c>
      <c r="DH61" s="47" t="str">
        <f>IF(AND(Include_study?="Yes",Sufficient_data="Yes"),1/('Publication Bias Analysis'!F:F^2+IF(Additional_model="Fixed effect",0,$DQ$7)),"")</f>
        <v/>
      </c>
      <c r="DI61" s="34" t="str">
        <f>IF(AND(Include_study?="Yes",Sufficient_data="Yes"),IF('Publication Bias Analysis'!L$37="Left",'Publication Bias Analysis'!E:E-DQ$3,DQ$3-'Publication Bias Analysis'!E:E),"")</f>
        <v/>
      </c>
      <c r="DJ61" s="34" t="str">
        <f t="shared" si="183"/>
        <v/>
      </c>
      <c r="DK61" s="47" t="str">
        <f>IF(AND(DI61&lt;&gt;"",CU61&lt;=MAX(CU:CU)-DQ$8),1/('Publication Bias Analysis'!F:F^2+IF(Additional_model="Fixed effect",0,$DQ$15)),"")</f>
        <v/>
      </c>
      <c r="DL61" s="7" t="str">
        <f>IF(AND(Include_study?="Yes",Sufficient_data="Yes"),IF('Publication Bias Analysis'!L$37="Left",'Publication Bias Analysis'!E:E-DQ$11,DQ$11-'Publication Bias Analysis'!E:E),"")</f>
        <v/>
      </c>
      <c r="DM61" s="7" t="str">
        <f t="shared" si="184"/>
        <v/>
      </c>
      <c r="DN61" s="47" t="str">
        <f>IF(AND(DL61&lt;&gt;"",CV61&lt;=MAX(CV:CV)-DQ$16),1/('Publication Bias Analysis'!F:F^2+IF(Additional_model="Fixed effect",0,$DQ$23)),"")</f>
        <v/>
      </c>
      <c r="EF61" s="166"/>
      <c r="EG61" s="34" t="str">
        <f t="shared" si="68"/>
        <v/>
      </c>
      <c r="EH61" s="47" t="str">
        <f>IF(AND(Include_study?="Yes",Sufficient_data="Yes"),Z_score-('Publication Bias Analysis'!P$3+'Publication Bias Analysis'!P$4*Inverse_standard_error),"")</f>
        <v/>
      </c>
      <c r="EJ61" s="166"/>
      <c r="EK61" s="34" t="str">
        <f>IF(AND(Include_study?="Yes",Sufficient_data="Yes"),('Publication Bias Analysis'!E:E-SUMPRODUCT('Publication Bias Analysis'!E:E,Calculations!CN:CN)/SUM(Calculations!CN:CN))/(SQRT(EL:EL)),"")</f>
        <v/>
      </c>
      <c r="EL61" s="34" t="str">
        <f>IF(AND(Include_study?="Yes",Sufficient_data="Yes"),'Publication Bias Analysis'!F:F^2-1/(SUM(Calculations!CN:CN)),"")</f>
        <v/>
      </c>
      <c r="EM61" s="76" t="str">
        <f t="shared" si="149"/>
        <v/>
      </c>
      <c r="EN61" s="76" t="str">
        <f t="shared" si="150"/>
        <v/>
      </c>
      <c r="EO61" s="76" t="str">
        <f>IF(AND(Include_study?="Yes",Sufficient_data="Yes"),COUNTIFS(EM$2:EM60,"&lt;"&amp;EM61,EN$2:EN60,"&lt;"&amp;EN61)+COUNTIFS(EM62:EM$201,"&lt;"&amp;EM61,EN62:EN$201,"&lt;"&amp;EN61)+COUNTIFS(EM$2:EM60,"&gt;"&amp;EM61,EN$2:EN60,"&gt;"&amp;EN61)+COUNTIFS(EM62:EM$201,"&gt;"&amp;EM61,EN62:EN$201,"&gt;"&amp;EN61),"")</f>
        <v/>
      </c>
      <c r="EP61" s="101" t="str">
        <f>IF(AND(Include_study?="Yes",Sufficient_data="Yes"),COUNTIFS(EM$2:EM60,"&lt;"&amp;EM61,EN$2:EN60,"&gt;"&amp;EN61)+COUNTIFS(EM62:EM$201,"&lt;"&amp;EM61,EN62:EN$201,"&gt;"&amp;EN61)+COUNTIFS(EM$2:EM60,"&gt;"&amp;EM61,EN$2:EN60,"&lt;"&amp;EN61)+COUNTIFS(EM62:EM$201,"&gt;"&amp;EM61,EN62:EN$201,"&lt;"&amp;EN61),"")</f>
        <v/>
      </c>
      <c r="ER61" s="166"/>
      <c r="EW61" s="166"/>
      <c r="EX61" s="34" t="e">
        <f t="shared" si="151"/>
        <v>#N/A</v>
      </c>
      <c r="EY61" s="34" t="e">
        <f t="shared" si="152"/>
        <v>#N/A</v>
      </c>
      <c r="EZ61" s="34" t="str">
        <f t="shared" si="153"/>
        <v/>
      </c>
      <c r="FA61" s="47" t="str">
        <f>IF(AND(Include_study?="Yes",Sufficient_data="Yes"),Z_score-('Publication Bias Analysis'!AL$30+'Publication Bias Analysis'!AL$31*Inverse_standard_error),"")</f>
        <v/>
      </c>
      <c r="FG61" s="166"/>
      <c r="FH61" s="104" t="str">
        <f>IF(Z_score&lt;&gt;"",RANK('Publication Bias Analysis'!AT:AT,'Publication Bias Analysis'!AT:AT,1)+COUNTIF('Publication Bias Analysis'!AT$2:AT60,'Publication Bias Analysis'!AT61),"")</f>
        <v/>
      </c>
      <c r="FI61" s="34" t="str">
        <f t="shared" si="154"/>
        <v/>
      </c>
      <c r="FJ61" s="34" t="e">
        <f>IF('Publication Bias Analysis'!AS61&lt;&gt;"",'Publication Bias Analysis'!AS61,NA())</f>
        <v>#N/A</v>
      </c>
      <c r="FK61" s="34" t="e">
        <f>IF('Publication Bias Analysis'!AT61&lt;&gt;"",'Publication Bias Analysis'!AT61,NA())</f>
        <v>#N/A</v>
      </c>
      <c r="FL61" s="34" t="str">
        <f>IF(AND(Include_study?="Yes",Sufficient_data="Yes"),'Publication Bias Analysis'!AS:AS-AVERAGE('Publication Bias Analysis'!AS:AS),"")</f>
        <v/>
      </c>
      <c r="FM61" s="47" t="str">
        <f>IF(AND(Include_study?="Yes",Sufficient_data="Yes"),FK:FK-('Publication Bias Analysis'!AW$30+'Publication Bias Analysis'!AW$31*'Publication Bias Analysis'!AS:AS),"")</f>
        <v/>
      </c>
      <c r="FS61" s="166"/>
      <c r="FT61" s="34" t="str">
        <f t="shared" si="155"/>
        <v/>
      </c>
      <c r="FU61" s="90" t="str">
        <f t="shared" si="83"/>
        <v/>
      </c>
      <c r="FV61" s="47" t="str">
        <f t="shared" si="185"/>
        <v/>
      </c>
    </row>
    <row r="62" spans="1:178" x14ac:dyDescent="0.2">
      <c r="A62" s="169"/>
      <c r="B62" s="54" t="str">
        <f t="shared" si="90"/>
        <v/>
      </c>
      <c r="C62" s="76" t="str">
        <f>IF(B62&lt;&gt;"",IF(B62=0,COUNTIF(B$2:B61,0)+1,COUNTIF(B$2:B61,B62)+B62+COUNTIF(B:B,0)),"")</f>
        <v/>
      </c>
      <c r="D62" s="76" t="str">
        <f t="shared" si="91"/>
        <v/>
      </c>
      <c r="E62" s="121" t="str">
        <f>IF(AND(Sufficient_data="Yes",Include_study?="Yes",Input!Study_name&lt;&gt;""),Input!Study_name,"")</f>
        <v/>
      </c>
      <c r="F6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62" s="76" t="str">
        <f t="shared" si="92"/>
        <v/>
      </c>
      <c r="H62" s="132" t="str">
        <f t="shared" si="93"/>
        <v/>
      </c>
      <c r="I6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62" s="77" t="str">
        <f t="shared" si="94"/>
        <v/>
      </c>
      <c r="K62" s="77" t="str">
        <f t="shared" si="95"/>
        <v/>
      </c>
      <c r="L62" s="77" t="str">
        <f t="shared" si="96"/>
        <v/>
      </c>
      <c r="M62" s="77" t="str">
        <f t="shared" si="97"/>
        <v/>
      </c>
      <c r="N62" s="77" t="str">
        <f t="shared" si="98"/>
        <v/>
      </c>
      <c r="O62" s="146" t="str">
        <f t="shared" si="99"/>
        <v/>
      </c>
      <c r="P62" s="142" t="str">
        <f t="shared" si="100"/>
        <v/>
      </c>
      <c r="Q62" s="35"/>
      <c r="R62" s="71" t="e">
        <f t="shared" si="101"/>
        <v>#N/A</v>
      </c>
      <c r="S62" s="34" t="e">
        <f t="shared" si="102"/>
        <v>#N/A</v>
      </c>
      <c r="T62" s="47" t="e">
        <f t="shared" si="103"/>
        <v>#N/A</v>
      </c>
      <c r="Y62" s="169"/>
      <c r="Z62" s="83" t="str">
        <f t="shared" si="157"/>
        <v/>
      </c>
      <c r="AA62" s="34" t="str">
        <f t="shared" si="105"/>
        <v/>
      </c>
      <c r="AB62" s="34" t="str">
        <f t="shared" si="106"/>
        <v/>
      </c>
      <c r="AC62" s="34" t="str">
        <f t="shared" si="107"/>
        <v/>
      </c>
      <c r="AD62" s="34" t="str">
        <f t="shared" si="108"/>
        <v/>
      </c>
      <c r="AE62" s="77" t="str">
        <f t="shared" si="158"/>
        <v/>
      </c>
      <c r="AF62" s="77" t="str">
        <f t="shared" si="110"/>
        <v/>
      </c>
      <c r="AG62" s="84" t="str">
        <f t="shared" si="159"/>
        <v/>
      </c>
      <c r="AH62" s="34" t="str">
        <f t="shared" si="112"/>
        <v/>
      </c>
      <c r="AI62" s="34" t="str">
        <f t="shared" si="113"/>
        <v/>
      </c>
      <c r="AJ62" s="47" t="str">
        <f t="shared" si="114"/>
        <v/>
      </c>
      <c r="AK62" s="35"/>
      <c r="AL62" s="71" t="e">
        <f t="shared" si="160"/>
        <v>#N/A</v>
      </c>
      <c r="AM62" s="34" t="e">
        <f t="shared" si="161"/>
        <v>#N/A</v>
      </c>
      <c r="AN62" s="47" t="e">
        <f t="shared" si="162"/>
        <v>#N/A</v>
      </c>
      <c r="AO62" s="35"/>
      <c r="AP62" s="83" t="str">
        <f t="shared" si="163"/>
        <v/>
      </c>
      <c r="AQ62" s="34" t="str">
        <f>IF(AND(Sufficient_data="Yes",Include_study?="Yes",Subgroup&lt;&gt;""),IF(COUNTIFS(Input!L$2:L61,"="&amp;"Yes",Input!C$2:C61,"="&amp;"Yes",Input!M$2:M61,"="&amp;Subgroup)&gt;0,"",Subgroup),"")</f>
        <v/>
      </c>
      <c r="AR62" s="89" t="str">
        <f t="shared" si="164"/>
        <v/>
      </c>
      <c r="AS62" s="76" t="str">
        <f t="shared" si="165"/>
        <v/>
      </c>
      <c r="AT62" s="34" t="str">
        <f t="shared" si="166"/>
        <v/>
      </c>
      <c r="AU62" s="90" t="str">
        <f t="shared" si="167"/>
        <v/>
      </c>
      <c r="AV62" s="34" t="str">
        <f t="shared" si="168"/>
        <v/>
      </c>
      <c r="AW62" s="34" t="str">
        <f t="shared" si="169"/>
        <v/>
      </c>
      <c r="AX62" s="34" t="str">
        <f t="shared" si="125"/>
        <v/>
      </c>
      <c r="AY62" s="34" t="str">
        <f t="shared" si="170"/>
        <v/>
      </c>
      <c r="AZ62" s="34" t="str">
        <f t="shared" si="171"/>
        <v/>
      </c>
      <c r="BA62" s="34" t="str">
        <f t="shared" si="128"/>
        <v/>
      </c>
      <c r="BB62" s="89" t="str">
        <f t="shared" si="172"/>
        <v/>
      </c>
      <c r="BC62" s="34" t="str">
        <f t="shared" si="130"/>
        <v/>
      </c>
      <c r="BD62" s="34" t="str">
        <f t="shared" si="131"/>
        <v/>
      </c>
      <c r="BE62" s="34" t="str">
        <f t="shared" si="173"/>
        <v/>
      </c>
      <c r="BF62" s="34" t="str">
        <f t="shared" si="174"/>
        <v/>
      </c>
      <c r="BG62" s="34" t="str">
        <f t="shared" si="76"/>
        <v/>
      </c>
      <c r="BH62" s="34" t="str">
        <f t="shared" si="77"/>
        <v/>
      </c>
      <c r="BI62" s="34" t="str">
        <f t="shared" si="175"/>
        <v/>
      </c>
      <c r="BJ62" s="34" t="str">
        <f t="shared" si="176"/>
        <v/>
      </c>
      <c r="BK62" s="34" t="str">
        <f t="shared" si="177"/>
        <v/>
      </c>
      <c r="BL62" s="34" t="e">
        <f t="shared" si="178"/>
        <v>#N/A</v>
      </c>
      <c r="BM62" s="84" t="str">
        <f t="shared" si="78"/>
        <v/>
      </c>
      <c r="BN62" s="34" t="str">
        <f t="shared" si="179"/>
        <v/>
      </c>
      <c r="BO62" s="34" t="str">
        <f t="shared" si="139"/>
        <v/>
      </c>
      <c r="BP62" s="34" t="str">
        <f t="shared" si="180"/>
        <v/>
      </c>
      <c r="BQ62" s="47" t="str">
        <f t="shared" si="79"/>
        <v/>
      </c>
      <c r="BV62" s="170"/>
      <c r="BW62" s="71" t="e">
        <f>IF(AND(Sufficient_data="Yes",Include_study?="Yes",Moderator&lt;&gt;""),'Moderator Analysis'!E:E,NA())</f>
        <v>#N/A</v>
      </c>
      <c r="BX62" s="34" t="e">
        <f>IF(AND(Include_study?="Yes",Sufficient_data="Yes",Moderator&lt;&gt;""),'Moderator Analysis'!F:F,NA())</f>
        <v>#N/A</v>
      </c>
      <c r="BY62" s="34" t="str">
        <f t="shared" si="141"/>
        <v/>
      </c>
      <c r="BZ62" s="34" t="str">
        <f>IF(AND(Sufficient_data="Yes",Include_study?="Yes",Moderator&lt;&gt;""),'Moderator Analysis'!F:F-CJ$2,"")</f>
        <v/>
      </c>
      <c r="CA62" s="34" t="str">
        <f>IF(AND(Sufficient_data="Yes",Include_study?="Yes",Moderator&lt;&gt;""),'Moderator Analysis'!E:E-CJ$3,"")</f>
        <v/>
      </c>
      <c r="CB62" s="47" t="str">
        <f t="shared" si="142"/>
        <v/>
      </c>
      <c r="CD62" s="95" t="str">
        <f t="shared" si="181"/>
        <v/>
      </c>
      <c r="CE62" s="77" t="str">
        <f>IF(AND(Sufficient_data="Yes",Include_study?="Yes",CD62&lt;&gt;""),'Moderator Analysis'!F:F-'Moderator Analysis'!J$37,"")</f>
        <v/>
      </c>
      <c r="CF62" s="77" t="str">
        <f>IF(AND(Sufficient_data="Yes",Include_study?="Yes",CD62&lt;&gt;""),'Moderator Analysis'!E:E-SUMPRODUCT('Moderator Analysis'!E:E,CD:CD)/SUM(CD:CD),"")</f>
        <v/>
      </c>
      <c r="CG62" s="96" t="str">
        <f>IF(AND(Sufficient_data="Yes",Include_study?="Yes",CD62&lt;&gt;""),CD:CD*(BX62-'Moderator Analysis'!J$29-'Moderator Analysis'!J$30*'Moderator Analysis'!E:E)^2,"")</f>
        <v/>
      </c>
      <c r="CL62" s="170"/>
      <c r="CM62" s="174"/>
      <c r="CN62" s="34" t="str">
        <f t="shared" si="144"/>
        <v/>
      </c>
      <c r="CO62" s="34" t="str">
        <f>IF(AND(Include_study?="Yes",Sufficient_data="Yes"),1/('Publication Bias Analysis'!F:F^2+IF(Additional_model="Fixed effect",0,Calculations!DB$11)),"")</f>
        <v/>
      </c>
      <c r="CP62" s="34" t="str">
        <f>IF(AND(Include_study?="Yes",Sufficient_data="Yes"),1/('Publication Bias Analysis'!F:F^2+IF(Additional_model="Fixed effect",0,'Publication Bias Analysis'!L$32)),"")</f>
        <v/>
      </c>
      <c r="CQ62" s="34" t="str">
        <f>IF(AND(Include_study?="Yes",Sufficient_data="Yes"),'Publication Bias Analysis'!E:E-'Publication Bias Analysis'!I$37,"")</f>
        <v/>
      </c>
      <c r="CR62" s="34" t="str">
        <f t="shared" si="145"/>
        <v/>
      </c>
      <c r="CS62" s="34" t="str">
        <f t="shared" si="156"/>
        <v/>
      </c>
      <c r="CT62" s="76" t="str">
        <f t="shared" si="146"/>
        <v/>
      </c>
      <c r="CU62" s="76" t="str">
        <f>IF(AND(Include_study?="Yes",Sufficient_data="Yes"),CT:CT+IF(DF:DF&lt;0,-1,1)*COUNTIF(CT$2:CT61,CT:CT),"")</f>
        <v/>
      </c>
      <c r="CV62" s="76" t="str">
        <f>IF(AND(Include_study?="Yes",Sufficient_data="Yes"),RANK(DJ:DJ,DJ:DJ,1)*IF(DI:DI&lt;0,-1,1)+IF(DI:DI&lt;0,-1,1)*COUNTIF(CT$2:CT61,CT:CT),"")</f>
        <v/>
      </c>
      <c r="CW62" s="76" t="str">
        <f>IF(AND(Include_study?="Yes",Sufficient_data="Yes"),RANK(DM:DM,DM:DM,1)*IF(DL:DL&lt;0,-1,1)+IF(DL:DL&lt;0,-1,1)*COUNTIF(CT$2:CT61,CT:CT),"")</f>
        <v/>
      </c>
      <c r="CX62" s="34" t="e">
        <f>IF(AND(Include_study?="Yes",Sufficient_data="Yes"),'Publication Bias Analysis'!E:E,NA())</f>
        <v>#N/A</v>
      </c>
      <c r="CY62" s="47" t="e">
        <f>IF(AND(Include_study?="Yes",Sufficient_data="Yes"),'Publication Bias Analysis'!F:F,NA())</f>
        <v>#N/A</v>
      </c>
      <c r="DE62" s="166"/>
      <c r="DF6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62" s="34" t="str">
        <f t="shared" si="182"/>
        <v/>
      </c>
      <c r="DH62" s="47" t="str">
        <f>IF(AND(Include_study?="Yes",Sufficient_data="Yes"),1/('Publication Bias Analysis'!F:F^2+IF(Additional_model="Fixed effect",0,$DQ$7)),"")</f>
        <v/>
      </c>
      <c r="DI62" s="34" t="str">
        <f>IF(AND(Include_study?="Yes",Sufficient_data="Yes"),IF('Publication Bias Analysis'!L$37="Left",'Publication Bias Analysis'!E:E-DQ$3,DQ$3-'Publication Bias Analysis'!E:E),"")</f>
        <v/>
      </c>
      <c r="DJ62" s="34" t="str">
        <f t="shared" si="183"/>
        <v/>
      </c>
      <c r="DK62" s="47" t="str">
        <f>IF(AND(DI62&lt;&gt;"",CU62&lt;=MAX(CU:CU)-DQ$8),1/('Publication Bias Analysis'!F:F^2+IF(Additional_model="Fixed effect",0,$DQ$15)),"")</f>
        <v/>
      </c>
      <c r="DL62" s="7" t="str">
        <f>IF(AND(Include_study?="Yes",Sufficient_data="Yes"),IF('Publication Bias Analysis'!L$37="Left",'Publication Bias Analysis'!E:E-DQ$11,DQ$11-'Publication Bias Analysis'!E:E),"")</f>
        <v/>
      </c>
      <c r="DM62" s="7" t="str">
        <f t="shared" si="184"/>
        <v/>
      </c>
      <c r="DN62" s="47" t="str">
        <f>IF(AND(DL62&lt;&gt;"",CV62&lt;=MAX(CV:CV)-DQ$16),1/('Publication Bias Analysis'!F:F^2+IF(Additional_model="Fixed effect",0,$DQ$23)),"")</f>
        <v/>
      </c>
      <c r="EF62" s="166"/>
      <c r="EG62" s="34" t="str">
        <f t="shared" si="68"/>
        <v/>
      </c>
      <c r="EH62" s="47" t="str">
        <f>IF(AND(Include_study?="Yes",Sufficient_data="Yes"),Z_score-('Publication Bias Analysis'!P$3+'Publication Bias Analysis'!P$4*Inverse_standard_error),"")</f>
        <v/>
      </c>
      <c r="EJ62" s="166"/>
      <c r="EK62" s="34" t="str">
        <f>IF(AND(Include_study?="Yes",Sufficient_data="Yes"),('Publication Bias Analysis'!E:E-SUMPRODUCT('Publication Bias Analysis'!E:E,Calculations!CN:CN)/SUM(Calculations!CN:CN))/(SQRT(EL:EL)),"")</f>
        <v/>
      </c>
      <c r="EL62" s="34" t="str">
        <f>IF(AND(Include_study?="Yes",Sufficient_data="Yes"),'Publication Bias Analysis'!F:F^2-1/(SUM(Calculations!CN:CN)),"")</f>
        <v/>
      </c>
      <c r="EM62" s="76" t="str">
        <f t="shared" si="149"/>
        <v/>
      </c>
      <c r="EN62" s="76" t="str">
        <f t="shared" si="150"/>
        <v/>
      </c>
      <c r="EO62" s="76" t="str">
        <f>IF(AND(Include_study?="Yes",Sufficient_data="Yes"),COUNTIFS(EM$2:EM61,"&lt;"&amp;EM62,EN$2:EN61,"&lt;"&amp;EN62)+COUNTIFS(EM63:EM$201,"&lt;"&amp;EM62,EN63:EN$201,"&lt;"&amp;EN62)+COUNTIFS(EM$2:EM61,"&gt;"&amp;EM62,EN$2:EN61,"&gt;"&amp;EN62)+COUNTIFS(EM63:EM$201,"&gt;"&amp;EM62,EN63:EN$201,"&gt;"&amp;EN62),"")</f>
        <v/>
      </c>
      <c r="EP62" s="101" t="str">
        <f>IF(AND(Include_study?="Yes",Sufficient_data="Yes"),COUNTIFS(EM$2:EM61,"&lt;"&amp;EM62,EN$2:EN61,"&gt;"&amp;EN62)+COUNTIFS(EM63:EM$201,"&lt;"&amp;EM62,EN63:EN$201,"&gt;"&amp;EN62)+COUNTIFS(EM$2:EM61,"&gt;"&amp;EM62,EN$2:EN61,"&lt;"&amp;EN62)+COUNTIFS(EM63:EM$201,"&gt;"&amp;EM62,EN63:EN$201,"&lt;"&amp;EN62),"")</f>
        <v/>
      </c>
      <c r="ER62" s="166"/>
      <c r="EW62" s="166"/>
      <c r="EX62" s="34" t="e">
        <f t="shared" si="151"/>
        <v>#N/A</v>
      </c>
      <c r="EY62" s="34" t="e">
        <f t="shared" si="152"/>
        <v>#N/A</v>
      </c>
      <c r="EZ62" s="34" t="str">
        <f t="shared" si="153"/>
        <v/>
      </c>
      <c r="FA62" s="47" t="str">
        <f>IF(AND(Include_study?="Yes",Sufficient_data="Yes"),Z_score-('Publication Bias Analysis'!AL$30+'Publication Bias Analysis'!AL$31*Inverse_standard_error),"")</f>
        <v/>
      </c>
      <c r="FG62" s="166"/>
      <c r="FH62" s="104" t="str">
        <f>IF(Z_score&lt;&gt;"",RANK('Publication Bias Analysis'!AT:AT,'Publication Bias Analysis'!AT:AT,1)+COUNTIF('Publication Bias Analysis'!AT$2:AT61,'Publication Bias Analysis'!AT62),"")</f>
        <v/>
      </c>
      <c r="FI62" s="34" t="str">
        <f t="shared" si="154"/>
        <v/>
      </c>
      <c r="FJ62" s="34" t="e">
        <f>IF('Publication Bias Analysis'!AS62&lt;&gt;"",'Publication Bias Analysis'!AS62,NA())</f>
        <v>#N/A</v>
      </c>
      <c r="FK62" s="34" t="e">
        <f>IF('Publication Bias Analysis'!AT62&lt;&gt;"",'Publication Bias Analysis'!AT62,NA())</f>
        <v>#N/A</v>
      </c>
      <c r="FL62" s="34" t="str">
        <f>IF(AND(Include_study?="Yes",Sufficient_data="Yes"),'Publication Bias Analysis'!AS:AS-AVERAGE('Publication Bias Analysis'!AS:AS),"")</f>
        <v/>
      </c>
      <c r="FM62" s="47" t="str">
        <f>IF(AND(Include_study?="Yes",Sufficient_data="Yes"),FK:FK-('Publication Bias Analysis'!AW$30+'Publication Bias Analysis'!AW$31*'Publication Bias Analysis'!AS:AS),"")</f>
        <v/>
      </c>
      <c r="FS62" s="166"/>
      <c r="FT62" s="34" t="str">
        <f t="shared" si="155"/>
        <v/>
      </c>
      <c r="FU62" s="90" t="str">
        <f t="shared" si="83"/>
        <v/>
      </c>
      <c r="FV62" s="47" t="str">
        <f t="shared" si="185"/>
        <v/>
      </c>
    </row>
    <row r="63" spans="1:178" x14ac:dyDescent="0.2">
      <c r="A63" s="169"/>
      <c r="B63" s="54" t="str">
        <f t="shared" si="90"/>
        <v/>
      </c>
      <c r="C63" s="76" t="str">
        <f>IF(B63&lt;&gt;"",IF(B63=0,COUNTIF(B$2:B62,0)+1,COUNTIF(B$2:B62,B63)+B63+COUNTIF(B:B,0)),"")</f>
        <v/>
      </c>
      <c r="D63" s="76" t="str">
        <f t="shared" si="91"/>
        <v/>
      </c>
      <c r="E63" s="121" t="str">
        <f>IF(AND(Sufficient_data="Yes",Include_study?="Yes",Input!Study_name&lt;&gt;""),Input!Study_name,"")</f>
        <v/>
      </c>
      <c r="F6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63" s="76" t="str">
        <f t="shared" si="92"/>
        <v/>
      </c>
      <c r="H63" s="132" t="str">
        <f t="shared" si="93"/>
        <v/>
      </c>
      <c r="I6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63" s="77" t="str">
        <f t="shared" si="94"/>
        <v/>
      </c>
      <c r="K63" s="77" t="str">
        <f t="shared" si="95"/>
        <v/>
      </c>
      <c r="L63" s="77" t="str">
        <f t="shared" si="96"/>
        <v/>
      </c>
      <c r="M63" s="77" t="str">
        <f t="shared" si="97"/>
        <v/>
      </c>
      <c r="N63" s="77" t="str">
        <f t="shared" si="98"/>
        <v/>
      </c>
      <c r="O63" s="146" t="str">
        <f t="shared" si="99"/>
        <v/>
      </c>
      <c r="P63" s="142" t="str">
        <f t="shared" si="100"/>
        <v/>
      </c>
      <c r="Q63" s="35"/>
      <c r="R63" s="71" t="e">
        <f t="shared" si="101"/>
        <v>#N/A</v>
      </c>
      <c r="S63" s="34" t="e">
        <f t="shared" si="102"/>
        <v>#N/A</v>
      </c>
      <c r="T63" s="47" t="e">
        <f t="shared" si="103"/>
        <v>#N/A</v>
      </c>
      <c r="Y63" s="169"/>
      <c r="Z63" s="83" t="str">
        <f t="shared" si="157"/>
        <v/>
      </c>
      <c r="AA63" s="34" t="str">
        <f t="shared" si="105"/>
        <v/>
      </c>
      <c r="AB63" s="34" t="str">
        <f t="shared" si="106"/>
        <v/>
      </c>
      <c r="AC63" s="34" t="str">
        <f t="shared" si="107"/>
        <v/>
      </c>
      <c r="AD63" s="34" t="str">
        <f t="shared" si="108"/>
        <v/>
      </c>
      <c r="AE63" s="77" t="str">
        <f t="shared" si="158"/>
        <v/>
      </c>
      <c r="AF63" s="77" t="str">
        <f t="shared" si="110"/>
        <v/>
      </c>
      <c r="AG63" s="84" t="str">
        <f t="shared" si="159"/>
        <v/>
      </c>
      <c r="AH63" s="34" t="str">
        <f t="shared" si="112"/>
        <v/>
      </c>
      <c r="AI63" s="34" t="str">
        <f t="shared" si="113"/>
        <v/>
      </c>
      <c r="AJ63" s="47" t="str">
        <f t="shared" si="114"/>
        <v/>
      </c>
      <c r="AK63" s="35"/>
      <c r="AL63" s="71" t="e">
        <f t="shared" si="160"/>
        <v>#N/A</v>
      </c>
      <c r="AM63" s="34" t="e">
        <f t="shared" si="161"/>
        <v>#N/A</v>
      </c>
      <c r="AN63" s="47" t="e">
        <f t="shared" si="162"/>
        <v>#N/A</v>
      </c>
      <c r="AO63" s="35"/>
      <c r="AP63" s="83" t="str">
        <f t="shared" si="163"/>
        <v/>
      </c>
      <c r="AQ63" s="34" t="str">
        <f>IF(AND(Sufficient_data="Yes",Include_study?="Yes",Subgroup&lt;&gt;""),IF(COUNTIFS(Input!L$2:L62,"="&amp;"Yes",Input!C$2:C62,"="&amp;"Yes",Input!M$2:M62,"="&amp;Subgroup)&gt;0,"",Subgroup),"")</f>
        <v/>
      </c>
      <c r="AR63" s="89" t="str">
        <f t="shared" si="164"/>
        <v/>
      </c>
      <c r="AS63" s="76" t="str">
        <f t="shared" si="165"/>
        <v/>
      </c>
      <c r="AT63" s="34" t="str">
        <f t="shared" si="166"/>
        <v/>
      </c>
      <c r="AU63" s="90" t="str">
        <f t="shared" si="167"/>
        <v/>
      </c>
      <c r="AV63" s="34" t="str">
        <f t="shared" si="168"/>
        <v/>
      </c>
      <c r="AW63" s="34" t="str">
        <f t="shared" si="169"/>
        <v/>
      </c>
      <c r="AX63" s="34" t="str">
        <f t="shared" si="125"/>
        <v/>
      </c>
      <c r="AY63" s="34" t="str">
        <f t="shared" si="170"/>
        <v/>
      </c>
      <c r="AZ63" s="34" t="str">
        <f t="shared" si="171"/>
        <v/>
      </c>
      <c r="BA63" s="34" t="str">
        <f t="shared" si="128"/>
        <v/>
      </c>
      <c r="BB63" s="89" t="str">
        <f t="shared" si="172"/>
        <v/>
      </c>
      <c r="BC63" s="34" t="str">
        <f t="shared" si="130"/>
        <v/>
      </c>
      <c r="BD63" s="34" t="str">
        <f t="shared" si="131"/>
        <v/>
      </c>
      <c r="BE63" s="34" t="str">
        <f t="shared" si="173"/>
        <v/>
      </c>
      <c r="BF63" s="34" t="str">
        <f t="shared" si="174"/>
        <v/>
      </c>
      <c r="BG63" s="34" t="str">
        <f t="shared" si="76"/>
        <v/>
      </c>
      <c r="BH63" s="34" t="str">
        <f t="shared" si="77"/>
        <v/>
      </c>
      <c r="BI63" s="34" t="str">
        <f t="shared" si="175"/>
        <v/>
      </c>
      <c r="BJ63" s="34" t="str">
        <f t="shared" si="176"/>
        <v/>
      </c>
      <c r="BK63" s="34" t="str">
        <f t="shared" si="177"/>
        <v/>
      </c>
      <c r="BL63" s="34" t="e">
        <f t="shared" si="178"/>
        <v>#N/A</v>
      </c>
      <c r="BM63" s="84" t="str">
        <f t="shared" si="78"/>
        <v/>
      </c>
      <c r="BN63" s="34" t="str">
        <f t="shared" si="179"/>
        <v/>
      </c>
      <c r="BO63" s="34" t="str">
        <f t="shared" si="139"/>
        <v/>
      </c>
      <c r="BP63" s="34" t="str">
        <f t="shared" si="180"/>
        <v/>
      </c>
      <c r="BQ63" s="47" t="str">
        <f t="shared" si="79"/>
        <v/>
      </c>
      <c r="BV63" s="170"/>
      <c r="BW63" s="71" t="e">
        <f>IF(AND(Sufficient_data="Yes",Include_study?="Yes",Moderator&lt;&gt;""),'Moderator Analysis'!E:E,NA())</f>
        <v>#N/A</v>
      </c>
      <c r="BX63" s="34" t="e">
        <f>IF(AND(Include_study?="Yes",Sufficient_data="Yes",Moderator&lt;&gt;""),'Moderator Analysis'!F:F,NA())</f>
        <v>#N/A</v>
      </c>
      <c r="BY63" s="34" t="str">
        <f t="shared" si="141"/>
        <v/>
      </c>
      <c r="BZ63" s="34" t="str">
        <f>IF(AND(Sufficient_data="Yes",Include_study?="Yes",Moderator&lt;&gt;""),'Moderator Analysis'!F:F-CJ$2,"")</f>
        <v/>
      </c>
      <c r="CA63" s="34" t="str">
        <f>IF(AND(Sufficient_data="Yes",Include_study?="Yes",Moderator&lt;&gt;""),'Moderator Analysis'!E:E-CJ$3,"")</f>
        <v/>
      </c>
      <c r="CB63" s="47" t="str">
        <f t="shared" si="142"/>
        <v/>
      </c>
      <c r="CD63" s="95" t="str">
        <f t="shared" si="181"/>
        <v/>
      </c>
      <c r="CE63" s="77" t="str">
        <f>IF(AND(Sufficient_data="Yes",Include_study?="Yes",CD63&lt;&gt;""),'Moderator Analysis'!F:F-'Moderator Analysis'!J$37,"")</f>
        <v/>
      </c>
      <c r="CF63" s="77" t="str">
        <f>IF(AND(Sufficient_data="Yes",Include_study?="Yes",CD63&lt;&gt;""),'Moderator Analysis'!E:E-SUMPRODUCT('Moderator Analysis'!E:E,CD:CD)/SUM(CD:CD),"")</f>
        <v/>
      </c>
      <c r="CG63" s="96" t="str">
        <f>IF(AND(Sufficient_data="Yes",Include_study?="Yes",CD63&lt;&gt;""),CD:CD*(BX63-'Moderator Analysis'!J$29-'Moderator Analysis'!J$30*'Moderator Analysis'!E:E)^2,"")</f>
        <v/>
      </c>
      <c r="CL63" s="170"/>
      <c r="CM63" s="174"/>
      <c r="CN63" s="34" t="str">
        <f t="shared" si="144"/>
        <v/>
      </c>
      <c r="CO63" s="34" t="str">
        <f>IF(AND(Include_study?="Yes",Sufficient_data="Yes"),1/('Publication Bias Analysis'!F:F^2+IF(Additional_model="Fixed effect",0,Calculations!DB$11)),"")</f>
        <v/>
      </c>
      <c r="CP63" s="34" t="str">
        <f>IF(AND(Include_study?="Yes",Sufficient_data="Yes"),1/('Publication Bias Analysis'!F:F^2+IF(Additional_model="Fixed effect",0,'Publication Bias Analysis'!L$32)),"")</f>
        <v/>
      </c>
      <c r="CQ63" s="34" t="str">
        <f>IF(AND(Include_study?="Yes",Sufficient_data="Yes"),'Publication Bias Analysis'!E:E-'Publication Bias Analysis'!I$37,"")</f>
        <v/>
      </c>
      <c r="CR63" s="34" t="str">
        <f t="shared" si="145"/>
        <v/>
      </c>
      <c r="CS63" s="34" t="str">
        <f t="shared" si="156"/>
        <v/>
      </c>
      <c r="CT63" s="76" t="str">
        <f t="shared" si="146"/>
        <v/>
      </c>
      <c r="CU63" s="76" t="str">
        <f>IF(AND(Include_study?="Yes",Sufficient_data="Yes"),CT:CT+IF(DF:DF&lt;0,-1,1)*COUNTIF(CT$2:CT62,CT:CT),"")</f>
        <v/>
      </c>
      <c r="CV63" s="76" t="str">
        <f>IF(AND(Include_study?="Yes",Sufficient_data="Yes"),RANK(DJ:DJ,DJ:DJ,1)*IF(DI:DI&lt;0,-1,1)+IF(DI:DI&lt;0,-1,1)*COUNTIF(CT$2:CT62,CT:CT),"")</f>
        <v/>
      </c>
      <c r="CW63" s="76" t="str">
        <f>IF(AND(Include_study?="Yes",Sufficient_data="Yes"),RANK(DM:DM,DM:DM,1)*IF(DL:DL&lt;0,-1,1)+IF(DL:DL&lt;0,-1,1)*COUNTIF(CT$2:CT62,CT:CT),"")</f>
        <v/>
      </c>
      <c r="CX63" s="34" t="e">
        <f>IF(AND(Include_study?="Yes",Sufficient_data="Yes"),'Publication Bias Analysis'!E:E,NA())</f>
        <v>#N/A</v>
      </c>
      <c r="CY63" s="47" t="e">
        <f>IF(AND(Include_study?="Yes",Sufficient_data="Yes"),'Publication Bias Analysis'!F:F,NA())</f>
        <v>#N/A</v>
      </c>
      <c r="DE63" s="166"/>
      <c r="DF6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63" s="34" t="str">
        <f t="shared" si="182"/>
        <v/>
      </c>
      <c r="DH63" s="47" t="str">
        <f>IF(AND(Include_study?="Yes",Sufficient_data="Yes"),1/('Publication Bias Analysis'!F:F^2+IF(Additional_model="Fixed effect",0,$DQ$7)),"")</f>
        <v/>
      </c>
      <c r="DI63" s="34" t="str">
        <f>IF(AND(Include_study?="Yes",Sufficient_data="Yes"),IF('Publication Bias Analysis'!L$37="Left",'Publication Bias Analysis'!E:E-DQ$3,DQ$3-'Publication Bias Analysis'!E:E),"")</f>
        <v/>
      </c>
      <c r="DJ63" s="34" t="str">
        <f t="shared" si="183"/>
        <v/>
      </c>
      <c r="DK63" s="47" t="str">
        <f>IF(AND(DI63&lt;&gt;"",CU63&lt;=MAX(CU:CU)-DQ$8),1/('Publication Bias Analysis'!F:F^2+IF(Additional_model="Fixed effect",0,$DQ$15)),"")</f>
        <v/>
      </c>
      <c r="DL63" s="7" t="str">
        <f>IF(AND(Include_study?="Yes",Sufficient_data="Yes"),IF('Publication Bias Analysis'!L$37="Left",'Publication Bias Analysis'!E:E-DQ$11,DQ$11-'Publication Bias Analysis'!E:E),"")</f>
        <v/>
      </c>
      <c r="DM63" s="7" t="str">
        <f t="shared" si="184"/>
        <v/>
      </c>
      <c r="DN63" s="47" t="str">
        <f>IF(AND(DL63&lt;&gt;"",CV63&lt;=MAX(CV:CV)-DQ$16),1/('Publication Bias Analysis'!F:F^2+IF(Additional_model="Fixed effect",0,$DQ$23)),"")</f>
        <v/>
      </c>
      <c r="EF63" s="166"/>
      <c r="EG63" s="34" t="str">
        <f t="shared" si="68"/>
        <v/>
      </c>
      <c r="EH63" s="47" t="str">
        <f>IF(AND(Include_study?="Yes",Sufficient_data="Yes"),Z_score-('Publication Bias Analysis'!P$3+'Publication Bias Analysis'!P$4*Inverse_standard_error),"")</f>
        <v/>
      </c>
      <c r="EJ63" s="166"/>
      <c r="EK63" s="34" t="str">
        <f>IF(AND(Include_study?="Yes",Sufficient_data="Yes"),('Publication Bias Analysis'!E:E-SUMPRODUCT('Publication Bias Analysis'!E:E,Calculations!CN:CN)/SUM(Calculations!CN:CN))/(SQRT(EL:EL)),"")</f>
        <v/>
      </c>
      <c r="EL63" s="34" t="str">
        <f>IF(AND(Include_study?="Yes",Sufficient_data="Yes"),'Publication Bias Analysis'!F:F^2-1/(SUM(Calculations!CN:CN)),"")</f>
        <v/>
      </c>
      <c r="EM63" s="76" t="str">
        <f t="shared" si="149"/>
        <v/>
      </c>
      <c r="EN63" s="76" t="str">
        <f t="shared" si="150"/>
        <v/>
      </c>
      <c r="EO63" s="76" t="str">
        <f>IF(AND(Include_study?="Yes",Sufficient_data="Yes"),COUNTIFS(EM$2:EM62,"&lt;"&amp;EM63,EN$2:EN62,"&lt;"&amp;EN63)+COUNTIFS(EM64:EM$201,"&lt;"&amp;EM63,EN64:EN$201,"&lt;"&amp;EN63)+COUNTIFS(EM$2:EM62,"&gt;"&amp;EM63,EN$2:EN62,"&gt;"&amp;EN63)+COUNTIFS(EM64:EM$201,"&gt;"&amp;EM63,EN64:EN$201,"&gt;"&amp;EN63),"")</f>
        <v/>
      </c>
      <c r="EP63" s="101" t="str">
        <f>IF(AND(Include_study?="Yes",Sufficient_data="Yes"),COUNTIFS(EM$2:EM62,"&lt;"&amp;EM63,EN$2:EN62,"&gt;"&amp;EN63)+COUNTIFS(EM64:EM$201,"&lt;"&amp;EM63,EN64:EN$201,"&gt;"&amp;EN63)+COUNTIFS(EM$2:EM62,"&gt;"&amp;EM63,EN$2:EN62,"&lt;"&amp;EN63)+COUNTIFS(EM64:EM$201,"&gt;"&amp;EM63,EN64:EN$201,"&lt;"&amp;EN63),"")</f>
        <v/>
      </c>
      <c r="ER63" s="166"/>
      <c r="EW63" s="166"/>
      <c r="EX63" s="34" t="e">
        <f t="shared" si="151"/>
        <v>#N/A</v>
      </c>
      <c r="EY63" s="34" t="e">
        <f t="shared" si="152"/>
        <v>#N/A</v>
      </c>
      <c r="EZ63" s="34" t="str">
        <f t="shared" si="153"/>
        <v/>
      </c>
      <c r="FA63" s="47" t="str">
        <f>IF(AND(Include_study?="Yes",Sufficient_data="Yes"),Z_score-('Publication Bias Analysis'!AL$30+'Publication Bias Analysis'!AL$31*Inverse_standard_error),"")</f>
        <v/>
      </c>
      <c r="FG63" s="166"/>
      <c r="FH63" s="104" t="str">
        <f>IF(Z_score&lt;&gt;"",RANK('Publication Bias Analysis'!AT:AT,'Publication Bias Analysis'!AT:AT,1)+COUNTIF('Publication Bias Analysis'!AT$2:AT62,'Publication Bias Analysis'!AT63),"")</f>
        <v/>
      </c>
      <c r="FI63" s="34" t="str">
        <f t="shared" si="154"/>
        <v/>
      </c>
      <c r="FJ63" s="34" t="e">
        <f>IF('Publication Bias Analysis'!AS63&lt;&gt;"",'Publication Bias Analysis'!AS63,NA())</f>
        <v>#N/A</v>
      </c>
      <c r="FK63" s="34" t="e">
        <f>IF('Publication Bias Analysis'!AT63&lt;&gt;"",'Publication Bias Analysis'!AT63,NA())</f>
        <v>#N/A</v>
      </c>
      <c r="FL63" s="34" t="str">
        <f>IF(AND(Include_study?="Yes",Sufficient_data="Yes"),'Publication Bias Analysis'!AS:AS-AVERAGE('Publication Bias Analysis'!AS:AS),"")</f>
        <v/>
      </c>
      <c r="FM63" s="47" t="str">
        <f>IF(AND(Include_study?="Yes",Sufficient_data="Yes"),FK:FK-('Publication Bias Analysis'!AW$30+'Publication Bias Analysis'!AW$31*'Publication Bias Analysis'!AS:AS),"")</f>
        <v/>
      </c>
      <c r="FS63" s="166"/>
      <c r="FT63" s="34" t="str">
        <f t="shared" si="155"/>
        <v/>
      </c>
      <c r="FU63" s="90" t="str">
        <f t="shared" si="83"/>
        <v/>
      </c>
      <c r="FV63" s="47" t="str">
        <f t="shared" si="185"/>
        <v/>
      </c>
    </row>
    <row r="64" spans="1:178" x14ac:dyDescent="0.2">
      <c r="A64" s="169"/>
      <c r="B64" s="54" t="str">
        <f t="shared" si="90"/>
        <v/>
      </c>
      <c r="C64" s="76" t="str">
        <f>IF(B64&lt;&gt;"",IF(B64=0,COUNTIF(B$2:B63,0)+1,COUNTIF(B$2:B63,B64)+B64+COUNTIF(B:B,0)),"")</f>
        <v/>
      </c>
      <c r="D64" s="76" t="str">
        <f t="shared" si="91"/>
        <v/>
      </c>
      <c r="E64" s="121" t="str">
        <f>IF(AND(Sufficient_data="Yes",Include_study?="Yes",Input!Study_name&lt;&gt;""),Input!Study_name,"")</f>
        <v/>
      </c>
      <c r="F6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64" s="76" t="str">
        <f t="shared" si="92"/>
        <v/>
      </c>
      <c r="H64" s="132" t="str">
        <f t="shared" si="93"/>
        <v/>
      </c>
      <c r="I6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64" s="77" t="str">
        <f t="shared" si="94"/>
        <v/>
      </c>
      <c r="K64" s="77" t="str">
        <f t="shared" si="95"/>
        <v/>
      </c>
      <c r="L64" s="77" t="str">
        <f t="shared" si="96"/>
        <v/>
      </c>
      <c r="M64" s="77" t="str">
        <f t="shared" si="97"/>
        <v/>
      </c>
      <c r="N64" s="77" t="str">
        <f t="shared" si="98"/>
        <v/>
      </c>
      <c r="O64" s="146" t="str">
        <f t="shared" si="99"/>
        <v/>
      </c>
      <c r="P64" s="142" t="str">
        <f t="shared" si="100"/>
        <v/>
      </c>
      <c r="Q64" s="35"/>
      <c r="R64" s="71" t="e">
        <f t="shared" si="101"/>
        <v>#N/A</v>
      </c>
      <c r="S64" s="34" t="e">
        <f t="shared" si="102"/>
        <v>#N/A</v>
      </c>
      <c r="T64" s="47" t="e">
        <f t="shared" si="103"/>
        <v>#N/A</v>
      </c>
      <c r="Y64" s="169"/>
      <c r="Z64" s="83" t="str">
        <f t="shared" si="157"/>
        <v/>
      </c>
      <c r="AA64" s="34" t="str">
        <f t="shared" si="105"/>
        <v/>
      </c>
      <c r="AB64" s="34" t="str">
        <f t="shared" si="106"/>
        <v/>
      </c>
      <c r="AC64" s="34" t="str">
        <f t="shared" si="107"/>
        <v/>
      </c>
      <c r="AD64" s="34" t="str">
        <f t="shared" si="108"/>
        <v/>
      </c>
      <c r="AE64" s="77" t="str">
        <f t="shared" si="158"/>
        <v/>
      </c>
      <c r="AF64" s="77" t="str">
        <f t="shared" si="110"/>
        <v/>
      </c>
      <c r="AG64" s="84" t="str">
        <f t="shared" si="159"/>
        <v/>
      </c>
      <c r="AH64" s="34" t="str">
        <f t="shared" si="112"/>
        <v/>
      </c>
      <c r="AI64" s="34" t="str">
        <f t="shared" si="113"/>
        <v/>
      </c>
      <c r="AJ64" s="47" t="str">
        <f t="shared" si="114"/>
        <v/>
      </c>
      <c r="AK64" s="35"/>
      <c r="AL64" s="71" t="e">
        <f t="shared" si="160"/>
        <v>#N/A</v>
      </c>
      <c r="AM64" s="34" t="e">
        <f t="shared" si="161"/>
        <v>#N/A</v>
      </c>
      <c r="AN64" s="47" t="e">
        <f t="shared" si="162"/>
        <v>#N/A</v>
      </c>
      <c r="AO64" s="35"/>
      <c r="AP64" s="83" t="str">
        <f t="shared" si="163"/>
        <v/>
      </c>
      <c r="AQ64" s="34" t="str">
        <f>IF(AND(Sufficient_data="Yes",Include_study?="Yes",Subgroup&lt;&gt;""),IF(COUNTIFS(Input!L$2:L63,"="&amp;"Yes",Input!C$2:C63,"="&amp;"Yes",Input!M$2:M63,"="&amp;Subgroup)&gt;0,"",Subgroup),"")</f>
        <v/>
      </c>
      <c r="AR64" s="89" t="str">
        <f t="shared" si="164"/>
        <v/>
      </c>
      <c r="AS64" s="76" t="str">
        <f t="shared" si="165"/>
        <v/>
      </c>
      <c r="AT64" s="34" t="str">
        <f t="shared" si="166"/>
        <v/>
      </c>
      <c r="AU64" s="90" t="str">
        <f t="shared" si="167"/>
        <v/>
      </c>
      <c r="AV64" s="34" t="str">
        <f t="shared" si="168"/>
        <v/>
      </c>
      <c r="AW64" s="34" t="str">
        <f t="shared" si="169"/>
        <v/>
      </c>
      <c r="AX64" s="34" t="str">
        <f t="shared" si="125"/>
        <v/>
      </c>
      <c r="AY64" s="34" t="str">
        <f t="shared" si="170"/>
        <v/>
      </c>
      <c r="AZ64" s="34" t="str">
        <f t="shared" si="171"/>
        <v/>
      </c>
      <c r="BA64" s="34" t="str">
        <f t="shared" si="128"/>
        <v/>
      </c>
      <c r="BB64" s="89" t="str">
        <f t="shared" si="172"/>
        <v/>
      </c>
      <c r="BC64" s="34" t="str">
        <f t="shared" si="130"/>
        <v/>
      </c>
      <c r="BD64" s="34" t="str">
        <f t="shared" si="131"/>
        <v/>
      </c>
      <c r="BE64" s="34" t="str">
        <f t="shared" si="173"/>
        <v/>
      </c>
      <c r="BF64" s="34" t="str">
        <f t="shared" si="174"/>
        <v/>
      </c>
      <c r="BG64" s="34" t="str">
        <f t="shared" si="76"/>
        <v/>
      </c>
      <c r="BH64" s="34" t="str">
        <f t="shared" si="77"/>
        <v/>
      </c>
      <c r="BI64" s="34" t="str">
        <f t="shared" si="175"/>
        <v/>
      </c>
      <c r="BJ64" s="34" t="str">
        <f t="shared" si="176"/>
        <v/>
      </c>
      <c r="BK64" s="34" t="str">
        <f t="shared" si="177"/>
        <v/>
      </c>
      <c r="BL64" s="34" t="e">
        <f t="shared" si="178"/>
        <v>#N/A</v>
      </c>
      <c r="BM64" s="84" t="str">
        <f t="shared" si="78"/>
        <v/>
      </c>
      <c r="BN64" s="34" t="str">
        <f t="shared" si="179"/>
        <v/>
      </c>
      <c r="BO64" s="34" t="str">
        <f t="shared" si="139"/>
        <v/>
      </c>
      <c r="BP64" s="34" t="str">
        <f t="shared" si="180"/>
        <v/>
      </c>
      <c r="BQ64" s="47" t="str">
        <f t="shared" si="79"/>
        <v/>
      </c>
      <c r="BV64" s="170"/>
      <c r="BW64" s="71" t="e">
        <f>IF(AND(Sufficient_data="Yes",Include_study?="Yes",Moderator&lt;&gt;""),'Moderator Analysis'!E:E,NA())</f>
        <v>#N/A</v>
      </c>
      <c r="BX64" s="34" t="e">
        <f>IF(AND(Include_study?="Yes",Sufficient_data="Yes",Moderator&lt;&gt;""),'Moderator Analysis'!F:F,NA())</f>
        <v>#N/A</v>
      </c>
      <c r="BY64" s="34" t="str">
        <f t="shared" si="141"/>
        <v/>
      </c>
      <c r="BZ64" s="34" t="str">
        <f>IF(AND(Sufficient_data="Yes",Include_study?="Yes",Moderator&lt;&gt;""),'Moderator Analysis'!F:F-CJ$2,"")</f>
        <v/>
      </c>
      <c r="CA64" s="34" t="str">
        <f>IF(AND(Sufficient_data="Yes",Include_study?="Yes",Moderator&lt;&gt;""),'Moderator Analysis'!E:E-CJ$3,"")</f>
        <v/>
      </c>
      <c r="CB64" s="47" t="str">
        <f t="shared" si="142"/>
        <v/>
      </c>
      <c r="CD64" s="95" t="str">
        <f t="shared" si="181"/>
        <v/>
      </c>
      <c r="CE64" s="77" t="str">
        <f>IF(AND(Sufficient_data="Yes",Include_study?="Yes",CD64&lt;&gt;""),'Moderator Analysis'!F:F-'Moderator Analysis'!J$37,"")</f>
        <v/>
      </c>
      <c r="CF64" s="77" t="str">
        <f>IF(AND(Sufficient_data="Yes",Include_study?="Yes",CD64&lt;&gt;""),'Moderator Analysis'!E:E-SUMPRODUCT('Moderator Analysis'!E:E,CD:CD)/SUM(CD:CD),"")</f>
        <v/>
      </c>
      <c r="CG64" s="96" t="str">
        <f>IF(AND(Sufficient_data="Yes",Include_study?="Yes",CD64&lt;&gt;""),CD:CD*(BX64-'Moderator Analysis'!J$29-'Moderator Analysis'!J$30*'Moderator Analysis'!E:E)^2,"")</f>
        <v/>
      </c>
      <c r="CL64" s="170"/>
      <c r="CM64" s="174"/>
      <c r="CN64" s="34" t="str">
        <f t="shared" si="144"/>
        <v/>
      </c>
      <c r="CO64" s="34" t="str">
        <f>IF(AND(Include_study?="Yes",Sufficient_data="Yes"),1/('Publication Bias Analysis'!F:F^2+IF(Additional_model="Fixed effect",0,Calculations!DB$11)),"")</f>
        <v/>
      </c>
      <c r="CP64" s="34" t="str">
        <f>IF(AND(Include_study?="Yes",Sufficient_data="Yes"),1/('Publication Bias Analysis'!F:F^2+IF(Additional_model="Fixed effect",0,'Publication Bias Analysis'!L$32)),"")</f>
        <v/>
      </c>
      <c r="CQ64" s="34" t="str">
        <f>IF(AND(Include_study?="Yes",Sufficient_data="Yes"),'Publication Bias Analysis'!E:E-'Publication Bias Analysis'!I$37,"")</f>
        <v/>
      </c>
      <c r="CR64" s="34" t="str">
        <f t="shared" si="145"/>
        <v/>
      </c>
      <c r="CS64" s="34" t="str">
        <f t="shared" si="156"/>
        <v/>
      </c>
      <c r="CT64" s="76" t="str">
        <f t="shared" si="146"/>
        <v/>
      </c>
      <c r="CU64" s="76" t="str">
        <f>IF(AND(Include_study?="Yes",Sufficient_data="Yes"),CT:CT+IF(DF:DF&lt;0,-1,1)*COUNTIF(CT$2:CT63,CT:CT),"")</f>
        <v/>
      </c>
      <c r="CV64" s="76" t="str">
        <f>IF(AND(Include_study?="Yes",Sufficient_data="Yes"),RANK(DJ:DJ,DJ:DJ,1)*IF(DI:DI&lt;0,-1,1)+IF(DI:DI&lt;0,-1,1)*COUNTIF(CT$2:CT63,CT:CT),"")</f>
        <v/>
      </c>
      <c r="CW64" s="76" t="str">
        <f>IF(AND(Include_study?="Yes",Sufficient_data="Yes"),RANK(DM:DM,DM:DM,1)*IF(DL:DL&lt;0,-1,1)+IF(DL:DL&lt;0,-1,1)*COUNTIF(CT$2:CT63,CT:CT),"")</f>
        <v/>
      </c>
      <c r="CX64" s="34" t="e">
        <f>IF(AND(Include_study?="Yes",Sufficient_data="Yes"),'Publication Bias Analysis'!E:E,NA())</f>
        <v>#N/A</v>
      </c>
      <c r="CY64" s="47" t="e">
        <f>IF(AND(Include_study?="Yes",Sufficient_data="Yes"),'Publication Bias Analysis'!F:F,NA())</f>
        <v>#N/A</v>
      </c>
      <c r="DE64" s="166"/>
      <c r="DF6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64" s="34" t="str">
        <f t="shared" si="182"/>
        <v/>
      </c>
      <c r="DH64" s="47" t="str">
        <f>IF(AND(Include_study?="Yes",Sufficient_data="Yes"),1/('Publication Bias Analysis'!F:F^2+IF(Additional_model="Fixed effect",0,$DQ$7)),"")</f>
        <v/>
      </c>
      <c r="DI64" s="34" t="str">
        <f>IF(AND(Include_study?="Yes",Sufficient_data="Yes"),IF('Publication Bias Analysis'!L$37="Left",'Publication Bias Analysis'!E:E-DQ$3,DQ$3-'Publication Bias Analysis'!E:E),"")</f>
        <v/>
      </c>
      <c r="DJ64" s="34" t="str">
        <f t="shared" si="183"/>
        <v/>
      </c>
      <c r="DK64" s="47" t="str">
        <f>IF(AND(DI64&lt;&gt;"",CU64&lt;=MAX(CU:CU)-DQ$8),1/('Publication Bias Analysis'!F:F^2+IF(Additional_model="Fixed effect",0,$DQ$15)),"")</f>
        <v/>
      </c>
      <c r="DL64" s="7" t="str">
        <f>IF(AND(Include_study?="Yes",Sufficient_data="Yes"),IF('Publication Bias Analysis'!L$37="Left",'Publication Bias Analysis'!E:E-DQ$11,DQ$11-'Publication Bias Analysis'!E:E),"")</f>
        <v/>
      </c>
      <c r="DM64" s="7" t="str">
        <f t="shared" si="184"/>
        <v/>
      </c>
      <c r="DN64" s="47" t="str">
        <f>IF(AND(DL64&lt;&gt;"",CV64&lt;=MAX(CV:CV)-DQ$16),1/('Publication Bias Analysis'!F:F^2+IF(Additional_model="Fixed effect",0,$DQ$23)),"")</f>
        <v/>
      </c>
      <c r="EF64" s="166"/>
      <c r="EG64" s="34" t="str">
        <f t="shared" si="68"/>
        <v/>
      </c>
      <c r="EH64" s="47" t="str">
        <f>IF(AND(Include_study?="Yes",Sufficient_data="Yes"),Z_score-('Publication Bias Analysis'!P$3+'Publication Bias Analysis'!P$4*Inverse_standard_error),"")</f>
        <v/>
      </c>
      <c r="EJ64" s="166"/>
      <c r="EK64" s="34" t="str">
        <f>IF(AND(Include_study?="Yes",Sufficient_data="Yes"),('Publication Bias Analysis'!E:E-SUMPRODUCT('Publication Bias Analysis'!E:E,Calculations!CN:CN)/SUM(Calculations!CN:CN))/(SQRT(EL:EL)),"")</f>
        <v/>
      </c>
      <c r="EL64" s="34" t="str">
        <f>IF(AND(Include_study?="Yes",Sufficient_data="Yes"),'Publication Bias Analysis'!F:F^2-1/(SUM(Calculations!CN:CN)),"")</f>
        <v/>
      </c>
      <c r="EM64" s="76" t="str">
        <f t="shared" si="149"/>
        <v/>
      </c>
      <c r="EN64" s="76" t="str">
        <f t="shared" si="150"/>
        <v/>
      </c>
      <c r="EO64" s="76" t="str">
        <f>IF(AND(Include_study?="Yes",Sufficient_data="Yes"),COUNTIFS(EM$2:EM63,"&lt;"&amp;EM64,EN$2:EN63,"&lt;"&amp;EN64)+COUNTIFS(EM65:EM$201,"&lt;"&amp;EM64,EN65:EN$201,"&lt;"&amp;EN64)+COUNTIFS(EM$2:EM63,"&gt;"&amp;EM64,EN$2:EN63,"&gt;"&amp;EN64)+COUNTIFS(EM65:EM$201,"&gt;"&amp;EM64,EN65:EN$201,"&gt;"&amp;EN64),"")</f>
        <v/>
      </c>
      <c r="EP64" s="101" t="str">
        <f>IF(AND(Include_study?="Yes",Sufficient_data="Yes"),COUNTIFS(EM$2:EM63,"&lt;"&amp;EM64,EN$2:EN63,"&gt;"&amp;EN64)+COUNTIFS(EM65:EM$201,"&lt;"&amp;EM64,EN65:EN$201,"&gt;"&amp;EN64)+COUNTIFS(EM$2:EM63,"&gt;"&amp;EM64,EN$2:EN63,"&lt;"&amp;EN64)+COUNTIFS(EM65:EM$201,"&gt;"&amp;EM64,EN65:EN$201,"&lt;"&amp;EN64),"")</f>
        <v/>
      </c>
      <c r="ER64" s="166"/>
      <c r="EW64" s="166"/>
      <c r="EX64" s="34" t="e">
        <f t="shared" si="151"/>
        <v>#N/A</v>
      </c>
      <c r="EY64" s="34" t="e">
        <f t="shared" si="152"/>
        <v>#N/A</v>
      </c>
      <c r="EZ64" s="34" t="str">
        <f t="shared" si="153"/>
        <v/>
      </c>
      <c r="FA64" s="47" t="str">
        <f>IF(AND(Include_study?="Yes",Sufficient_data="Yes"),Z_score-('Publication Bias Analysis'!AL$30+'Publication Bias Analysis'!AL$31*Inverse_standard_error),"")</f>
        <v/>
      </c>
      <c r="FG64" s="166"/>
      <c r="FH64" s="104" t="str">
        <f>IF(Z_score&lt;&gt;"",RANK('Publication Bias Analysis'!AT:AT,'Publication Bias Analysis'!AT:AT,1)+COUNTIF('Publication Bias Analysis'!AT$2:AT63,'Publication Bias Analysis'!AT64),"")</f>
        <v/>
      </c>
      <c r="FI64" s="34" t="str">
        <f t="shared" si="154"/>
        <v/>
      </c>
      <c r="FJ64" s="34" t="e">
        <f>IF('Publication Bias Analysis'!AS64&lt;&gt;"",'Publication Bias Analysis'!AS64,NA())</f>
        <v>#N/A</v>
      </c>
      <c r="FK64" s="34" t="e">
        <f>IF('Publication Bias Analysis'!AT64&lt;&gt;"",'Publication Bias Analysis'!AT64,NA())</f>
        <v>#N/A</v>
      </c>
      <c r="FL64" s="34" t="str">
        <f>IF(AND(Include_study?="Yes",Sufficient_data="Yes"),'Publication Bias Analysis'!AS:AS-AVERAGE('Publication Bias Analysis'!AS:AS),"")</f>
        <v/>
      </c>
      <c r="FM64" s="47" t="str">
        <f>IF(AND(Include_study?="Yes",Sufficient_data="Yes"),FK:FK-('Publication Bias Analysis'!AW$30+'Publication Bias Analysis'!AW$31*'Publication Bias Analysis'!AS:AS),"")</f>
        <v/>
      </c>
      <c r="FS64" s="166"/>
      <c r="FT64" s="34" t="str">
        <f t="shared" si="155"/>
        <v/>
      </c>
      <c r="FU64" s="90" t="str">
        <f t="shared" si="83"/>
        <v/>
      </c>
      <c r="FV64" s="47" t="str">
        <f t="shared" si="185"/>
        <v/>
      </c>
    </row>
    <row r="65" spans="1:178" x14ac:dyDescent="0.2">
      <c r="A65" s="169"/>
      <c r="B65" s="54" t="str">
        <f t="shared" si="90"/>
        <v/>
      </c>
      <c r="C65" s="76" t="str">
        <f>IF(B65&lt;&gt;"",IF(B65=0,COUNTIF(B$2:B64,0)+1,COUNTIF(B$2:B64,B65)+B65+COUNTIF(B:B,0)),"")</f>
        <v/>
      </c>
      <c r="D65" s="76" t="str">
        <f t="shared" si="91"/>
        <v/>
      </c>
      <c r="E65" s="121" t="str">
        <f>IF(AND(Sufficient_data="Yes",Include_study?="Yes",Input!Study_name&lt;&gt;""),Input!Study_name,"")</f>
        <v/>
      </c>
      <c r="F6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65" s="76" t="str">
        <f t="shared" si="92"/>
        <v/>
      </c>
      <c r="H65" s="132" t="str">
        <f t="shared" si="93"/>
        <v/>
      </c>
      <c r="I6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65" s="77" t="str">
        <f t="shared" si="94"/>
        <v/>
      </c>
      <c r="K65" s="77" t="str">
        <f t="shared" si="95"/>
        <v/>
      </c>
      <c r="L65" s="77" t="str">
        <f t="shared" si="96"/>
        <v/>
      </c>
      <c r="M65" s="77" t="str">
        <f t="shared" si="97"/>
        <v/>
      </c>
      <c r="N65" s="77" t="str">
        <f t="shared" si="98"/>
        <v/>
      </c>
      <c r="O65" s="146" t="str">
        <f t="shared" si="99"/>
        <v/>
      </c>
      <c r="P65" s="142" t="str">
        <f t="shared" si="100"/>
        <v/>
      </c>
      <c r="Q65" s="35"/>
      <c r="R65" s="71" t="e">
        <f t="shared" si="101"/>
        <v>#N/A</v>
      </c>
      <c r="S65" s="34" t="e">
        <f t="shared" si="102"/>
        <v>#N/A</v>
      </c>
      <c r="T65" s="47" t="e">
        <f t="shared" si="103"/>
        <v>#N/A</v>
      </c>
      <c r="Y65" s="169"/>
      <c r="Z65" s="83" t="str">
        <f t="shared" si="157"/>
        <v/>
      </c>
      <c r="AA65" s="34" t="str">
        <f t="shared" si="105"/>
        <v/>
      </c>
      <c r="AB65" s="34" t="str">
        <f t="shared" si="106"/>
        <v/>
      </c>
      <c r="AC65" s="34" t="str">
        <f t="shared" si="107"/>
        <v/>
      </c>
      <c r="AD65" s="34" t="str">
        <f t="shared" si="108"/>
        <v/>
      </c>
      <c r="AE65" s="77" t="str">
        <f t="shared" si="158"/>
        <v/>
      </c>
      <c r="AF65" s="77" t="str">
        <f t="shared" si="110"/>
        <v/>
      </c>
      <c r="AG65" s="84" t="str">
        <f t="shared" si="159"/>
        <v/>
      </c>
      <c r="AH65" s="34" t="str">
        <f t="shared" si="112"/>
        <v/>
      </c>
      <c r="AI65" s="34" t="str">
        <f t="shared" si="113"/>
        <v/>
      </c>
      <c r="AJ65" s="47" t="str">
        <f t="shared" si="114"/>
        <v/>
      </c>
      <c r="AK65" s="35"/>
      <c r="AL65" s="71" t="e">
        <f t="shared" si="160"/>
        <v>#N/A</v>
      </c>
      <c r="AM65" s="34" t="e">
        <f t="shared" si="161"/>
        <v>#N/A</v>
      </c>
      <c r="AN65" s="47" t="e">
        <f t="shared" si="162"/>
        <v>#N/A</v>
      </c>
      <c r="AO65" s="35"/>
      <c r="AP65" s="83" t="str">
        <f t="shared" si="163"/>
        <v/>
      </c>
      <c r="AQ65" s="34" t="str">
        <f>IF(AND(Sufficient_data="Yes",Include_study?="Yes",Subgroup&lt;&gt;""),IF(COUNTIFS(Input!L$2:L64,"="&amp;"Yes",Input!C$2:C64,"="&amp;"Yes",Input!M$2:M64,"="&amp;Subgroup)&gt;0,"",Subgroup),"")</f>
        <v/>
      </c>
      <c r="AR65" s="89" t="str">
        <f t="shared" si="164"/>
        <v/>
      </c>
      <c r="AS65" s="76" t="str">
        <f t="shared" si="165"/>
        <v/>
      </c>
      <c r="AT65" s="34" t="str">
        <f t="shared" si="166"/>
        <v/>
      </c>
      <c r="AU65" s="90" t="str">
        <f t="shared" si="167"/>
        <v/>
      </c>
      <c r="AV65" s="34" t="str">
        <f t="shared" si="168"/>
        <v/>
      </c>
      <c r="AW65" s="34" t="str">
        <f t="shared" si="169"/>
        <v/>
      </c>
      <c r="AX65" s="34" t="str">
        <f t="shared" si="125"/>
        <v/>
      </c>
      <c r="AY65" s="34" t="str">
        <f t="shared" si="170"/>
        <v/>
      </c>
      <c r="AZ65" s="34" t="str">
        <f t="shared" si="171"/>
        <v/>
      </c>
      <c r="BA65" s="34" t="str">
        <f t="shared" si="128"/>
        <v/>
      </c>
      <c r="BB65" s="89" t="str">
        <f t="shared" si="172"/>
        <v/>
      </c>
      <c r="BC65" s="34" t="str">
        <f t="shared" si="130"/>
        <v/>
      </c>
      <c r="BD65" s="34" t="str">
        <f t="shared" si="131"/>
        <v/>
      </c>
      <c r="BE65" s="34" t="str">
        <f t="shared" si="173"/>
        <v/>
      </c>
      <c r="BF65" s="34" t="str">
        <f t="shared" si="174"/>
        <v/>
      </c>
      <c r="BG65" s="34" t="str">
        <f t="shared" si="76"/>
        <v/>
      </c>
      <c r="BH65" s="34" t="str">
        <f t="shared" si="77"/>
        <v/>
      </c>
      <c r="BI65" s="34" t="str">
        <f t="shared" si="175"/>
        <v/>
      </c>
      <c r="BJ65" s="34" t="str">
        <f t="shared" si="176"/>
        <v/>
      </c>
      <c r="BK65" s="34" t="str">
        <f t="shared" si="177"/>
        <v/>
      </c>
      <c r="BL65" s="34" t="e">
        <f t="shared" si="178"/>
        <v>#N/A</v>
      </c>
      <c r="BM65" s="84" t="str">
        <f t="shared" si="78"/>
        <v/>
      </c>
      <c r="BN65" s="34" t="str">
        <f t="shared" si="179"/>
        <v/>
      </c>
      <c r="BO65" s="34" t="str">
        <f t="shared" si="139"/>
        <v/>
      </c>
      <c r="BP65" s="34" t="str">
        <f t="shared" si="180"/>
        <v/>
      </c>
      <c r="BQ65" s="47" t="str">
        <f t="shared" si="79"/>
        <v/>
      </c>
      <c r="BV65" s="170"/>
      <c r="BW65" s="71" t="e">
        <f>IF(AND(Sufficient_data="Yes",Include_study?="Yes",Moderator&lt;&gt;""),'Moderator Analysis'!E:E,NA())</f>
        <v>#N/A</v>
      </c>
      <c r="BX65" s="34" t="e">
        <f>IF(AND(Include_study?="Yes",Sufficient_data="Yes",Moderator&lt;&gt;""),'Moderator Analysis'!F:F,NA())</f>
        <v>#N/A</v>
      </c>
      <c r="BY65" s="34" t="str">
        <f t="shared" si="141"/>
        <v/>
      </c>
      <c r="BZ65" s="34" t="str">
        <f>IF(AND(Sufficient_data="Yes",Include_study?="Yes",Moderator&lt;&gt;""),'Moderator Analysis'!F:F-CJ$2,"")</f>
        <v/>
      </c>
      <c r="CA65" s="34" t="str">
        <f>IF(AND(Sufficient_data="Yes",Include_study?="Yes",Moderator&lt;&gt;""),'Moderator Analysis'!E:E-CJ$3,"")</f>
        <v/>
      </c>
      <c r="CB65" s="47" t="str">
        <f t="shared" si="142"/>
        <v/>
      </c>
      <c r="CD65" s="95" t="str">
        <f t="shared" si="181"/>
        <v/>
      </c>
      <c r="CE65" s="77" t="str">
        <f>IF(AND(Sufficient_data="Yes",Include_study?="Yes",CD65&lt;&gt;""),'Moderator Analysis'!F:F-'Moderator Analysis'!J$37,"")</f>
        <v/>
      </c>
      <c r="CF65" s="77" t="str">
        <f>IF(AND(Sufficient_data="Yes",Include_study?="Yes",CD65&lt;&gt;""),'Moderator Analysis'!E:E-SUMPRODUCT('Moderator Analysis'!E:E,CD:CD)/SUM(CD:CD),"")</f>
        <v/>
      </c>
      <c r="CG65" s="96" t="str">
        <f>IF(AND(Sufficient_data="Yes",Include_study?="Yes",CD65&lt;&gt;""),CD:CD*(BX65-'Moderator Analysis'!J$29-'Moderator Analysis'!J$30*'Moderator Analysis'!E:E)^2,"")</f>
        <v/>
      </c>
      <c r="CL65" s="170"/>
      <c r="CM65" s="174"/>
      <c r="CN65" s="34" t="str">
        <f t="shared" si="144"/>
        <v/>
      </c>
      <c r="CO65" s="34" t="str">
        <f>IF(AND(Include_study?="Yes",Sufficient_data="Yes"),1/('Publication Bias Analysis'!F:F^2+IF(Additional_model="Fixed effect",0,Calculations!DB$11)),"")</f>
        <v/>
      </c>
      <c r="CP65" s="34" t="str">
        <f>IF(AND(Include_study?="Yes",Sufficient_data="Yes"),1/('Publication Bias Analysis'!F:F^2+IF(Additional_model="Fixed effect",0,'Publication Bias Analysis'!L$32)),"")</f>
        <v/>
      </c>
      <c r="CQ65" s="34" t="str">
        <f>IF(AND(Include_study?="Yes",Sufficient_data="Yes"),'Publication Bias Analysis'!E:E-'Publication Bias Analysis'!I$37,"")</f>
        <v/>
      </c>
      <c r="CR65" s="34" t="str">
        <f t="shared" si="145"/>
        <v/>
      </c>
      <c r="CS65" s="34" t="str">
        <f t="shared" si="156"/>
        <v/>
      </c>
      <c r="CT65" s="76" t="str">
        <f t="shared" si="146"/>
        <v/>
      </c>
      <c r="CU65" s="76" t="str">
        <f>IF(AND(Include_study?="Yes",Sufficient_data="Yes"),CT:CT+IF(DF:DF&lt;0,-1,1)*COUNTIF(CT$2:CT64,CT:CT),"")</f>
        <v/>
      </c>
      <c r="CV65" s="76" t="str">
        <f>IF(AND(Include_study?="Yes",Sufficient_data="Yes"),RANK(DJ:DJ,DJ:DJ,1)*IF(DI:DI&lt;0,-1,1)+IF(DI:DI&lt;0,-1,1)*COUNTIF(CT$2:CT64,CT:CT),"")</f>
        <v/>
      </c>
      <c r="CW65" s="76" t="str">
        <f>IF(AND(Include_study?="Yes",Sufficient_data="Yes"),RANK(DM:DM,DM:DM,1)*IF(DL:DL&lt;0,-1,1)+IF(DL:DL&lt;0,-1,1)*COUNTIF(CT$2:CT64,CT:CT),"")</f>
        <v/>
      </c>
      <c r="CX65" s="34" t="e">
        <f>IF(AND(Include_study?="Yes",Sufficient_data="Yes"),'Publication Bias Analysis'!E:E,NA())</f>
        <v>#N/A</v>
      </c>
      <c r="CY65" s="47" t="e">
        <f>IF(AND(Include_study?="Yes",Sufficient_data="Yes"),'Publication Bias Analysis'!F:F,NA())</f>
        <v>#N/A</v>
      </c>
      <c r="DE65" s="166"/>
      <c r="DF6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65" s="34" t="str">
        <f t="shared" si="182"/>
        <v/>
      </c>
      <c r="DH65" s="47" t="str">
        <f>IF(AND(Include_study?="Yes",Sufficient_data="Yes"),1/('Publication Bias Analysis'!F:F^2+IF(Additional_model="Fixed effect",0,$DQ$7)),"")</f>
        <v/>
      </c>
      <c r="DI65" s="34" t="str">
        <f>IF(AND(Include_study?="Yes",Sufficient_data="Yes"),IF('Publication Bias Analysis'!L$37="Left",'Publication Bias Analysis'!E:E-DQ$3,DQ$3-'Publication Bias Analysis'!E:E),"")</f>
        <v/>
      </c>
      <c r="DJ65" s="34" t="str">
        <f t="shared" si="183"/>
        <v/>
      </c>
      <c r="DK65" s="47" t="str">
        <f>IF(AND(DI65&lt;&gt;"",CU65&lt;=MAX(CU:CU)-DQ$8),1/('Publication Bias Analysis'!F:F^2+IF(Additional_model="Fixed effect",0,$DQ$15)),"")</f>
        <v/>
      </c>
      <c r="DL65" s="7" t="str">
        <f>IF(AND(Include_study?="Yes",Sufficient_data="Yes"),IF('Publication Bias Analysis'!L$37="Left",'Publication Bias Analysis'!E:E-DQ$11,DQ$11-'Publication Bias Analysis'!E:E),"")</f>
        <v/>
      </c>
      <c r="DM65" s="7" t="str">
        <f t="shared" si="184"/>
        <v/>
      </c>
      <c r="DN65" s="47" t="str">
        <f>IF(AND(DL65&lt;&gt;"",CV65&lt;=MAX(CV:CV)-DQ$16),1/('Publication Bias Analysis'!F:F^2+IF(Additional_model="Fixed effect",0,$DQ$23)),"")</f>
        <v/>
      </c>
      <c r="EF65" s="166"/>
      <c r="EG65" s="34" t="str">
        <f t="shared" si="68"/>
        <v/>
      </c>
      <c r="EH65" s="47" t="str">
        <f>IF(AND(Include_study?="Yes",Sufficient_data="Yes"),Z_score-('Publication Bias Analysis'!P$3+'Publication Bias Analysis'!P$4*Inverse_standard_error),"")</f>
        <v/>
      </c>
      <c r="EJ65" s="166"/>
      <c r="EK65" s="34" t="str">
        <f>IF(AND(Include_study?="Yes",Sufficient_data="Yes"),('Publication Bias Analysis'!E:E-SUMPRODUCT('Publication Bias Analysis'!E:E,Calculations!CN:CN)/SUM(Calculations!CN:CN))/(SQRT(EL:EL)),"")</f>
        <v/>
      </c>
      <c r="EL65" s="34" t="str">
        <f>IF(AND(Include_study?="Yes",Sufficient_data="Yes"),'Publication Bias Analysis'!F:F^2-1/(SUM(Calculations!CN:CN)),"")</f>
        <v/>
      </c>
      <c r="EM65" s="76" t="str">
        <f t="shared" si="149"/>
        <v/>
      </c>
      <c r="EN65" s="76" t="str">
        <f t="shared" si="150"/>
        <v/>
      </c>
      <c r="EO65" s="76" t="str">
        <f>IF(AND(Include_study?="Yes",Sufficient_data="Yes"),COUNTIFS(EM$2:EM64,"&lt;"&amp;EM65,EN$2:EN64,"&lt;"&amp;EN65)+COUNTIFS(EM66:EM$201,"&lt;"&amp;EM65,EN66:EN$201,"&lt;"&amp;EN65)+COUNTIFS(EM$2:EM64,"&gt;"&amp;EM65,EN$2:EN64,"&gt;"&amp;EN65)+COUNTIFS(EM66:EM$201,"&gt;"&amp;EM65,EN66:EN$201,"&gt;"&amp;EN65),"")</f>
        <v/>
      </c>
      <c r="EP65" s="101" t="str">
        <f>IF(AND(Include_study?="Yes",Sufficient_data="Yes"),COUNTIFS(EM$2:EM64,"&lt;"&amp;EM65,EN$2:EN64,"&gt;"&amp;EN65)+COUNTIFS(EM66:EM$201,"&lt;"&amp;EM65,EN66:EN$201,"&gt;"&amp;EN65)+COUNTIFS(EM$2:EM64,"&gt;"&amp;EM65,EN$2:EN64,"&lt;"&amp;EN65)+COUNTIFS(EM66:EM$201,"&gt;"&amp;EM65,EN66:EN$201,"&lt;"&amp;EN65),"")</f>
        <v/>
      </c>
      <c r="ER65" s="166"/>
      <c r="EW65" s="166"/>
      <c r="EX65" s="34" t="e">
        <f t="shared" si="151"/>
        <v>#N/A</v>
      </c>
      <c r="EY65" s="34" t="e">
        <f t="shared" si="152"/>
        <v>#N/A</v>
      </c>
      <c r="EZ65" s="34" t="str">
        <f t="shared" si="153"/>
        <v/>
      </c>
      <c r="FA65" s="47" t="str">
        <f>IF(AND(Include_study?="Yes",Sufficient_data="Yes"),Z_score-('Publication Bias Analysis'!AL$30+'Publication Bias Analysis'!AL$31*Inverse_standard_error),"")</f>
        <v/>
      </c>
      <c r="FG65" s="166"/>
      <c r="FH65" s="104" t="str">
        <f>IF(Z_score&lt;&gt;"",RANK('Publication Bias Analysis'!AT:AT,'Publication Bias Analysis'!AT:AT,1)+COUNTIF('Publication Bias Analysis'!AT$2:AT64,'Publication Bias Analysis'!AT65),"")</f>
        <v/>
      </c>
      <c r="FI65" s="34" t="str">
        <f t="shared" si="154"/>
        <v/>
      </c>
      <c r="FJ65" s="34" t="e">
        <f>IF('Publication Bias Analysis'!AS65&lt;&gt;"",'Publication Bias Analysis'!AS65,NA())</f>
        <v>#N/A</v>
      </c>
      <c r="FK65" s="34" t="e">
        <f>IF('Publication Bias Analysis'!AT65&lt;&gt;"",'Publication Bias Analysis'!AT65,NA())</f>
        <v>#N/A</v>
      </c>
      <c r="FL65" s="34" t="str">
        <f>IF(AND(Include_study?="Yes",Sufficient_data="Yes"),'Publication Bias Analysis'!AS:AS-AVERAGE('Publication Bias Analysis'!AS:AS),"")</f>
        <v/>
      </c>
      <c r="FM65" s="47" t="str">
        <f>IF(AND(Include_study?="Yes",Sufficient_data="Yes"),FK:FK-('Publication Bias Analysis'!AW$30+'Publication Bias Analysis'!AW$31*'Publication Bias Analysis'!AS:AS),"")</f>
        <v/>
      </c>
      <c r="FS65" s="166"/>
      <c r="FT65" s="34" t="str">
        <f t="shared" si="155"/>
        <v/>
      </c>
      <c r="FU65" s="90" t="str">
        <f t="shared" si="83"/>
        <v/>
      </c>
      <c r="FV65" s="47" t="str">
        <f t="shared" si="185"/>
        <v/>
      </c>
    </row>
    <row r="66" spans="1:178" x14ac:dyDescent="0.2">
      <c r="A66" s="169"/>
      <c r="B66" s="54" t="str">
        <f t="shared" ref="B66:B97" si="186">IF(AND(Sufficient_data="Yes",Include_study?="Yes"),IF(AND(Sort_by=$E$1,Order="Ascending"),COUNTIFS(Include_study?,"Yes",Sufficient_data,"Yes",Study_name,"&lt;"&amp;Study_name)+1,IF(AND(Sort_by=$E$1,Order="Descending"),COUNTIF(Study_name,"&gt;"&amp;Study_name)-IF(Study_name&lt;"Study name",1,0),RANK(IF(Sort_by=$D$1,D:D,IF(Sort_by=$F$1,Semi_partial_correlation,IF(Sort_by=G$1,Number_of_observations,IF(Sort_by=H$1,Number_of_predictors,IF(Sort_by=I$1,Variance,IF(Sort_by=$J$1,Standard_error,IF(Sort_by=$K$1,Weightf,IF(Sort_by=$L$1,Weightr,"")))))))),IF(Sort_by=$D$1,D:D,IF(Sort_by=$F$1,Semi_partial_correlation,IF(Sort_by=G$1,Number_of_observations,IF(Sort_by=H$1,Number_of_predictors,IF(Sort_by=I$1,Variance,IF(Sort_by=$J$1,Standard_error,IF(Sort_by=$K$1,Weightf,IF(Sort_by=$L$1,Weightr,"")))))))),IF(Order="Descending",0,1)))),"")</f>
        <v/>
      </c>
      <c r="C66" s="76" t="str">
        <f>IF(B66&lt;&gt;"",IF(B66=0,COUNTIF(B$2:B65,0)+1,COUNTIF(B$2:B65,B66)+B66+COUNTIF(B:B,0)),"")</f>
        <v/>
      </c>
      <c r="D66" s="76" t="str">
        <f t="shared" si="91"/>
        <v/>
      </c>
      <c r="E66" s="121" t="str">
        <f>IF(AND(Sufficient_data="Yes",Include_study?="Yes",Input!Study_name&lt;&gt;""),Input!Study_name,"")</f>
        <v/>
      </c>
      <c r="F6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66" s="76" t="str">
        <f t="shared" ref="G66:G97" si="187">IF(AND(Include_study?="Yes",Number_of_observations&lt;&gt;""),Number_of_observations,"")</f>
        <v/>
      </c>
      <c r="H66" s="132" t="str">
        <f t="shared" ref="H66:H97" si="188">IF(AND(Sufficient_data="Yes",Include_study?="Yes",Number_of_predictors&lt;&gt;""),Number_of_predictors,"")</f>
        <v/>
      </c>
      <c r="I6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66" s="77" t="str">
        <f t="shared" si="94"/>
        <v/>
      </c>
      <c r="K66" s="77" t="str">
        <f t="shared" si="95"/>
        <v/>
      </c>
      <c r="L66" s="77" t="str">
        <f t="shared" si="96"/>
        <v/>
      </c>
      <c r="M66" s="77" t="str">
        <f t="shared" ref="M66:M97" si="189">IF(AND(Sufficient_data="Yes",Include_study?="Yes"),Semi_partial_correlation-ABS(TINV((1-Confidence_level),Number_of_observations-1))*Standard_error,"")</f>
        <v/>
      </c>
      <c r="N66" s="77" t="str">
        <f t="shared" ref="N66:N97" si="190">IF(AND(Sufficient_data="Yes",Include_study?="Yes"),Semi_partial_correlation+ABS(TINV((1-Confidence_level),Number_of_observations-1))*Standard_error,"")</f>
        <v/>
      </c>
      <c r="O66" s="146" t="str">
        <f t="shared" ref="O66:O97" si="191">IF(Weightr&lt;&gt;"",IF(Meta_analysis_model="Fixed effect model",Weightf/SUM(Weightf),Weightr/SUM(Weightr)),"")</f>
        <v/>
      </c>
      <c r="P66" s="142" t="str">
        <f t="shared" ref="P66:P97" si="192">IF(AND(Include_study?="Yes",Sufficient_data="Yes"),Semi_partial_correlation-Combined_Effect_Size,"")</f>
        <v/>
      </c>
      <c r="Q66" s="35"/>
      <c r="R66" s="71" t="e">
        <f t="shared" ref="R66:R97" si="193">IF(AND(Sufficient_data="Yes",Include_study?="Yes"),Semi_partial_correlation,NA())</f>
        <v>#N/A</v>
      </c>
      <c r="S66" s="34" t="e">
        <f t="shared" ref="S66:S97" si="194">IF(AND(Sufficient_data="Yes",Include_study?="Yes"),Semi_partial_correlation-CI_Lower_limit,NA())</f>
        <v>#N/A</v>
      </c>
      <c r="T66" s="47" t="e">
        <f t="shared" ref="T66:T97" si="195">IF(AND(Sufficient_data="Yes",Include_study?="Yes"),CI_Upper_limit-Semi_partial_correlation,NA())</f>
        <v>#N/A</v>
      </c>
      <c r="Y66" s="169"/>
      <c r="Z66" s="83" t="str">
        <f t="shared" si="157"/>
        <v/>
      </c>
      <c r="AA66" s="34" t="str">
        <f t="shared" si="105"/>
        <v/>
      </c>
      <c r="AB66" s="34" t="str">
        <f t="shared" si="106"/>
        <v/>
      </c>
      <c r="AC66" s="34" t="str">
        <f t="shared" ref="AC66:AC97" si="196">IF(AND(Include_study?="Yes",Sufficient_data="Yes",Subgroup&lt;&gt;""),Semi_partial_correlation,"")</f>
        <v/>
      </c>
      <c r="AD66" s="34" t="str">
        <f t="shared" si="108"/>
        <v/>
      </c>
      <c r="AE66" s="77" t="str">
        <f t="shared" si="158"/>
        <v/>
      </c>
      <c r="AF66" s="77" t="str">
        <f t="shared" ref="AF66:AF97" si="197">IF(AND(Include_study?="Yes",Sufficient_data="Yes",Subgroup&lt;&gt;""),1/(AD66^2+IF(Within_subgroup_weighting=BS$34,0,INDEX(AQ:AX,MATCH(Subgroup,AQ:AQ,0),8))),"")</f>
        <v/>
      </c>
      <c r="AG66" s="84" t="str">
        <f t="shared" si="159"/>
        <v/>
      </c>
      <c r="AH66" s="34" t="str">
        <f t="shared" ref="AH66:AH97" si="198">IF(AND(Sufficient_data="Yes",Include_study?="Yes",Subgroup&lt;&gt;""),AC:AC-ABS(TINV((1-Subgroup_confidence_level),Number_of_observations-1))*AD:AD,"")</f>
        <v/>
      </c>
      <c r="AI66" s="34" t="str">
        <f t="shared" ref="AI66:AI97" si="199">IF(AND(Sufficient_data="Yes",Include_study?="Yes",Subgroup&lt;&gt;""),AC:AC+ABS(TINV((1-Subgroup_confidence_level),Number_of_observations-1))*AD:AD,"")</f>
        <v/>
      </c>
      <c r="AJ66" s="47" t="str">
        <f t="shared" ref="AJ66:AJ97" si="200">IF(AND(Include_study?="Yes",Sufficient_data="Yes",Subgroup&lt;&gt;""),AC:AC-VLOOKUP(AB:AB,AQ:AZ,10,FALSE),"")</f>
        <v/>
      </c>
      <c r="AK66" s="35"/>
      <c r="AL66" s="71" t="e">
        <f t="shared" si="160"/>
        <v>#N/A</v>
      </c>
      <c r="AM66" s="34" t="e">
        <f t="shared" si="161"/>
        <v>#N/A</v>
      </c>
      <c r="AN66" s="47" t="e">
        <f t="shared" si="162"/>
        <v>#N/A</v>
      </c>
      <c r="AO66" s="35"/>
      <c r="AP66" s="83" t="str">
        <f t="shared" si="163"/>
        <v/>
      </c>
      <c r="AQ66" s="34" t="str">
        <f>IF(AND(Sufficient_data="Yes",Include_study?="Yes",Subgroup&lt;&gt;""),IF(COUNTIFS(Input!L$2:L65,"="&amp;"Yes",Input!C$2:C65,"="&amp;"Yes",Input!M$2:M65,"="&amp;Subgroup)&gt;0,"",Subgroup),"")</f>
        <v/>
      </c>
      <c r="AR66" s="89" t="str">
        <f t="shared" si="164"/>
        <v/>
      </c>
      <c r="AS66" s="76" t="str">
        <f t="shared" si="165"/>
        <v/>
      </c>
      <c r="AT66" s="34" t="str">
        <f t="shared" si="166"/>
        <v/>
      </c>
      <c r="AU66" s="90" t="str">
        <f t="shared" si="167"/>
        <v/>
      </c>
      <c r="AV66" s="34" t="str">
        <f t="shared" si="168"/>
        <v/>
      </c>
      <c r="AW66" s="34" t="str">
        <f t="shared" si="169"/>
        <v/>
      </c>
      <c r="AX66" s="34" t="str">
        <f t="shared" ref="AX66:AX97" si="201">IF(AT66&lt;&gt;"",IF(AS66=1,0,IF(Within_subgroup_weighting=$BS$36,MAX(0,(SUM(AT:AT)-(k_-COUNT(AT:AT)-1))/SUM(AW:AW)),MAX(0,(AT66-AS66-1))/AW66)),"")</f>
        <v/>
      </c>
      <c r="AY66" s="34" t="str">
        <f t="shared" si="170"/>
        <v/>
      </c>
      <c r="AZ66" s="34" t="str">
        <f t="shared" si="171"/>
        <v/>
      </c>
      <c r="BA66" s="34" t="str">
        <f t="shared" ref="BA66:BA97" si="202">IF(AT66&lt;&gt;"",IF(Within_subgroup_weighting=BS$34,1/SQRT(SUMIF(Subgroup,AQ66,AE:AE)),SQRT(SUMPRODUCT(--(Subgroup=AQ66),AF:AF,AJ:AJ,AJ:AJ)/((AS66-1)*SUMIF(Subgroup,AQ66,AF:AF)))),"")</f>
        <v/>
      </c>
      <c r="BB66" s="89" t="str">
        <f t="shared" si="172"/>
        <v/>
      </c>
      <c r="BC66" s="34" t="str">
        <f t="shared" ref="BC66:BC97" si="203">IF(AT66&lt;&gt;"",AZ66-ABS(TINV((1-Subgroup_confidence_level),AS66-1))*BA66,"")</f>
        <v/>
      </c>
      <c r="BD66" s="34" t="str">
        <f t="shared" ref="BD66:BD97" si="204">IF(AT66&lt;&gt;"",AZ66+ABS(TINV((1-Subgroup_confidence_level),AS66-1))*BA66,"")</f>
        <v/>
      </c>
      <c r="BE66" s="34" t="str">
        <f t="shared" si="173"/>
        <v/>
      </c>
      <c r="BF66" s="34" t="str">
        <f t="shared" si="174"/>
        <v/>
      </c>
      <c r="BG66" s="34" t="str">
        <f t="shared" si="76"/>
        <v/>
      </c>
      <c r="BH66" s="34" t="str">
        <f t="shared" si="77"/>
        <v/>
      </c>
      <c r="BI66" s="34" t="str">
        <f t="shared" si="175"/>
        <v/>
      </c>
      <c r="BJ66" s="34" t="str">
        <f t="shared" si="176"/>
        <v/>
      </c>
      <c r="BK66" s="34" t="str">
        <f t="shared" si="177"/>
        <v/>
      </c>
      <c r="BL66" s="34" t="e">
        <f t="shared" si="178"/>
        <v>#N/A</v>
      </c>
      <c r="BM66" s="84" t="str">
        <f t="shared" si="78"/>
        <v/>
      </c>
      <c r="BN66" s="34" t="str">
        <f t="shared" si="179"/>
        <v/>
      </c>
      <c r="BO66" s="34" t="str">
        <f t="shared" ref="BO66:BO97" si="205">IF(BA66&lt;&gt;"",1/(BA66^2+IF(Between_subgroup_weighting=BS$30,0,BT$27)),"")</f>
        <v/>
      </c>
      <c r="BP66" s="34" t="str">
        <f t="shared" si="180"/>
        <v/>
      </c>
      <c r="BQ66" s="47" t="str">
        <f t="shared" si="79"/>
        <v/>
      </c>
      <c r="BV66" s="170"/>
      <c r="BW66" s="71" t="e">
        <f>IF(AND(Sufficient_data="Yes",Include_study?="Yes",Moderator&lt;&gt;""),'Moderator Analysis'!E:E,NA())</f>
        <v>#N/A</v>
      </c>
      <c r="BX66" s="34" t="e">
        <f>IF(AND(Include_study?="Yes",Sufficient_data="Yes",Moderator&lt;&gt;""),'Moderator Analysis'!F:F,NA())</f>
        <v>#N/A</v>
      </c>
      <c r="BY66" s="34" t="str">
        <f t="shared" ref="BY66:BY97" si="206">IF(AND(Include_study?="Yes",Sufficient_data="Yes",Moderator&lt;&gt;""),Weightf,"")</f>
        <v/>
      </c>
      <c r="BZ66" s="34" t="str">
        <f>IF(AND(Sufficient_data="Yes",Include_study?="Yes",Moderator&lt;&gt;""),'Moderator Analysis'!F:F-CJ$2,"")</f>
        <v/>
      </c>
      <c r="CA66" s="34" t="str">
        <f>IF(AND(Sufficient_data="Yes",Include_study?="Yes",Moderator&lt;&gt;""),'Moderator Analysis'!E:E-CJ$3,"")</f>
        <v/>
      </c>
      <c r="CB66" s="47" t="str">
        <f t="shared" ref="CB66:CB97" si="207">IF(AND(Sufficient_data="Yes",Include_study?="Yes",Moderator&lt;&gt;""),BY66*(BX66-CJ$5-CJ$4*BW66)^2,"")</f>
        <v/>
      </c>
      <c r="CD66" s="95" t="str">
        <f t="shared" si="181"/>
        <v/>
      </c>
      <c r="CE66" s="77" t="str">
        <f>IF(AND(Sufficient_data="Yes",Include_study?="Yes",CD66&lt;&gt;""),'Moderator Analysis'!F:F-'Moderator Analysis'!J$37,"")</f>
        <v/>
      </c>
      <c r="CF66" s="77" t="str">
        <f>IF(AND(Sufficient_data="Yes",Include_study?="Yes",CD66&lt;&gt;""),'Moderator Analysis'!E:E-SUMPRODUCT('Moderator Analysis'!E:E,CD:CD)/SUM(CD:CD),"")</f>
        <v/>
      </c>
      <c r="CG66" s="96" t="str">
        <f>IF(AND(Sufficient_data="Yes",Include_study?="Yes",CD66&lt;&gt;""),CD:CD*(BX66-'Moderator Analysis'!J$29-'Moderator Analysis'!J$30*'Moderator Analysis'!E:E)^2,"")</f>
        <v/>
      </c>
      <c r="CL66" s="170"/>
      <c r="CM66" s="174"/>
      <c r="CN66" s="34" t="str">
        <f t="shared" ref="CN66:CN97" si="208">IF(AND(Include_study?="Yes",Sufficient_data="Yes"),1/Standard_error^2,"")</f>
        <v/>
      </c>
      <c r="CO66" s="34" t="str">
        <f>IF(AND(Include_study?="Yes",Sufficient_data="Yes"),1/('Publication Bias Analysis'!F:F^2+IF(Additional_model="Fixed effect",0,Calculations!DB$11)),"")</f>
        <v/>
      </c>
      <c r="CP66" s="34" t="str">
        <f>IF(AND(Include_study?="Yes",Sufficient_data="Yes"),1/('Publication Bias Analysis'!F:F^2+IF(Additional_model="Fixed effect",0,'Publication Bias Analysis'!L$32)),"")</f>
        <v/>
      </c>
      <c r="CQ66" s="34" t="str">
        <f>IF(AND(Include_study?="Yes",Sufficient_data="Yes"),'Publication Bias Analysis'!E:E-'Publication Bias Analysis'!I$37,"")</f>
        <v/>
      </c>
      <c r="CR66" s="34" t="str">
        <f t="shared" ref="CR66:CR97" si="209">IF(AND(Include_study?="Yes",Sufficient_data="Yes"),IF(Additional_model="Fixed effect",1/Standard_error,1/SQRT(Standard_error^2+DB$11)),"")</f>
        <v/>
      </c>
      <c r="CS66" s="34" t="str">
        <f t="shared" si="156"/>
        <v/>
      </c>
      <c r="CT66" s="76" t="str">
        <f t="shared" ref="CT66:CT97" si="210">IF(AND(Include_study?="Yes",Sufficient_data="Yes"),RANK(DG:DG,DG:DG,1)*IF(DF:DF&gt;0,1,-1),"")</f>
        <v/>
      </c>
      <c r="CU66" s="76" t="str">
        <f>IF(AND(Include_study?="Yes",Sufficient_data="Yes"),CT:CT+IF(DF:DF&lt;0,-1,1)*COUNTIF(CT$2:CT65,CT:CT),"")</f>
        <v/>
      </c>
      <c r="CV66" s="76" t="str">
        <f>IF(AND(Include_study?="Yes",Sufficient_data="Yes"),RANK(DJ:DJ,DJ:DJ,1)*IF(DI:DI&lt;0,-1,1)+IF(DI:DI&lt;0,-1,1)*COUNTIF(CT$2:CT65,CT:CT),"")</f>
        <v/>
      </c>
      <c r="CW66" s="76" t="str">
        <f>IF(AND(Include_study?="Yes",Sufficient_data="Yes"),RANK(DM:DM,DM:DM,1)*IF(DL:DL&lt;0,-1,1)+IF(DL:DL&lt;0,-1,1)*COUNTIF(CT$2:CT65,CT:CT),"")</f>
        <v/>
      </c>
      <c r="CX66" s="34" t="e">
        <f>IF(AND(Include_study?="Yes",Sufficient_data="Yes"),'Publication Bias Analysis'!E:E,NA())</f>
        <v>#N/A</v>
      </c>
      <c r="CY66" s="47" t="e">
        <f>IF(AND(Include_study?="Yes",Sufficient_data="Yes"),'Publication Bias Analysis'!F:F,NA())</f>
        <v>#N/A</v>
      </c>
      <c r="DE66" s="166"/>
      <c r="DF6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66" s="34" t="str">
        <f t="shared" si="182"/>
        <v/>
      </c>
      <c r="DH66" s="47" t="str">
        <f>IF(AND(Include_study?="Yes",Sufficient_data="Yes"),1/('Publication Bias Analysis'!F:F^2+IF(Additional_model="Fixed effect",0,$DQ$7)),"")</f>
        <v/>
      </c>
      <c r="DI66" s="34" t="str">
        <f>IF(AND(Include_study?="Yes",Sufficient_data="Yes"),IF('Publication Bias Analysis'!L$37="Left",'Publication Bias Analysis'!E:E-DQ$3,DQ$3-'Publication Bias Analysis'!E:E),"")</f>
        <v/>
      </c>
      <c r="DJ66" s="34" t="str">
        <f t="shared" si="183"/>
        <v/>
      </c>
      <c r="DK66" s="47" t="str">
        <f>IF(AND(DI66&lt;&gt;"",CU66&lt;=MAX(CU:CU)-DQ$8),1/('Publication Bias Analysis'!F:F^2+IF(Additional_model="Fixed effect",0,$DQ$15)),"")</f>
        <v/>
      </c>
      <c r="DL66" s="7" t="str">
        <f>IF(AND(Include_study?="Yes",Sufficient_data="Yes"),IF('Publication Bias Analysis'!L$37="Left",'Publication Bias Analysis'!E:E-DQ$11,DQ$11-'Publication Bias Analysis'!E:E),"")</f>
        <v/>
      </c>
      <c r="DM66" s="7" t="str">
        <f t="shared" si="184"/>
        <v/>
      </c>
      <c r="DN66" s="47" t="str">
        <f>IF(AND(DL66&lt;&gt;"",CV66&lt;=MAX(CV:CV)-DQ$16),1/('Publication Bias Analysis'!F:F^2+IF(Additional_model="Fixed effect",0,$DQ$23)),"")</f>
        <v/>
      </c>
      <c r="EF66" s="166"/>
      <c r="EG66" s="34" t="str">
        <f t="shared" ref="EG66:EG129" si="211">IF(AND(Include_study?="Yes",Sufficient_data="Yes"),Inverse_standard_error-AVERAGE(Inverse_standard_error),"")</f>
        <v/>
      </c>
      <c r="EH66" s="47" t="str">
        <f>IF(AND(Include_study?="Yes",Sufficient_data="Yes"),Z_score-('Publication Bias Analysis'!P$3+'Publication Bias Analysis'!P$4*Inverse_standard_error),"")</f>
        <v/>
      </c>
      <c r="EJ66" s="166"/>
      <c r="EK66" s="34" t="str">
        <f>IF(AND(Include_study?="Yes",Sufficient_data="Yes"),('Publication Bias Analysis'!E:E-SUMPRODUCT('Publication Bias Analysis'!E:E,Calculations!CN:CN)/SUM(Calculations!CN:CN))/(SQRT(EL:EL)),"")</f>
        <v/>
      </c>
      <c r="EL66" s="34" t="str">
        <f>IF(AND(Include_study?="Yes",Sufficient_data="Yes"),'Publication Bias Analysis'!F:F^2-1/(SUM(Calculations!CN:CN)),"")</f>
        <v/>
      </c>
      <c r="EM66" s="76" t="str">
        <f t="shared" ref="EM66:EM97" si="212">IF(AND(Include_study?="Yes",Sufficient_data="Yes"),RANK(EK:EK,EK:EK,1),"")</f>
        <v/>
      </c>
      <c r="EN66" s="76" t="str">
        <f t="shared" ref="EN66:EN97" si="213">IF(AND(Include_study?="Yes",Sufficient_data="Yes"),RANK(EL:EL,EL:EL,1),"")</f>
        <v/>
      </c>
      <c r="EO66" s="76" t="str">
        <f>IF(AND(Include_study?="Yes",Sufficient_data="Yes"),COUNTIFS(EM$2:EM65,"&lt;"&amp;EM66,EN$2:EN65,"&lt;"&amp;EN66)+COUNTIFS(EM67:EM$201,"&lt;"&amp;EM66,EN67:EN$201,"&lt;"&amp;EN66)+COUNTIFS(EM$2:EM65,"&gt;"&amp;EM66,EN$2:EN65,"&gt;"&amp;EN66)+COUNTIFS(EM67:EM$201,"&gt;"&amp;EM66,EN67:EN$201,"&gt;"&amp;EN66),"")</f>
        <v/>
      </c>
      <c r="EP66" s="101" t="str">
        <f>IF(AND(Include_study?="Yes",Sufficient_data="Yes"),COUNTIFS(EM$2:EM65,"&lt;"&amp;EM66,EN$2:EN65,"&gt;"&amp;EN66)+COUNTIFS(EM67:EM$201,"&lt;"&amp;EM66,EN67:EN$201,"&gt;"&amp;EN66)+COUNTIFS(EM$2:EM65,"&gt;"&amp;EM66,EN$2:EN65,"&lt;"&amp;EN66)+COUNTIFS(EM67:EM$201,"&gt;"&amp;EM66,EN67:EN$201,"&lt;"&amp;EN66),"")</f>
        <v/>
      </c>
      <c r="ER66" s="166"/>
      <c r="EW66" s="166"/>
      <c r="EX66" s="34" t="e">
        <f t="shared" si="151"/>
        <v>#N/A</v>
      </c>
      <c r="EY66" s="34" t="e">
        <f t="shared" si="152"/>
        <v>#N/A</v>
      </c>
      <c r="EZ66" s="34" t="str">
        <f t="shared" si="153"/>
        <v/>
      </c>
      <c r="FA66" s="47" t="str">
        <f>IF(AND(Include_study?="Yes",Sufficient_data="Yes"),Z_score-('Publication Bias Analysis'!AL$30+'Publication Bias Analysis'!AL$31*Inverse_standard_error),"")</f>
        <v/>
      </c>
      <c r="FG66" s="166"/>
      <c r="FH66" s="104" t="str">
        <f>IF(Z_score&lt;&gt;"",RANK('Publication Bias Analysis'!AT:AT,'Publication Bias Analysis'!AT:AT,1)+COUNTIF('Publication Bias Analysis'!AT$2:AT65,'Publication Bias Analysis'!AT66),"")</f>
        <v/>
      </c>
      <c r="FI66" s="34" t="str">
        <f t="shared" ref="FI66:FI97" si="214">IF(FH:FH&lt;&gt;"",(FH:FH-1/3)/(k_+1/3),"")</f>
        <v/>
      </c>
      <c r="FJ66" s="34" t="e">
        <f>IF('Publication Bias Analysis'!AS66&lt;&gt;"",'Publication Bias Analysis'!AS66,NA())</f>
        <v>#N/A</v>
      </c>
      <c r="FK66" s="34" t="e">
        <f>IF('Publication Bias Analysis'!AT66&lt;&gt;"",'Publication Bias Analysis'!AT66,NA())</f>
        <v>#N/A</v>
      </c>
      <c r="FL66" s="34" t="str">
        <f>IF(AND(Include_study?="Yes",Sufficient_data="Yes"),'Publication Bias Analysis'!AS:AS-AVERAGE('Publication Bias Analysis'!AS:AS),"")</f>
        <v/>
      </c>
      <c r="FM66" s="47" t="str">
        <f>IF(AND(Include_study?="Yes",Sufficient_data="Yes"),FK:FK-('Publication Bias Analysis'!AW$30+'Publication Bias Analysis'!AW$31*'Publication Bias Analysis'!AS:AS),"")</f>
        <v/>
      </c>
      <c r="FS66" s="166"/>
      <c r="FT66" s="34" t="str">
        <f t="shared" si="155"/>
        <v/>
      </c>
      <c r="FU66" s="90" t="str">
        <f t="shared" si="83"/>
        <v/>
      </c>
      <c r="FV66" s="47" t="str">
        <f t="shared" si="185"/>
        <v/>
      </c>
    </row>
    <row r="67" spans="1:178" x14ac:dyDescent="0.2">
      <c r="A67" s="169"/>
      <c r="B67" s="54" t="str">
        <f t="shared" si="186"/>
        <v/>
      </c>
      <c r="C67" s="76" t="str">
        <f>IF(B67&lt;&gt;"",IF(B67=0,COUNTIF(B$2:B66,0)+1,COUNTIF(B$2:B66,B67)+B67+COUNTIF(B:B,0)),"")</f>
        <v/>
      </c>
      <c r="D67" s="76" t="str">
        <f t="shared" si="91"/>
        <v/>
      </c>
      <c r="E67" s="121" t="str">
        <f>IF(AND(Sufficient_data="Yes",Include_study?="Yes",Input!Study_name&lt;&gt;""),Input!Study_name,"")</f>
        <v/>
      </c>
      <c r="F6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67" s="76" t="str">
        <f t="shared" si="187"/>
        <v/>
      </c>
      <c r="H67" s="132" t="str">
        <f t="shared" si="188"/>
        <v/>
      </c>
      <c r="I6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67" s="77" t="str">
        <f t="shared" si="94"/>
        <v/>
      </c>
      <c r="K67" s="77" t="str">
        <f t="shared" si="95"/>
        <v/>
      </c>
      <c r="L67" s="77" t="str">
        <f t="shared" si="96"/>
        <v/>
      </c>
      <c r="M67" s="77" t="str">
        <f t="shared" si="189"/>
        <v/>
      </c>
      <c r="N67" s="77" t="str">
        <f t="shared" si="190"/>
        <v/>
      </c>
      <c r="O67" s="146" t="str">
        <f t="shared" si="191"/>
        <v/>
      </c>
      <c r="P67" s="142" t="str">
        <f t="shared" si="192"/>
        <v/>
      </c>
      <c r="Q67" s="35"/>
      <c r="R67" s="71" t="e">
        <f t="shared" si="193"/>
        <v>#N/A</v>
      </c>
      <c r="S67" s="34" t="e">
        <f t="shared" si="194"/>
        <v>#N/A</v>
      </c>
      <c r="T67" s="47" t="e">
        <f t="shared" si="195"/>
        <v>#N/A</v>
      </c>
      <c r="Y67" s="169"/>
      <c r="Z67" s="83" t="str">
        <f t="shared" si="157"/>
        <v/>
      </c>
      <c r="AA67" s="34" t="str">
        <f t="shared" si="105"/>
        <v/>
      </c>
      <c r="AB67" s="34" t="str">
        <f t="shared" si="106"/>
        <v/>
      </c>
      <c r="AC67" s="34" t="str">
        <f t="shared" si="196"/>
        <v/>
      </c>
      <c r="AD67" s="34" t="str">
        <f t="shared" si="108"/>
        <v/>
      </c>
      <c r="AE67" s="77" t="str">
        <f t="shared" si="158"/>
        <v/>
      </c>
      <c r="AF67" s="77" t="str">
        <f t="shared" si="197"/>
        <v/>
      </c>
      <c r="AG67" s="84" t="str">
        <f t="shared" si="159"/>
        <v/>
      </c>
      <c r="AH67" s="34" t="str">
        <f t="shared" si="198"/>
        <v/>
      </c>
      <c r="AI67" s="34" t="str">
        <f t="shared" si="199"/>
        <v/>
      </c>
      <c r="AJ67" s="47" t="str">
        <f t="shared" si="200"/>
        <v/>
      </c>
      <c r="AK67" s="35"/>
      <c r="AL67" s="71" t="e">
        <f t="shared" si="160"/>
        <v>#N/A</v>
      </c>
      <c r="AM67" s="34" t="e">
        <f t="shared" si="161"/>
        <v>#N/A</v>
      </c>
      <c r="AN67" s="47" t="e">
        <f t="shared" si="162"/>
        <v>#N/A</v>
      </c>
      <c r="AO67" s="35"/>
      <c r="AP67" s="83" t="str">
        <f t="shared" si="163"/>
        <v/>
      </c>
      <c r="AQ67" s="34" t="str">
        <f>IF(AND(Sufficient_data="Yes",Include_study?="Yes",Subgroup&lt;&gt;""),IF(COUNTIFS(Input!L$2:L66,"="&amp;"Yes",Input!C$2:C66,"="&amp;"Yes",Input!M$2:M66,"="&amp;Subgroup)&gt;0,"",Subgroup),"")</f>
        <v/>
      </c>
      <c r="AR67" s="89" t="str">
        <f t="shared" si="164"/>
        <v/>
      </c>
      <c r="AS67" s="76" t="str">
        <f t="shared" si="165"/>
        <v/>
      </c>
      <c r="AT67" s="34" t="str">
        <f t="shared" si="166"/>
        <v/>
      </c>
      <c r="AU67" s="90" t="str">
        <f t="shared" si="167"/>
        <v/>
      </c>
      <c r="AV67" s="34" t="str">
        <f t="shared" si="168"/>
        <v/>
      </c>
      <c r="AW67" s="34" t="str">
        <f t="shared" si="169"/>
        <v/>
      </c>
      <c r="AX67" s="34" t="str">
        <f t="shared" si="201"/>
        <v/>
      </c>
      <c r="AY67" s="34" t="str">
        <f t="shared" si="170"/>
        <v/>
      </c>
      <c r="AZ67" s="34" t="str">
        <f t="shared" si="171"/>
        <v/>
      </c>
      <c r="BA67" s="34" t="str">
        <f t="shared" si="202"/>
        <v/>
      </c>
      <c r="BB67" s="89" t="str">
        <f t="shared" si="172"/>
        <v/>
      </c>
      <c r="BC67" s="34" t="str">
        <f t="shared" si="203"/>
        <v/>
      </c>
      <c r="BD67" s="34" t="str">
        <f t="shared" si="204"/>
        <v/>
      </c>
      <c r="BE67" s="34" t="str">
        <f t="shared" si="173"/>
        <v/>
      </c>
      <c r="BF67" s="34" t="str">
        <f t="shared" si="174"/>
        <v/>
      </c>
      <c r="BG67" s="34" t="str">
        <f t="shared" ref="BG67:BG130" si="215">IF(AT67&lt;&gt;"",AZ67-ABS(TINV((1-Subgroup_confidence_level),AS67-1))*SQRT(AX67+BA67^2),"")</f>
        <v/>
      </c>
      <c r="BH67" s="34" t="str">
        <f t="shared" ref="BH67:BH130" si="216">IF(AT67&lt;&gt;"",AZ67+ABS(TINV((1-Subgroup_confidence_level),AS67-1))*SQRT(AX67+BA67^2),"")</f>
        <v/>
      </c>
      <c r="BI67" s="34" t="str">
        <f t="shared" si="175"/>
        <v/>
      </c>
      <c r="BJ67" s="34" t="str">
        <f t="shared" si="176"/>
        <v/>
      </c>
      <c r="BK67" s="34" t="str">
        <f t="shared" si="177"/>
        <v/>
      </c>
      <c r="BL67" s="34" t="e">
        <f t="shared" si="178"/>
        <v>#N/A</v>
      </c>
      <c r="BM67" s="84" t="str">
        <f t="shared" ref="BM67:BM130" si="217">IF(AT67&lt;&gt;"",BO67/SUM(BO:BO),"")</f>
        <v/>
      </c>
      <c r="BN67" s="34" t="str">
        <f t="shared" si="179"/>
        <v/>
      </c>
      <c r="BO67" s="34" t="str">
        <f t="shared" si="205"/>
        <v/>
      </c>
      <c r="BP67" s="34" t="str">
        <f t="shared" si="180"/>
        <v/>
      </c>
      <c r="BQ67" s="47" t="str">
        <f t="shared" ref="BQ67:BQ130" si="218">IF(AT67&lt;&gt;"",AZ:AZ-BT$2,"")</f>
        <v/>
      </c>
      <c r="BV67" s="170"/>
      <c r="BW67" s="71" t="e">
        <f>IF(AND(Sufficient_data="Yes",Include_study?="Yes",Moderator&lt;&gt;""),'Moderator Analysis'!E:E,NA())</f>
        <v>#N/A</v>
      </c>
      <c r="BX67" s="34" t="e">
        <f>IF(AND(Include_study?="Yes",Sufficient_data="Yes",Moderator&lt;&gt;""),'Moderator Analysis'!F:F,NA())</f>
        <v>#N/A</v>
      </c>
      <c r="BY67" s="34" t="str">
        <f t="shared" si="206"/>
        <v/>
      </c>
      <c r="BZ67" s="34" t="str">
        <f>IF(AND(Sufficient_data="Yes",Include_study?="Yes",Moderator&lt;&gt;""),'Moderator Analysis'!F:F-CJ$2,"")</f>
        <v/>
      </c>
      <c r="CA67" s="34" t="str">
        <f>IF(AND(Sufficient_data="Yes",Include_study?="Yes",Moderator&lt;&gt;""),'Moderator Analysis'!E:E-CJ$3,"")</f>
        <v/>
      </c>
      <c r="CB67" s="47" t="str">
        <f t="shared" si="207"/>
        <v/>
      </c>
      <c r="CD67" s="95" t="str">
        <f t="shared" si="181"/>
        <v/>
      </c>
      <c r="CE67" s="77" t="str">
        <f>IF(AND(Sufficient_data="Yes",Include_study?="Yes",CD67&lt;&gt;""),'Moderator Analysis'!F:F-'Moderator Analysis'!J$37,"")</f>
        <v/>
      </c>
      <c r="CF67" s="77" t="str">
        <f>IF(AND(Sufficient_data="Yes",Include_study?="Yes",CD67&lt;&gt;""),'Moderator Analysis'!E:E-SUMPRODUCT('Moderator Analysis'!E:E,CD:CD)/SUM(CD:CD),"")</f>
        <v/>
      </c>
      <c r="CG67" s="96" t="str">
        <f>IF(AND(Sufficient_data="Yes",Include_study?="Yes",CD67&lt;&gt;""),CD:CD*(BX67-'Moderator Analysis'!J$29-'Moderator Analysis'!J$30*'Moderator Analysis'!E:E)^2,"")</f>
        <v/>
      </c>
      <c r="CL67" s="170"/>
      <c r="CM67" s="174"/>
      <c r="CN67" s="34" t="str">
        <f t="shared" si="208"/>
        <v/>
      </c>
      <c r="CO67" s="34" t="str">
        <f>IF(AND(Include_study?="Yes",Sufficient_data="Yes"),1/('Publication Bias Analysis'!F:F^2+IF(Additional_model="Fixed effect",0,Calculations!DB$11)),"")</f>
        <v/>
      </c>
      <c r="CP67" s="34" t="str">
        <f>IF(AND(Include_study?="Yes",Sufficient_data="Yes"),1/('Publication Bias Analysis'!F:F^2+IF(Additional_model="Fixed effect",0,'Publication Bias Analysis'!L$32)),"")</f>
        <v/>
      </c>
      <c r="CQ67" s="34" t="str">
        <f>IF(AND(Include_study?="Yes",Sufficient_data="Yes"),'Publication Bias Analysis'!E:E-'Publication Bias Analysis'!I$37,"")</f>
        <v/>
      </c>
      <c r="CR67" s="34" t="str">
        <f t="shared" si="209"/>
        <v/>
      </c>
      <c r="CS67" s="34" t="str">
        <f t="shared" ref="CS67:CS98" si="219">IF(AND(Include_study?="Yes",Sufficient_data="Yes"),IF(Additional_model="Fixed effect",Semi_partial_correlation/Standard_error,Semi_partial_correlation/(Standard_error+SQRT(DB$11))),"")</f>
        <v/>
      </c>
      <c r="CT67" s="76" t="str">
        <f t="shared" si="210"/>
        <v/>
      </c>
      <c r="CU67" s="76" t="str">
        <f>IF(AND(Include_study?="Yes",Sufficient_data="Yes"),CT:CT+IF(DF:DF&lt;0,-1,1)*COUNTIF(CT$2:CT66,CT:CT),"")</f>
        <v/>
      </c>
      <c r="CV67" s="76" t="str">
        <f>IF(AND(Include_study?="Yes",Sufficient_data="Yes"),RANK(DJ:DJ,DJ:DJ,1)*IF(DI:DI&lt;0,-1,1)+IF(DI:DI&lt;0,-1,1)*COUNTIF(CT$2:CT66,CT:CT),"")</f>
        <v/>
      </c>
      <c r="CW67" s="76" t="str">
        <f>IF(AND(Include_study?="Yes",Sufficient_data="Yes"),RANK(DM:DM,DM:DM,1)*IF(DL:DL&lt;0,-1,1)+IF(DL:DL&lt;0,-1,1)*COUNTIF(CT$2:CT66,CT:CT),"")</f>
        <v/>
      </c>
      <c r="CX67" s="34" t="e">
        <f>IF(AND(Include_study?="Yes",Sufficient_data="Yes"),'Publication Bias Analysis'!E:E,NA())</f>
        <v>#N/A</v>
      </c>
      <c r="CY67" s="47" t="e">
        <f>IF(AND(Include_study?="Yes",Sufficient_data="Yes"),'Publication Bias Analysis'!F:F,NA())</f>
        <v>#N/A</v>
      </c>
      <c r="DE67" s="166"/>
      <c r="DF6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67" s="34" t="str">
        <f t="shared" si="182"/>
        <v/>
      </c>
      <c r="DH67" s="47" t="str">
        <f>IF(AND(Include_study?="Yes",Sufficient_data="Yes"),1/('Publication Bias Analysis'!F:F^2+IF(Additional_model="Fixed effect",0,$DQ$7)),"")</f>
        <v/>
      </c>
      <c r="DI67" s="34" t="str">
        <f>IF(AND(Include_study?="Yes",Sufficient_data="Yes"),IF('Publication Bias Analysis'!L$37="Left",'Publication Bias Analysis'!E:E-DQ$3,DQ$3-'Publication Bias Analysis'!E:E),"")</f>
        <v/>
      </c>
      <c r="DJ67" s="34" t="str">
        <f t="shared" si="183"/>
        <v/>
      </c>
      <c r="DK67" s="47" t="str">
        <f>IF(AND(DI67&lt;&gt;"",CU67&lt;=MAX(CU:CU)-DQ$8),1/('Publication Bias Analysis'!F:F^2+IF(Additional_model="Fixed effect",0,$DQ$15)),"")</f>
        <v/>
      </c>
      <c r="DL67" s="7" t="str">
        <f>IF(AND(Include_study?="Yes",Sufficient_data="Yes"),IF('Publication Bias Analysis'!L$37="Left",'Publication Bias Analysis'!E:E-DQ$11,DQ$11-'Publication Bias Analysis'!E:E),"")</f>
        <v/>
      </c>
      <c r="DM67" s="7" t="str">
        <f t="shared" si="184"/>
        <v/>
      </c>
      <c r="DN67" s="47" t="str">
        <f>IF(AND(DL67&lt;&gt;"",CV67&lt;=MAX(CV:CV)-DQ$16),1/('Publication Bias Analysis'!F:F^2+IF(Additional_model="Fixed effect",0,$DQ$23)),"")</f>
        <v/>
      </c>
      <c r="EF67" s="166"/>
      <c r="EG67" s="34" t="str">
        <f t="shared" si="211"/>
        <v/>
      </c>
      <c r="EH67" s="47" t="str">
        <f>IF(AND(Include_study?="Yes",Sufficient_data="Yes"),Z_score-('Publication Bias Analysis'!P$3+'Publication Bias Analysis'!P$4*Inverse_standard_error),"")</f>
        <v/>
      </c>
      <c r="EJ67" s="166"/>
      <c r="EK67" s="34" t="str">
        <f>IF(AND(Include_study?="Yes",Sufficient_data="Yes"),('Publication Bias Analysis'!E:E-SUMPRODUCT('Publication Bias Analysis'!E:E,Calculations!CN:CN)/SUM(Calculations!CN:CN))/(SQRT(EL:EL)),"")</f>
        <v/>
      </c>
      <c r="EL67" s="34" t="str">
        <f>IF(AND(Include_study?="Yes",Sufficient_data="Yes"),'Publication Bias Analysis'!F:F^2-1/(SUM(Calculations!CN:CN)),"")</f>
        <v/>
      </c>
      <c r="EM67" s="76" t="str">
        <f t="shared" si="212"/>
        <v/>
      </c>
      <c r="EN67" s="76" t="str">
        <f t="shared" si="213"/>
        <v/>
      </c>
      <c r="EO67" s="76" t="str">
        <f>IF(AND(Include_study?="Yes",Sufficient_data="Yes"),COUNTIFS(EM$2:EM66,"&lt;"&amp;EM67,EN$2:EN66,"&lt;"&amp;EN67)+COUNTIFS(EM68:EM$201,"&lt;"&amp;EM67,EN68:EN$201,"&lt;"&amp;EN67)+COUNTIFS(EM$2:EM66,"&gt;"&amp;EM67,EN$2:EN66,"&gt;"&amp;EN67)+COUNTIFS(EM68:EM$201,"&gt;"&amp;EM67,EN68:EN$201,"&gt;"&amp;EN67),"")</f>
        <v/>
      </c>
      <c r="EP67" s="101" t="str">
        <f>IF(AND(Include_study?="Yes",Sufficient_data="Yes"),COUNTIFS(EM$2:EM66,"&lt;"&amp;EM67,EN$2:EN66,"&gt;"&amp;EN67)+COUNTIFS(EM68:EM$201,"&lt;"&amp;EM67,EN68:EN$201,"&gt;"&amp;EN67)+COUNTIFS(EM$2:EM66,"&gt;"&amp;EM67,EN$2:EN66,"&lt;"&amp;EN67)+COUNTIFS(EM68:EM$201,"&gt;"&amp;EM67,EN68:EN$201,"&lt;"&amp;EN67),"")</f>
        <v/>
      </c>
      <c r="ER67" s="166"/>
      <c r="EW67" s="166"/>
      <c r="EX67" s="34" t="e">
        <f t="shared" si="151"/>
        <v>#N/A</v>
      </c>
      <c r="EY67" s="34" t="e">
        <f t="shared" si="152"/>
        <v>#N/A</v>
      </c>
      <c r="EZ67" s="34" t="str">
        <f t="shared" si="153"/>
        <v/>
      </c>
      <c r="FA67" s="47" t="str">
        <f>IF(AND(Include_study?="Yes",Sufficient_data="Yes"),Z_score-('Publication Bias Analysis'!AL$30+'Publication Bias Analysis'!AL$31*Inverse_standard_error),"")</f>
        <v/>
      </c>
      <c r="FG67" s="166"/>
      <c r="FH67" s="104" t="str">
        <f>IF(Z_score&lt;&gt;"",RANK('Publication Bias Analysis'!AT:AT,'Publication Bias Analysis'!AT:AT,1)+COUNTIF('Publication Bias Analysis'!AT$2:AT66,'Publication Bias Analysis'!AT67),"")</f>
        <v/>
      </c>
      <c r="FI67" s="34" t="str">
        <f t="shared" si="214"/>
        <v/>
      </c>
      <c r="FJ67" s="34" t="e">
        <f>IF('Publication Bias Analysis'!AS67&lt;&gt;"",'Publication Bias Analysis'!AS67,NA())</f>
        <v>#N/A</v>
      </c>
      <c r="FK67" s="34" t="e">
        <f>IF('Publication Bias Analysis'!AT67&lt;&gt;"",'Publication Bias Analysis'!AT67,NA())</f>
        <v>#N/A</v>
      </c>
      <c r="FL67" s="34" t="str">
        <f>IF(AND(Include_study?="Yes",Sufficient_data="Yes"),'Publication Bias Analysis'!AS:AS-AVERAGE('Publication Bias Analysis'!AS:AS),"")</f>
        <v/>
      </c>
      <c r="FM67" s="47" t="str">
        <f>IF(AND(Include_study?="Yes",Sufficient_data="Yes"),FK:FK-('Publication Bias Analysis'!AW$30+'Publication Bias Analysis'!AW$31*'Publication Bias Analysis'!AS:AS),"")</f>
        <v/>
      </c>
      <c r="FS67" s="166"/>
      <c r="FT67" s="34" t="str">
        <f t="shared" si="155"/>
        <v/>
      </c>
      <c r="FU67" s="90" t="str">
        <f t="shared" ref="FU67:FU130" si="220">IF(FT67&lt;&gt;"",MAX(10^-307,1-NORMSDIST(ABS(FT67))),"")</f>
        <v/>
      </c>
      <c r="FV67" s="47" t="str">
        <f t="shared" si="185"/>
        <v/>
      </c>
    </row>
    <row r="68" spans="1:178" x14ac:dyDescent="0.2">
      <c r="A68" s="169"/>
      <c r="B68" s="54" t="str">
        <f t="shared" si="186"/>
        <v/>
      </c>
      <c r="C68" s="76" t="str">
        <f>IF(B68&lt;&gt;"",IF(B68=0,COUNTIF(B$2:B67,0)+1,COUNTIF(B$2:B67,B68)+B68+COUNTIF(B:B,0)),"")</f>
        <v/>
      </c>
      <c r="D68" s="76" t="str">
        <f t="shared" si="91"/>
        <v/>
      </c>
      <c r="E68" s="121" t="str">
        <f>IF(AND(Sufficient_data="Yes",Include_study?="Yes",Input!Study_name&lt;&gt;""),Input!Study_name,"")</f>
        <v/>
      </c>
      <c r="F6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68" s="76" t="str">
        <f t="shared" si="187"/>
        <v/>
      </c>
      <c r="H68" s="132" t="str">
        <f t="shared" si="188"/>
        <v/>
      </c>
      <c r="I6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68" s="77" t="str">
        <f t="shared" si="94"/>
        <v/>
      </c>
      <c r="K68" s="77" t="str">
        <f t="shared" si="95"/>
        <v/>
      </c>
      <c r="L68" s="77" t="str">
        <f t="shared" si="96"/>
        <v/>
      </c>
      <c r="M68" s="77" t="str">
        <f t="shared" si="189"/>
        <v/>
      </c>
      <c r="N68" s="77" t="str">
        <f t="shared" si="190"/>
        <v/>
      </c>
      <c r="O68" s="146" t="str">
        <f t="shared" si="191"/>
        <v/>
      </c>
      <c r="P68" s="142" t="str">
        <f t="shared" si="192"/>
        <v/>
      </c>
      <c r="Q68" s="35"/>
      <c r="R68" s="71" t="e">
        <f t="shared" si="193"/>
        <v>#N/A</v>
      </c>
      <c r="S68" s="34" t="e">
        <f t="shared" si="194"/>
        <v>#N/A</v>
      </c>
      <c r="T68" s="47" t="e">
        <f t="shared" si="195"/>
        <v>#N/A</v>
      </c>
      <c r="Y68" s="169"/>
      <c r="Z68" s="83" t="str">
        <f t="shared" si="157"/>
        <v/>
      </c>
      <c r="AA68" s="34" t="str">
        <f t="shared" si="105"/>
        <v/>
      </c>
      <c r="AB68" s="34" t="str">
        <f t="shared" si="106"/>
        <v/>
      </c>
      <c r="AC68" s="34" t="str">
        <f t="shared" si="196"/>
        <v/>
      </c>
      <c r="AD68" s="34" t="str">
        <f t="shared" si="108"/>
        <v/>
      </c>
      <c r="AE68" s="77" t="str">
        <f t="shared" si="158"/>
        <v/>
      </c>
      <c r="AF68" s="77" t="str">
        <f t="shared" si="197"/>
        <v/>
      </c>
      <c r="AG68" s="84" t="str">
        <f t="shared" si="159"/>
        <v/>
      </c>
      <c r="AH68" s="34" t="str">
        <f t="shared" si="198"/>
        <v/>
      </c>
      <c r="AI68" s="34" t="str">
        <f t="shared" si="199"/>
        <v/>
      </c>
      <c r="AJ68" s="47" t="str">
        <f t="shared" si="200"/>
        <v/>
      </c>
      <c r="AK68" s="35"/>
      <c r="AL68" s="71" t="e">
        <f t="shared" si="160"/>
        <v>#N/A</v>
      </c>
      <c r="AM68" s="34" t="e">
        <f t="shared" si="161"/>
        <v>#N/A</v>
      </c>
      <c r="AN68" s="47" t="e">
        <f t="shared" si="162"/>
        <v>#N/A</v>
      </c>
      <c r="AO68" s="35"/>
      <c r="AP68" s="83" t="str">
        <f t="shared" si="163"/>
        <v/>
      </c>
      <c r="AQ68" s="34" t="str">
        <f>IF(AND(Sufficient_data="Yes",Include_study?="Yes",Subgroup&lt;&gt;""),IF(COUNTIFS(Input!L$2:L67,"="&amp;"Yes",Input!C$2:C67,"="&amp;"Yes",Input!M$2:M67,"="&amp;Subgroup)&gt;0,"",Subgroup),"")</f>
        <v/>
      </c>
      <c r="AR68" s="89" t="str">
        <f t="shared" si="164"/>
        <v/>
      </c>
      <c r="AS68" s="76" t="str">
        <f t="shared" si="165"/>
        <v/>
      </c>
      <c r="AT68" s="34" t="str">
        <f t="shared" si="166"/>
        <v/>
      </c>
      <c r="AU68" s="90" t="str">
        <f t="shared" si="167"/>
        <v/>
      </c>
      <c r="AV68" s="34" t="str">
        <f t="shared" si="168"/>
        <v/>
      </c>
      <c r="AW68" s="34" t="str">
        <f t="shared" si="169"/>
        <v/>
      </c>
      <c r="AX68" s="34" t="str">
        <f t="shared" si="201"/>
        <v/>
      </c>
      <c r="AY68" s="34" t="str">
        <f t="shared" si="170"/>
        <v/>
      </c>
      <c r="AZ68" s="34" t="str">
        <f t="shared" si="171"/>
        <v/>
      </c>
      <c r="BA68" s="34" t="str">
        <f t="shared" si="202"/>
        <v/>
      </c>
      <c r="BB68" s="89" t="str">
        <f t="shared" si="172"/>
        <v/>
      </c>
      <c r="BC68" s="34" t="str">
        <f t="shared" si="203"/>
        <v/>
      </c>
      <c r="BD68" s="34" t="str">
        <f t="shared" si="204"/>
        <v/>
      </c>
      <c r="BE68" s="34" t="str">
        <f t="shared" si="173"/>
        <v/>
      </c>
      <c r="BF68" s="34" t="str">
        <f t="shared" si="174"/>
        <v/>
      </c>
      <c r="BG68" s="34" t="str">
        <f t="shared" si="215"/>
        <v/>
      </c>
      <c r="BH68" s="34" t="str">
        <f t="shared" si="216"/>
        <v/>
      </c>
      <c r="BI68" s="34" t="str">
        <f t="shared" si="175"/>
        <v/>
      </c>
      <c r="BJ68" s="34" t="str">
        <f t="shared" si="176"/>
        <v/>
      </c>
      <c r="BK68" s="34" t="str">
        <f t="shared" si="177"/>
        <v/>
      </c>
      <c r="BL68" s="34" t="e">
        <f t="shared" si="178"/>
        <v>#N/A</v>
      </c>
      <c r="BM68" s="84" t="str">
        <f t="shared" si="217"/>
        <v/>
      </c>
      <c r="BN68" s="34" t="str">
        <f t="shared" si="179"/>
        <v/>
      </c>
      <c r="BO68" s="34" t="str">
        <f t="shared" si="205"/>
        <v/>
      </c>
      <c r="BP68" s="34" t="str">
        <f t="shared" si="180"/>
        <v/>
      </c>
      <c r="BQ68" s="47" t="str">
        <f t="shared" si="218"/>
        <v/>
      </c>
      <c r="BV68" s="170"/>
      <c r="BW68" s="71" t="e">
        <f>IF(AND(Sufficient_data="Yes",Include_study?="Yes",Moderator&lt;&gt;""),'Moderator Analysis'!E:E,NA())</f>
        <v>#N/A</v>
      </c>
      <c r="BX68" s="34" t="e">
        <f>IF(AND(Include_study?="Yes",Sufficient_data="Yes",Moderator&lt;&gt;""),'Moderator Analysis'!F:F,NA())</f>
        <v>#N/A</v>
      </c>
      <c r="BY68" s="34" t="str">
        <f t="shared" si="206"/>
        <v/>
      </c>
      <c r="BZ68" s="34" t="str">
        <f>IF(AND(Sufficient_data="Yes",Include_study?="Yes",Moderator&lt;&gt;""),'Moderator Analysis'!F:F-CJ$2,"")</f>
        <v/>
      </c>
      <c r="CA68" s="34" t="str">
        <f>IF(AND(Sufficient_data="Yes",Include_study?="Yes",Moderator&lt;&gt;""),'Moderator Analysis'!E:E-CJ$3,"")</f>
        <v/>
      </c>
      <c r="CB68" s="47" t="str">
        <f t="shared" si="207"/>
        <v/>
      </c>
      <c r="CD68" s="95" t="str">
        <f t="shared" si="181"/>
        <v/>
      </c>
      <c r="CE68" s="77" t="str">
        <f>IF(AND(Sufficient_data="Yes",Include_study?="Yes",CD68&lt;&gt;""),'Moderator Analysis'!F:F-'Moderator Analysis'!J$37,"")</f>
        <v/>
      </c>
      <c r="CF68" s="77" t="str">
        <f>IF(AND(Sufficient_data="Yes",Include_study?="Yes",CD68&lt;&gt;""),'Moderator Analysis'!E:E-SUMPRODUCT('Moderator Analysis'!E:E,CD:CD)/SUM(CD:CD),"")</f>
        <v/>
      </c>
      <c r="CG68" s="96" t="str">
        <f>IF(AND(Sufficient_data="Yes",Include_study?="Yes",CD68&lt;&gt;""),CD:CD*(BX68-'Moderator Analysis'!J$29-'Moderator Analysis'!J$30*'Moderator Analysis'!E:E)^2,"")</f>
        <v/>
      </c>
      <c r="CL68" s="170"/>
      <c r="CM68" s="174"/>
      <c r="CN68" s="34" t="str">
        <f t="shared" si="208"/>
        <v/>
      </c>
      <c r="CO68" s="34" t="str">
        <f>IF(AND(Include_study?="Yes",Sufficient_data="Yes"),1/('Publication Bias Analysis'!F:F^2+IF(Additional_model="Fixed effect",0,Calculations!DB$11)),"")</f>
        <v/>
      </c>
      <c r="CP68" s="34" t="str">
        <f>IF(AND(Include_study?="Yes",Sufficient_data="Yes"),1/('Publication Bias Analysis'!F:F^2+IF(Additional_model="Fixed effect",0,'Publication Bias Analysis'!L$32)),"")</f>
        <v/>
      </c>
      <c r="CQ68" s="34" t="str">
        <f>IF(AND(Include_study?="Yes",Sufficient_data="Yes"),'Publication Bias Analysis'!E:E-'Publication Bias Analysis'!I$37,"")</f>
        <v/>
      </c>
      <c r="CR68" s="34" t="str">
        <f t="shared" si="209"/>
        <v/>
      </c>
      <c r="CS68" s="34" t="str">
        <f t="shared" si="219"/>
        <v/>
      </c>
      <c r="CT68" s="76" t="str">
        <f t="shared" si="210"/>
        <v/>
      </c>
      <c r="CU68" s="76" t="str">
        <f>IF(AND(Include_study?="Yes",Sufficient_data="Yes"),CT:CT+IF(DF:DF&lt;0,-1,1)*COUNTIF(CT$2:CT67,CT:CT),"")</f>
        <v/>
      </c>
      <c r="CV68" s="76" t="str">
        <f>IF(AND(Include_study?="Yes",Sufficient_data="Yes"),RANK(DJ:DJ,DJ:DJ,1)*IF(DI:DI&lt;0,-1,1)+IF(DI:DI&lt;0,-1,1)*COUNTIF(CT$2:CT67,CT:CT),"")</f>
        <v/>
      </c>
      <c r="CW68" s="76" t="str">
        <f>IF(AND(Include_study?="Yes",Sufficient_data="Yes"),RANK(DM:DM,DM:DM,1)*IF(DL:DL&lt;0,-1,1)+IF(DL:DL&lt;0,-1,1)*COUNTIF(CT$2:CT67,CT:CT),"")</f>
        <v/>
      </c>
      <c r="CX68" s="34" t="e">
        <f>IF(AND(Include_study?="Yes",Sufficient_data="Yes"),'Publication Bias Analysis'!E:E,NA())</f>
        <v>#N/A</v>
      </c>
      <c r="CY68" s="47" t="e">
        <f>IF(AND(Include_study?="Yes",Sufficient_data="Yes"),'Publication Bias Analysis'!F:F,NA())</f>
        <v>#N/A</v>
      </c>
      <c r="DE68" s="166"/>
      <c r="DF6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68" s="34" t="str">
        <f t="shared" si="182"/>
        <v/>
      </c>
      <c r="DH68" s="47" t="str">
        <f>IF(AND(Include_study?="Yes",Sufficient_data="Yes"),1/('Publication Bias Analysis'!F:F^2+IF(Additional_model="Fixed effect",0,$DQ$7)),"")</f>
        <v/>
      </c>
      <c r="DI68" s="34" t="str">
        <f>IF(AND(Include_study?="Yes",Sufficient_data="Yes"),IF('Publication Bias Analysis'!L$37="Left",'Publication Bias Analysis'!E:E-DQ$3,DQ$3-'Publication Bias Analysis'!E:E),"")</f>
        <v/>
      </c>
      <c r="DJ68" s="34" t="str">
        <f t="shared" si="183"/>
        <v/>
      </c>
      <c r="DK68" s="47" t="str">
        <f>IF(AND(DI68&lt;&gt;"",CU68&lt;=MAX(CU:CU)-DQ$8),1/('Publication Bias Analysis'!F:F^2+IF(Additional_model="Fixed effect",0,$DQ$15)),"")</f>
        <v/>
      </c>
      <c r="DL68" s="7" t="str">
        <f>IF(AND(Include_study?="Yes",Sufficient_data="Yes"),IF('Publication Bias Analysis'!L$37="Left",'Publication Bias Analysis'!E:E-DQ$11,DQ$11-'Publication Bias Analysis'!E:E),"")</f>
        <v/>
      </c>
      <c r="DM68" s="7" t="str">
        <f t="shared" si="184"/>
        <v/>
      </c>
      <c r="DN68" s="47" t="str">
        <f>IF(AND(DL68&lt;&gt;"",CV68&lt;=MAX(CV:CV)-DQ$16),1/('Publication Bias Analysis'!F:F^2+IF(Additional_model="Fixed effect",0,$DQ$23)),"")</f>
        <v/>
      </c>
      <c r="EF68" s="166"/>
      <c r="EG68" s="34" t="str">
        <f t="shared" si="211"/>
        <v/>
      </c>
      <c r="EH68" s="47" t="str">
        <f>IF(AND(Include_study?="Yes",Sufficient_data="Yes"),Z_score-('Publication Bias Analysis'!P$3+'Publication Bias Analysis'!P$4*Inverse_standard_error),"")</f>
        <v/>
      </c>
      <c r="EJ68" s="166"/>
      <c r="EK68" s="34" t="str">
        <f>IF(AND(Include_study?="Yes",Sufficient_data="Yes"),('Publication Bias Analysis'!E:E-SUMPRODUCT('Publication Bias Analysis'!E:E,Calculations!CN:CN)/SUM(Calculations!CN:CN))/(SQRT(EL:EL)),"")</f>
        <v/>
      </c>
      <c r="EL68" s="34" t="str">
        <f>IF(AND(Include_study?="Yes",Sufficient_data="Yes"),'Publication Bias Analysis'!F:F^2-1/(SUM(Calculations!CN:CN)),"")</f>
        <v/>
      </c>
      <c r="EM68" s="76" t="str">
        <f t="shared" si="212"/>
        <v/>
      </c>
      <c r="EN68" s="76" t="str">
        <f t="shared" si="213"/>
        <v/>
      </c>
      <c r="EO68" s="76" t="str">
        <f>IF(AND(Include_study?="Yes",Sufficient_data="Yes"),COUNTIFS(EM$2:EM67,"&lt;"&amp;EM68,EN$2:EN67,"&lt;"&amp;EN68)+COUNTIFS(EM69:EM$201,"&lt;"&amp;EM68,EN69:EN$201,"&lt;"&amp;EN68)+COUNTIFS(EM$2:EM67,"&gt;"&amp;EM68,EN$2:EN67,"&gt;"&amp;EN68)+COUNTIFS(EM69:EM$201,"&gt;"&amp;EM68,EN69:EN$201,"&gt;"&amp;EN68),"")</f>
        <v/>
      </c>
      <c r="EP68" s="101" t="str">
        <f>IF(AND(Include_study?="Yes",Sufficient_data="Yes"),COUNTIFS(EM$2:EM67,"&lt;"&amp;EM68,EN$2:EN67,"&gt;"&amp;EN68)+COUNTIFS(EM69:EM$201,"&lt;"&amp;EM68,EN69:EN$201,"&gt;"&amp;EN68)+COUNTIFS(EM$2:EM67,"&gt;"&amp;EM68,EN$2:EN67,"&lt;"&amp;EN68)+COUNTIFS(EM69:EM$201,"&gt;"&amp;EM68,EN69:EN$201,"&lt;"&amp;EN68),"")</f>
        <v/>
      </c>
      <c r="ER68" s="166"/>
      <c r="EW68" s="166"/>
      <c r="EX68" s="34" t="e">
        <f t="shared" si="151"/>
        <v>#N/A</v>
      </c>
      <c r="EY68" s="34" t="e">
        <f t="shared" si="152"/>
        <v>#N/A</v>
      </c>
      <c r="EZ68" s="34" t="str">
        <f t="shared" si="153"/>
        <v/>
      </c>
      <c r="FA68" s="47" t="str">
        <f>IF(AND(Include_study?="Yes",Sufficient_data="Yes"),Z_score-('Publication Bias Analysis'!AL$30+'Publication Bias Analysis'!AL$31*Inverse_standard_error),"")</f>
        <v/>
      </c>
      <c r="FG68" s="166"/>
      <c r="FH68" s="104" t="str">
        <f>IF(Z_score&lt;&gt;"",RANK('Publication Bias Analysis'!AT:AT,'Publication Bias Analysis'!AT:AT,1)+COUNTIF('Publication Bias Analysis'!AT$2:AT67,'Publication Bias Analysis'!AT68),"")</f>
        <v/>
      </c>
      <c r="FI68" s="34" t="str">
        <f t="shared" si="214"/>
        <v/>
      </c>
      <c r="FJ68" s="34" t="e">
        <f>IF('Publication Bias Analysis'!AS68&lt;&gt;"",'Publication Bias Analysis'!AS68,NA())</f>
        <v>#N/A</v>
      </c>
      <c r="FK68" s="34" t="e">
        <f>IF('Publication Bias Analysis'!AT68&lt;&gt;"",'Publication Bias Analysis'!AT68,NA())</f>
        <v>#N/A</v>
      </c>
      <c r="FL68" s="34" t="str">
        <f>IF(AND(Include_study?="Yes",Sufficient_data="Yes"),'Publication Bias Analysis'!AS:AS-AVERAGE('Publication Bias Analysis'!AS:AS),"")</f>
        <v/>
      </c>
      <c r="FM68" s="47" t="str">
        <f>IF(AND(Include_study?="Yes",Sufficient_data="Yes"),FK:FK-('Publication Bias Analysis'!AW$30+'Publication Bias Analysis'!AW$31*'Publication Bias Analysis'!AS:AS),"")</f>
        <v/>
      </c>
      <c r="FS68" s="166"/>
      <c r="FT68" s="34" t="str">
        <f t="shared" si="155"/>
        <v/>
      </c>
      <c r="FU68" s="90" t="str">
        <f t="shared" si="220"/>
        <v/>
      </c>
      <c r="FV68" s="47" t="str">
        <f t="shared" si="185"/>
        <v/>
      </c>
    </row>
    <row r="69" spans="1:178" x14ac:dyDescent="0.2">
      <c r="A69" s="169"/>
      <c r="B69" s="54" t="str">
        <f t="shared" si="186"/>
        <v/>
      </c>
      <c r="C69" s="76" t="str">
        <f>IF(B69&lt;&gt;"",IF(B69=0,COUNTIF(B$2:B68,0)+1,COUNTIF(B$2:B68,B69)+B69+COUNTIF(B:B,0)),"")</f>
        <v/>
      </c>
      <c r="D69" s="76" t="str">
        <f t="shared" si="91"/>
        <v/>
      </c>
      <c r="E69" s="121" t="str">
        <f>IF(AND(Sufficient_data="Yes",Include_study?="Yes",Input!Study_name&lt;&gt;""),Input!Study_name,"")</f>
        <v/>
      </c>
      <c r="F6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69" s="76" t="str">
        <f t="shared" si="187"/>
        <v/>
      </c>
      <c r="H69" s="132" t="str">
        <f t="shared" si="188"/>
        <v/>
      </c>
      <c r="I6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69" s="77" t="str">
        <f t="shared" si="94"/>
        <v/>
      </c>
      <c r="K69" s="77" t="str">
        <f t="shared" si="95"/>
        <v/>
      </c>
      <c r="L69" s="77" t="str">
        <f t="shared" si="96"/>
        <v/>
      </c>
      <c r="M69" s="77" t="str">
        <f t="shared" si="189"/>
        <v/>
      </c>
      <c r="N69" s="77" t="str">
        <f t="shared" si="190"/>
        <v/>
      </c>
      <c r="O69" s="146" t="str">
        <f t="shared" si="191"/>
        <v/>
      </c>
      <c r="P69" s="142" t="str">
        <f t="shared" si="192"/>
        <v/>
      </c>
      <c r="Q69" s="35"/>
      <c r="R69" s="71" t="e">
        <f t="shared" si="193"/>
        <v>#N/A</v>
      </c>
      <c r="S69" s="34" t="e">
        <f t="shared" si="194"/>
        <v>#N/A</v>
      </c>
      <c r="T69" s="47" t="e">
        <f t="shared" si="195"/>
        <v>#N/A</v>
      </c>
      <c r="Y69" s="169"/>
      <c r="Z69" s="83" t="str">
        <f t="shared" si="157"/>
        <v/>
      </c>
      <c r="AA69" s="34" t="str">
        <f t="shared" si="105"/>
        <v/>
      </c>
      <c r="AB69" s="34" t="str">
        <f t="shared" si="106"/>
        <v/>
      </c>
      <c r="AC69" s="34" t="str">
        <f t="shared" si="196"/>
        <v/>
      </c>
      <c r="AD69" s="34" t="str">
        <f t="shared" si="108"/>
        <v/>
      </c>
      <c r="AE69" s="77" t="str">
        <f t="shared" si="158"/>
        <v/>
      </c>
      <c r="AF69" s="77" t="str">
        <f t="shared" si="197"/>
        <v/>
      </c>
      <c r="AG69" s="84" t="str">
        <f t="shared" si="159"/>
        <v/>
      </c>
      <c r="AH69" s="34" t="str">
        <f t="shared" si="198"/>
        <v/>
      </c>
      <c r="AI69" s="34" t="str">
        <f t="shared" si="199"/>
        <v/>
      </c>
      <c r="AJ69" s="47" t="str">
        <f t="shared" si="200"/>
        <v/>
      </c>
      <c r="AK69" s="35"/>
      <c r="AL69" s="71" t="e">
        <f t="shared" si="160"/>
        <v>#N/A</v>
      </c>
      <c r="AM69" s="34" t="e">
        <f t="shared" si="161"/>
        <v>#N/A</v>
      </c>
      <c r="AN69" s="47" t="e">
        <f t="shared" si="162"/>
        <v>#N/A</v>
      </c>
      <c r="AO69" s="35"/>
      <c r="AP69" s="83" t="str">
        <f t="shared" si="163"/>
        <v/>
      </c>
      <c r="AQ69" s="34" t="str">
        <f>IF(AND(Sufficient_data="Yes",Include_study?="Yes",Subgroup&lt;&gt;""),IF(COUNTIFS(Input!L$2:L68,"="&amp;"Yes",Input!C$2:C68,"="&amp;"Yes",Input!M$2:M68,"="&amp;Subgroup)&gt;0,"",Subgroup),"")</f>
        <v/>
      </c>
      <c r="AR69" s="89" t="str">
        <f t="shared" si="164"/>
        <v/>
      </c>
      <c r="AS69" s="76" t="str">
        <f t="shared" si="165"/>
        <v/>
      </c>
      <c r="AT69" s="34" t="str">
        <f t="shared" si="166"/>
        <v/>
      </c>
      <c r="AU69" s="90" t="str">
        <f t="shared" si="167"/>
        <v/>
      </c>
      <c r="AV69" s="34" t="str">
        <f t="shared" si="168"/>
        <v/>
      </c>
      <c r="AW69" s="34" t="str">
        <f t="shared" si="169"/>
        <v/>
      </c>
      <c r="AX69" s="34" t="str">
        <f t="shared" si="201"/>
        <v/>
      </c>
      <c r="AY69" s="34" t="str">
        <f t="shared" si="170"/>
        <v/>
      </c>
      <c r="AZ69" s="34" t="str">
        <f t="shared" si="171"/>
        <v/>
      </c>
      <c r="BA69" s="34" t="str">
        <f t="shared" si="202"/>
        <v/>
      </c>
      <c r="BB69" s="89" t="str">
        <f t="shared" si="172"/>
        <v/>
      </c>
      <c r="BC69" s="34" t="str">
        <f t="shared" si="203"/>
        <v/>
      </c>
      <c r="BD69" s="34" t="str">
        <f t="shared" si="204"/>
        <v/>
      </c>
      <c r="BE69" s="34" t="str">
        <f t="shared" si="173"/>
        <v/>
      </c>
      <c r="BF69" s="34" t="str">
        <f t="shared" si="174"/>
        <v/>
      </c>
      <c r="BG69" s="34" t="str">
        <f t="shared" si="215"/>
        <v/>
      </c>
      <c r="BH69" s="34" t="str">
        <f t="shared" si="216"/>
        <v/>
      </c>
      <c r="BI69" s="34" t="str">
        <f t="shared" si="175"/>
        <v/>
      </c>
      <c r="BJ69" s="34" t="str">
        <f t="shared" si="176"/>
        <v/>
      </c>
      <c r="BK69" s="34" t="str">
        <f t="shared" si="177"/>
        <v/>
      </c>
      <c r="BL69" s="34" t="e">
        <f t="shared" si="178"/>
        <v>#N/A</v>
      </c>
      <c r="BM69" s="84" t="str">
        <f t="shared" si="217"/>
        <v/>
      </c>
      <c r="BN69" s="34" t="str">
        <f t="shared" si="179"/>
        <v/>
      </c>
      <c r="BO69" s="34" t="str">
        <f t="shared" si="205"/>
        <v/>
      </c>
      <c r="BP69" s="34" t="str">
        <f t="shared" si="180"/>
        <v/>
      </c>
      <c r="BQ69" s="47" t="str">
        <f t="shared" si="218"/>
        <v/>
      </c>
      <c r="BV69" s="170"/>
      <c r="BW69" s="71" t="e">
        <f>IF(AND(Sufficient_data="Yes",Include_study?="Yes",Moderator&lt;&gt;""),'Moderator Analysis'!E:E,NA())</f>
        <v>#N/A</v>
      </c>
      <c r="BX69" s="34" t="e">
        <f>IF(AND(Include_study?="Yes",Sufficient_data="Yes",Moderator&lt;&gt;""),'Moderator Analysis'!F:F,NA())</f>
        <v>#N/A</v>
      </c>
      <c r="BY69" s="34" t="str">
        <f t="shared" si="206"/>
        <v/>
      </c>
      <c r="BZ69" s="34" t="str">
        <f>IF(AND(Sufficient_data="Yes",Include_study?="Yes",Moderator&lt;&gt;""),'Moderator Analysis'!F:F-CJ$2,"")</f>
        <v/>
      </c>
      <c r="CA69" s="34" t="str">
        <f>IF(AND(Sufficient_data="Yes",Include_study?="Yes",Moderator&lt;&gt;""),'Moderator Analysis'!E:E-CJ$3,"")</f>
        <v/>
      </c>
      <c r="CB69" s="47" t="str">
        <f t="shared" si="207"/>
        <v/>
      </c>
      <c r="CD69" s="95" t="str">
        <f t="shared" si="181"/>
        <v/>
      </c>
      <c r="CE69" s="77" t="str">
        <f>IF(AND(Sufficient_data="Yes",Include_study?="Yes",CD69&lt;&gt;""),'Moderator Analysis'!F:F-'Moderator Analysis'!J$37,"")</f>
        <v/>
      </c>
      <c r="CF69" s="77" t="str">
        <f>IF(AND(Sufficient_data="Yes",Include_study?="Yes",CD69&lt;&gt;""),'Moderator Analysis'!E:E-SUMPRODUCT('Moderator Analysis'!E:E,CD:CD)/SUM(CD:CD),"")</f>
        <v/>
      </c>
      <c r="CG69" s="96" t="str">
        <f>IF(AND(Sufficient_data="Yes",Include_study?="Yes",CD69&lt;&gt;""),CD:CD*(BX69-'Moderator Analysis'!J$29-'Moderator Analysis'!J$30*'Moderator Analysis'!E:E)^2,"")</f>
        <v/>
      </c>
      <c r="CL69" s="170"/>
      <c r="CM69" s="174"/>
      <c r="CN69" s="34" t="str">
        <f t="shared" si="208"/>
        <v/>
      </c>
      <c r="CO69" s="34" t="str">
        <f>IF(AND(Include_study?="Yes",Sufficient_data="Yes"),1/('Publication Bias Analysis'!F:F^2+IF(Additional_model="Fixed effect",0,Calculations!DB$11)),"")</f>
        <v/>
      </c>
      <c r="CP69" s="34" t="str">
        <f>IF(AND(Include_study?="Yes",Sufficient_data="Yes"),1/('Publication Bias Analysis'!F:F^2+IF(Additional_model="Fixed effect",0,'Publication Bias Analysis'!L$32)),"")</f>
        <v/>
      </c>
      <c r="CQ69" s="34" t="str">
        <f>IF(AND(Include_study?="Yes",Sufficient_data="Yes"),'Publication Bias Analysis'!E:E-'Publication Bias Analysis'!I$37,"")</f>
        <v/>
      </c>
      <c r="CR69" s="34" t="str">
        <f t="shared" si="209"/>
        <v/>
      </c>
      <c r="CS69" s="34" t="str">
        <f t="shared" si="219"/>
        <v/>
      </c>
      <c r="CT69" s="76" t="str">
        <f t="shared" si="210"/>
        <v/>
      </c>
      <c r="CU69" s="76" t="str">
        <f>IF(AND(Include_study?="Yes",Sufficient_data="Yes"),CT:CT+IF(DF:DF&lt;0,-1,1)*COUNTIF(CT$2:CT68,CT:CT),"")</f>
        <v/>
      </c>
      <c r="CV69" s="76" t="str">
        <f>IF(AND(Include_study?="Yes",Sufficient_data="Yes"),RANK(DJ:DJ,DJ:DJ,1)*IF(DI:DI&lt;0,-1,1)+IF(DI:DI&lt;0,-1,1)*COUNTIF(CT$2:CT68,CT:CT),"")</f>
        <v/>
      </c>
      <c r="CW69" s="76" t="str">
        <f>IF(AND(Include_study?="Yes",Sufficient_data="Yes"),RANK(DM:DM,DM:DM,1)*IF(DL:DL&lt;0,-1,1)+IF(DL:DL&lt;0,-1,1)*COUNTIF(CT$2:CT68,CT:CT),"")</f>
        <v/>
      </c>
      <c r="CX69" s="34" t="e">
        <f>IF(AND(Include_study?="Yes",Sufficient_data="Yes"),'Publication Bias Analysis'!E:E,NA())</f>
        <v>#N/A</v>
      </c>
      <c r="CY69" s="47" t="e">
        <f>IF(AND(Include_study?="Yes",Sufficient_data="Yes"),'Publication Bias Analysis'!F:F,NA())</f>
        <v>#N/A</v>
      </c>
      <c r="DE69" s="166"/>
      <c r="DF6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69" s="34" t="str">
        <f t="shared" si="182"/>
        <v/>
      </c>
      <c r="DH69" s="47" t="str">
        <f>IF(AND(Include_study?="Yes",Sufficient_data="Yes"),1/('Publication Bias Analysis'!F:F^2+IF(Additional_model="Fixed effect",0,$DQ$7)),"")</f>
        <v/>
      </c>
      <c r="DI69" s="34" t="str">
        <f>IF(AND(Include_study?="Yes",Sufficient_data="Yes"),IF('Publication Bias Analysis'!L$37="Left",'Publication Bias Analysis'!E:E-DQ$3,DQ$3-'Publication Bias Analysis'!E:E),"")</f>
        <v/>
      </c>
      <c r="DJ69" s="34" t="str">
        <f t="shared" si="183"/>
        <v/>
      </c>
      <c r="DK69" s="47" t="str">
        <f>IF(AND(DI69&lt;&gt;"",CU69&lt;=MAX(CU:CU)-DQ$8),1/('Publication Bias Analysis'!F:F^2+IF(Additional_model="Fixed effect",0,$DQ$15)),"")</f>
        <v/>
      </c>
      <c r="DL69" s="7" t="str">
        <f>IF(AND(Include_study?="Yes",Sufficient_data="Yes"),IF('Publication Bias Analysis'!L$37="Left",'Publication Bias Analysis'!E:E-DQ$11,DQ$11-'Publication Bias Analysis'!E:E),"")</f>
        <v/>
      </c>
      <c r="DM69" s="7" t="str">
        <f t="shared" si="184"/>
        <v/>
      </c>
      <c r="DN69" s="47" t="str">
        <f>IF(AND(DL69&lt;&gt;"",CV69&lt;=MAX(CV:CV)-DQ$16),1/('Publication Bias Analysis'!F:F^2+IF(Additional_model="Fixed effect",0,$DQ$23)),"")</f>
        <v/>
      </c>
      <c r="EF69" s="166"/>
      <c r="EG69" s="34" t="str">
        <f t="shared" si="211"/>
        <v/>
      </c>
      <c r="EH69" s="47" t="str">
        <f>IF(AND(Include_study?="Yes",Sufficient_data="Yes"),Z_score-('Publication Bias Analysis'!P$3+'Publication Bias Analysis'!P$4*Inverse_standard_error),"")</f>
        <v/>
      </c>
      <c r="EJ69" s="166"/>
      <c r="EK69" s="34" t="str">
        <f>IF(AND(Include_study?="Yes",Sufficient_data="Yes"),('Publication Bias Analysis'!E:E-SUMPRODUCT('Publication Bias Analysis'!E:E,Calculations!CN:CN)/SUM(Calculations!CN:CN))/(SQRT(EL:EL)),"")</f>
        <v/>
      </c>
      <c r="EL69" s="34" t="str">
        <f>IF(AND(Include_study?="Yes",Sufficient_data="Yes"),'Publication Bias Analysis'!F:F^2-1/(SUM(Calculations!CN:CN)),"")</f>
        <v/>
      </c>
      <c r="EM69" s="76" t="str">
        <f t="shared" si="212"/>
        <v/>
      </c>
      <c r="EN69" s="76" t="str">
        <f t="shared" si="213"/>
        <v/>
      </c>
      <c r="EO69" s="76" t="str">
        <f>IF(AND(Include_study?="Yes",Sufficient_data="Yes"),COUNTIFS(EM$2:EM68,"&lt;"&amp;EM69,EN$2:EN68,"&lt;"&amp;EN69)+COUNTIFS(EM70:EM$201,"&lt;"&amp;EM69,EN70:EN$201,"&lt;"&amp;EN69)+COUNTIFS(EM$2:EM68,"&gt;"&amp;EM69,EN$2:EN68,"&gt;"&amp;EN69)+COUNTIFS(EM70:EM$201,"&gt;"&amp;EM69,EN70:EN$201,"&gt;"&amp;EN69),"")</f>
        <v/>
      </c>
      <c r="EP69" s="101" t="str">
        <f>IF(AND(Include_study?="Yes",Sufficient_data="Yes"),COUNTIFS(EM$2:EM68,"&lt;"&amp;EM69,EN$2:EN68,"&gt;"&amp;EN69)+COUNTIFS(EM70:EM$201,"&lt;"&amp;EM69,EN70:EN$201,"&gt;"&amp;EN69)+COUNTIFS(EM$2:EM68,"&gt;"&amp;EM69,EN$2:EN68,"&lt;"&amp;EN69)+COUNTIFS(EM70:EM$201,"&gt;"&amp;EM69,EN70:EN$201,"&lt;"&amp;EN69),"")</f>
        <v/>
      </c>
      <c r="ER69" s="166"/>
      <c r="EW69" s="166"/>
      <c r="EX69" s="34" t="e">
        <f t="shared" si="151"/>
        <v>#N/A</v>
      </c>
      <c r="EY69" s="34" t="e">
        <f t="shared" si="152"/>
        <v>#N/A</v>
      </c>
      <c r="EZ69" s="34" t="str">
        <f t="shared" si="153"/>
        <v/>
      </c>
      <c r="FA69" s="47" t="str">
        <f>IF(AND(Include_study?="Yes",Sufficient_data="Yes"),Z_score-('Publication Bias Analysis'!AL$30+'Publication Bias Analysis'!AL$31*Inverse_standard_error),"")</f>
        <v/>
      </c>
      <c r="FG69" s="166"/>
      <c r="FH69" s="104" t="str">
        <f>IF(Z_score&lt;&gt;"",RANK('Publication Bias Analysis'!AT:AT,'Publication Bias Analysis'!AT:AT,1)+COUNTIF('Publication Bias Analysis'!AT$2:AT68,'Publication Bias Analysis'!AT69),"")</f>
        <v/>
      </c>
      <c r="FI69" s="34" t="str">
        <f t="shared" si="214"/>
        <v/>
      </c>
      <c r="FJ69" s="34" t="e">
        <f>IF('Publication Bias Analysis'!AS69&lt;&gt;"",'Publication Bias Analysis'!AS69,NA())</f>
        <v>#N/A</v>
      </c>
      <c r="FK69" s="34" t="e">
        <f>IF('Publication Bias Analysis'!AT69&lt;&gt;"",'Publication Bias Analysis'!AT69,NA())</f>
        <v>#N/A</v>
      </c>
      <c r="FL69" s="34" t="str">
        <f>IF(AND(Include_study?="Yes",Sufficient_data="Yes"),'Publication Bias Analysis'!AS:AS-AVERAGE('Publication Bias Analysis'!AS:AS),"")</f>
        <v/>
      </c>
      <c r="FM69" s="47" t="str">
        <f>IF(AND(Include_study?="Yes",Sufficient_data="Yes"),FK:FK-('Publication Bias Analysis'!AW$30+'Publication Bias Analysis'!AW$31*'Publication Bias Analysis'!AS:AS),"")</f>
        <v/>
      </c>
      <c r="FS69" s="166"/>
      <c r="FT69" s="34" t="str">
        <f t="shared" si="155"/>
        <v/>
      </c>
      <c r="FU69" s="90" t="str">
        <f t="shared" si="220"/>
        <v/>
      </c>
      <c r="FV69" s="47" t="str">
        <f t="shared" si="185"/>
        <v/>
      </c>
    </row>
    <row r="70" spans="1:178" x14ac:dyDescent="0.2">
      <c r="A70" s="169"/>
      <c r="B70" s="54" t="str">
        <f t="shared" si="186"/>
        <v/>
      </c>
      <c r="C70" s="76" t="str">
        <f>IF(B70&lt;&gt;"",IF(B70=0,COUNTIF(B$2:B69,0)+1,COUNTIF(B$2:B69,B70)+B70+COUNTIF(B:B,0)),"")</f>
        <v/>
      </c>
      <c r="D70" s="76" t="str">
        <f t="shared" si="91"/>
        <v/>
      </c>
      <c r="E70" s="121" t="str">
        <f>IF(AND(Sufficient_data="Yes",Include_study?="Yes",Input!Study_name&lt;&gt;""),Input!Study_name,"")</f>
        <v/>
      </c>
      <c r="F7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70" s="76" t="str">
        <f t="shared" si="187"/>
        <v/>
      </c>
      <c r="H70" s="132" t="str">
        <f t="shared" si="188"/>
        <v/>
      </c>
      <c r="I7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70" s="77" t="str">
        <f t="shared" si="94"/>
        <v/>
      </c>
      <c r="K70" s="77" t="str">
        <f t="shared" si="95"/>
        <v/>
      </c>
      <c r="L70" s="77" t="str">
        <f t="shared" si="96"/>
        <v/>
      </c>
      <c r="M70" s="77" t="str">
        <f t="shared" si="189"/>
        <v/>
      </c>
      <c r="N70" s="77" t="str">
        <f t="shared" si="190"/>
        <v/>
      </c>
      <c r="O70" s="146" t="str">
        <f t="shared" si="191"/>
        <v/>
      </c>
      <c r="P70" s="142" t="str">
        <f t="shared" si="192"/>
        <v/>
      </c>
      <c r="Q70" s="35"/>
      <c r="R70" s="71" t="e">
        <f t="shared" si="193"/>
        <v>#N/A</v>
      </c>
      <c r="S70" s="34" t="e">
        <f t="shared" si="194"/>
        <v>#N/A</v>
      </c>
      <c r="T70" s="47" t="e">
        <f t="shared" si="195"/>
        <v>#N/A</v>
      </c>
      <c r="Y70" s="169"/>
      <c r="Z70" s="83" t="str">
        <f t="shared" si="157"/>
        <v/>
      </c>
      <c r="AA70" s="34" t="str">
        <f t="shared" si="105"/>
        <v/>
      </c>
      <c r="AB70" s="34" t="str">
        <f t="shared" si="106"/>
        <v/>
      </c>
      <c r="AC70" s="34" t="str">
        <f t="shared" si="196"/>
        <v/>
      </c>
      <c r="AD70" s="34" t="str">
        <f t="shared" si="108"/>
        <v/>
      </c>
      <c r="AE70" s="77" t="str">
        <f t="shared" si="158"/>
        <v/>
      </c>
      <c r="AF70" s="77" t="str">
        <f t="shared" si="197"/>
        <v/>
      </c>
      <c r="AG70" s="84" t="str">
        <f t="shared" si="159"/>
        <v/>
      </c>
      <c r="AH70" s="34" t="str">
        <f t="shared" si="198"/>
        <v/>
      </c>
      <c r="AI70" s="34" t="str">
        <f t="shared" si="199"/>
        <v/>
      </c>
      <c r="AJ70" s="47" t="str">
        <f t="shared" si="200"/>
        <v/>
      </c>
      <c r="AK70" s="35"/>
      <c r="AL70" s="71" t="e">
        <f t="shared" si="160"/>
        <v>#N/A</v>
      </c>
      <c r="AM70" s="34" t="e">
        <f t="shared" si="161"/>
        <v>#N/A</v>
      </c>
      <c r="AN70" s="47" t="e">
        <f t="shared" si="162"/>
        <v>#N/A</v>
      </c>
      <c r="AO70" s="35"/>
      <c r="AP70" s="83" t="str">
        <f t="shared" si="163"/>
        <v/>
      </c>
      <c r="AQ70" s="34" t="str">
        <f>IF(AND(Sufficient_data="Yes",Include_study?="Yes",Subgroup&lt;&gt;""),IF(COUNTIFS(Input!L$2:L69,"="&amp;"Yes",Input!C$2:C69,"="&amp;"Yes",Input!M$2:M69,"="&amp;Subgroup)&gt;0,"",Subgroup),"")</f>
        <v/>
      </c>
      <c r="AR70" s="89" t="str">
        <f t="shared" si="164"/>
        <v/>
      </c>
      <c r="AS70" s="76" t="str">
        <f t="shared" si="165"/>
        <v/>
      </c>
      <c r="AT70" s="34" t="str">
        <f t="shared" si="166"/>
        <v/>
      </c>
      <c r="AU70" s="90" t="str">
        <f t="shared" si="167"/>
        <v/>
      </c>
      <c r="AV70" s="34" t="str">
        <f t="shared" si="168"/>
        <v/>
      </c>
      <c r="AW70" s="34" t="str">
        <f t="shared" si="169"/>
        <v/>
      </c>
      <c r="AX70" s="34" t="str">
        <f t="shared" si="201"/>
        <v/>
      </c>
      <c r="AY70" s="34" t="str">
        <f t="shared" si="170"/>
        <v/>
      </c>
      <c r="AZ70" s="34" t="str">
        <f t="shared" si="171"/>
        <v/>
      </c>
      <c r="BA70" s="34" t="str">
        <f t="shared" si="202"/>
        <v/>
      </c>
      <c r="BB70" s="89" t="str">
        <f t="shared" si="172"/>
        <v/>
      </c>
      <c r="BC70" s="34" t="str">
        <f t="shared" si="203"/>
        <v/>
      </c>
      <c r="BD70" s="34" t="str">
        <f t="shared" si="204"/>
        <v/>
      </c>
      <c r="BE70" s="34" t="str">
        <f t="shared" si="173"/>
        <v/>
      </c>
      <c r="BF70" s="34" t="str">
        <f t="shared" si="174"/>
        <v/>
      </c>
      <c r="BG70" s="34" t="str">
        <f t="shared" si="215"/>
        <v/>
      </c>
      <c r="BH70" s="34" t="str">
        <f t="shared" si="216"/>
        <v/>
      </c>
      <c r="BI70" s="34" t="str">
        <f t="shared" si="175"/>
        <v/>
      </c>
      <c r="BJ70" s="34" t="str">
        <f t="shared" si="176"/>
        <v/>
      </c>
      <c r="BK70" s="34" t="str">
        <f t="shared" si="177"/>
        <v/>
      </c>
      <c r="BL70" s="34" t="e">
        <f t="shared" si="178"/>
        <v>#N/A</v>
      </c>
      <c r="BM70" s="84" t="str">
        <f t="shared" si="217"/>
        <v/>
      </c>
      <c r="BN70" s="34" t="str">
        <f t="shared" si="179"/>
        <v/>
      </c>
      <c r="BO70" s="34" t="str">
        <f t="shared" si="205"/>
        <v/>
      </c>
      <c r="BP70" s="34" t="str">
        <f t="shared" si="180"/>
        <v/>
      </c>
      <c r="BQ70" s="47" t="str">
        <f t="shared" si="218"/>
        <v/>
      </c>
      <c r="BV70" s="170"/>
      <c r="BW70" s="71" t="e">
        <f>IF(AND(Sufficient_data="Yes",Include_study?="Yes",Moderator&lt;&gt;""),'Moderator Analysis'!E:E,NA())</f>
        <v>#N/A</v>
      </c>
      <c r="BX70" s="34" t="e">
        <f>IF(AND(Include_study?="Yes",Sufficient_data="Yes",Moderator&lt;&gt;""),'Moderator Analysis'!F:F,NA())</f>
        <v>#N/A</v>
      </c>
      <c r="BY70" s="34" t="str">
        <f t="shared" si="206"/>
        <v/>
      </c>
      <c r="BZ70" s="34" t="str">
        <f>IF(AND(Sufficient_data="Yes",Include_study?="Yes",Moderator&lt;&gt;""),'Moderator Analysis'!F:F-CJ$2,"")</f>
        <v/>
      </c>
      <c r="CA70" s="34" t="str">
        <f>IF(AND(Sufficient_data="Yes",Include_study?="Yes",Moderator&lt;&gt;""),'Moderator Analysis'!E:E-CJ$3,"")</f>
        <v/>
      </c>
      <c r="CB70" s="47" t="str">
        <f t="shared" si="207"/>
        <v/>
      </c>
      <c r="CD70" s="95" t="str">
        <f t="shared" si="181"/>
        <v/>
      </c>
      <c r="CE70" s="77" t="str">
        <f>IF(AND(Sufficient_data="Yes",Include_study?="Yes",CD70&lt;&gt;""),'Moderator Analysis'!F:F-'Moderator Analysis'!J$37,"")</f>
        <v/>
      </c>
      <c r="CF70" s="77" t="str">
        <f>IF(AND(Sufficient_data="Yes",Include_study?="Yes",CD70&lt;&gt;""),'Moderator Analysis'!E:E-SUMPRODUCT('Moderator Analysis'!E:E,CD:CD)/SUM(CD:CD),"")</f>
        <v/>
      </c>
      <c r="CG70" s="96" t="str">
        <f>IF(AND(Sufficient_data="Yes",Include_study?="Yes",CD70&lt;&gt;""),CD:CD*(BX70-'Moderator Analysis'!J$29-'Moderator Analysis'!J$30*'Moderator Analysis'!E:E)^2,"")</f>
        <v/>
      </c>
      <c r="CL70" s="170"/>
      <c r="CM70" s="174"/>
      <c r="CN70" s="34" t="str">
        <f t="shared" si="208"/>
        <v/>
      </c>
      <c r="CO70" s="34" t="str">
        <f>IF(AND(Include_study?="Yes",Sufficient_data="Yes"),1/('Publication Bias Analysis'!F:F^2+IF(Additional_model="Fixed effect",0,Calculations!DB$11)),"")</f>
        <v/>
      </c>
      <c r="CP70" s="34" t="str">
        <f>IF(AND(Include_study?="Yes",Sufficient_data="Yes"),1/('Publication Bias Analysis'!F:F^2+IF(Additional_model="Fixed effect",0,'Publication Bias Analysis'!L$32)),"")</f>
        <v/>
      </c>
      <c r="CQ70" s="34" t="str">
        <f>IF(AND(Include_study?="Yes",Sufficient_data="Yes"),'Publication Bias Analysis'!E:E-'Publication Bias Analysis'!I$37,"")</f>
        <v/>
      </c>
      <c r="CR70" s="34" t="str">
        <f t="shared" si="209"/>
        <v/>
      </c>
      <c r="CS70" s="34" t="str">
        <f t="shared" si="219"/>
        <v/>
      </c>
      <c r="CT70" s="76" t="str">
        <f t="shared" si="210"/>
        <v/>
      </c>
      <c r="CU70" s="76" t="str">
        <f>IF(AND(Include_study?="Yes",Sufficient_data="Yes"),CT:CT+IF(DF:DF&lt;0,-1,1)*COUNTIF(CT$2:CT69,CT:CT),"")</f>
        <v/>
      </c>
      <c r="CV70" s="76" t="str">
        <f>IF(AND(Include_study?="Yes",Sufficient_data="Yes"),RANK(DJ:DJ,DJ:DJ,1)*IF(DI:DI&lt;0,-1,1)+IF(DI:DI&lt;0,-1,1)*COUNTIF(CT$2:CT69,CT:CT),"")</f>
        <v/>
      </c>
      <c r="CW70" s="76" t="str">
        <f>IF(AND(Include_study?="Yes",Sufficient_data="Yes"),RANK(DM:DM,DM:DM,1)*IF(DL:DL&lt;0,-1,1)+IF(DL:DL&lt;0,-1,1)*COUNTIF(CT$2:CT69,CT:CT),"")</f>
        <v/>
      </c>
      <c r="CX70" s="34" t="e">
        <f>IF(AND(Include_study?="Yes",Sufficient_data="Yes"),'Publication Bias Analysis'!E:E,NA())</f>
        <v>#N/A</v>
      </c>
      <c r="CY70" s="47" t="e">
        <f>IF(AND(Include_study?="Yes",Sufficient_data="Yes"),'Publication Bias Analysis'!F:F,NA())</f>
        <v>#N/A</v>
      </c>
      <c r="DE70" s="166"/>
      <c r="DF7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70" s="34" t="str">
        <f t="shared" si="182"/>
        <v/>
      </c>
      <c r="DH70" s="47" t="str">
        <f>IF(AND(Include_study?="Yes",Sufficient_data="Yes"),1/('Publication Bias Analysis'!F:F^2+IF(Additional_model="Fixed effect",0,$DQ$7)),"")</f>
        <v/>
      </c>
      <c r="DI70" s="34" t="str">
        <f>IF(AND(Include_study?="Yes",Sufficient_data="Yes"),IF('Publication Bias Analysis'!L$37="Left",'Publication Bias Analysis'!E:E-DQ$3,DQ$3-'Publication Bias Analysis'!E:E),"")</f>
        <v/>
      </c>
      <c r="DJ70" s="34" t="str">
        <f t="shared" si="183"/>
        <v/>
      </c>
      <c r="DK70" s="47" t="str">
        <f>IF(AND(DI70&lt;&gt;"",CU70&lt;=MAX(CU:CU)-DQ$8),1/('Publication Bias Analysis'!F:F^2+IF(Additional_model="Fixed effect",0,$DQ$15)),"")</f>
        <v/>
      </c>
      <c r="DL70" s="7" t="str">
        <f>IF(AND(Include_study?="Yes",Sufficient_data="Yes"),IF('Publication Bias Analysis'!L$37="Left",'Publication Bias Analysis'!E:E-DQ$11,DQ$11-'Publication Bias Analysis'!E:E),"")</f>
        <v/>
      </c>
      <c r="DM70" s="7" t="str">
        <f t="shared" si="184"/>
        <v/>
      </c>
      <c r="DN70" s="47" t="str">
        <f>IF(AND(DL70&lt;&gt;"",CV70&lt;=MAX(CV:CV)-DQ$16),1/('Publication Bias Analysis'!F:F^2+IF(Additional_model="Fixed effect",0,$DQ$23)),"")</f>
        <v/>
      </c>
      <c r="EF70" s="166"/>
      <c r="EG70" s="34" t="str">
        <f t="shared" si="211"/>
        <v/>
      </c>
      <c r="EH70" s="47" t="str">
        <f>IF(AND(Include_study?="Yes",Sufficient_data="Yes"),Z_score-('Publication Bias Analysis'!P$3+'Publication Bias Analysis'!P$4*Inverse_standard_error),"")</f>
        <v/>
      </c>
      <c r="EJ70" s="166"/>
      <c r="EK70" s="34" t="str">
        <f>IF(AND(Include_study?="Yes",Sufficient_data="Yes"),('Publication Bias Analysis'!E:E-SUMPRODUCT('Publication Bias Analysis'!E:E,Calculations!CN:CN)/SUM(Calculations!CN:CN))/(SQRT(EL:EL)),"")</f>
        <v/>
      </c>
      <c r="EL70" s="34" t="str">
        <f>IF(AND(Include_study?="Yes",Sufficient_data="Yes"),'Publication Bias Analysis'!F:F^2-1/(SUM(Calculations!CN:CN)),"")</f>
        <v/>
      </c>
      <c r="EM70" s="76" t="str">
        <f t="shared" si="212"/>
        <v/>
      </c>
      <c r="EN70" s="76" t="str">
        <f t="shared" si="213"/>
        <v/>
      </c>
      <c r="EO70" s="76" t="str">
        <f>IF(AND(Include_study?="Yes",Sufficient_data="Yes"),COUNTIFS(EM$2:EM69,"&lt;"&amp;EM70,EN$2:EN69,"&lt;"&amp;EN70)+COUNTIFS(EM71:EM$201,"&lt;"&amp;EM70,EN71:EN$201,"&lt;"&amp;EN70)+COUNTIFS(EM$2:EM69,"&gt;"&amp;EM70,EN$2:EN69,"&gt;"&amp;EN70)+COUNTIFS(EM71:EM$201,"&gt;"&amp;EM70,EN71:EN$201,"&gt;"&amp;EN70),"")</f>
        <v/>
      </c>
      <c r="EP70" s="101" t="str">
        <f>IF(AND(Include_study?="Yes",Sufficient_data="Yes"),COUNTIFS(EM$2:EM69,"&lt;"&amp;EM70,EN$2:EN69,"&gt;"&amp;EN70)+COUNTIFS(EM71:EM$201,"&lt;"&amp;EM70,EN71:EN$201,"&gt;"&amp;EN70)+COUNTIFS(EM$2:EM69,"&gt;"&amp;EM70,EN$2:EN69,"&lt;"&amp;EN70)+COUNTIFS(EM71:EM$201,"&gt;"&amp;EM70,EN71:EN$201,"&lt;"&amp;EN70),"")</f>
        <v/>
      </c>
      <c r="ER70" s="166"/>
      <c r="EW70" s="166"/>
      <c r="EX70" s="34" t="e">
        <f t="shared" si="151"/>
        <v>#N/A</v>
      </c>
      <c r="EY70" s="34" t="e">
        <f t="shared" si="152"/>
        <v>#N/A</v>
      </c>
      <c r="EZ70" s="34" t="str">
        <f t="shared" si="153"/>
        <v/>
      </c>
      <c r="FA70" s="47" t="str">
        <f>IF(AND(Include_study?="Yes",Sufficient_data="Yes"),Z_score-('Publication Bias Analysis'!AL$30+'Publication Bias Analysis'!AL$31*Inverse_standard_error),"")</f>
        <v/>
      </c>
      <c r="FG70" s="166"/>
      <c r="FH70" s="104" t="str">
        <f>IF(Z_score&lt;&gt;"",RANK('Publication Bias Analysis'!AT:AT,'Publication Bias Analysis'!AT:AT,1)+COUNTIF('Publication Bias Analysis'!AT$2:AT69,'Publication Bias Analysis'!AT70),"")</f>
        <v/>
      </c>
      <c r="FI70" s="34" t="str">
        <f t="shared" si="214"/>
        <v/>
      </c>
      <c r="FJ70" s="34" t="e">
        <f>IF('Publication Bias Analysis'!AS70&lt;&gt;"",'Publication Bias Analysis'!AS70,NA())</f>
        <v>#N/A</v>
      </c>
      <c r="FK70" s="34" t="e">
        <f>IF('Publication Bias Analysis'!AT70&lt;&gt;"",'Publication Bias Analysis'!AT70,NA())</f>
        <v>#N/A</v>
      </c>
      <c r="FL70" s="34" t="str">
        <f>IF(AND(Include_study?="Yes",Sufficient_data="Yes"),'Publication Bias Analysis'!AS:AS-AVERAGE('Publication Bias Analysis'!AS:AS),"")</f>
        <v/>
      </c>
      <c r="FM70" s="47" t="str">
        <f>IF(AND(Include_study?="Yes",Sufficient_data="Yes"),FK:FK-('Publication Bias Analysis'!AW$30+'Publication Bias Analysis'!AW$31*'Publication Bias Analysis'!AS:AS),"")</f>
        <v/>
      </c>
      <c r="FS70" s="166"/>
      <c r="FT70" s="34" t="str">
        <f t="shared" si="155"/>
        <v/>
      </c>
      <c r="FU70" s="90" t="str">
        <f t="shared" si="220"/>
        <v/>
      </c>
      <c r="FV70" s="47" t="str">
        <f t="shared" si="185"/>
        <v/>
      </c>
    </row>
    <row r="71" spans="1:178" x14ac:dyDescent="0.2">
      <c r="A71" s="169"/>
      <c r="B71" s="54" t="str">
        <f t="shared" si="186"/>
        <v/>
      </c>
      <c r="C71" s="76" t="str">
        <f>IF(B71&lt;&gt;"",IF(B71=0,COUNTIF(B$2:B70,0)+1,COUNTIF(B$2:B70,B71)+B71+COUNTIF(B:B,0)),"")</f>
        <v/>
      </c>
      <c r="D71" s="76" t="str">
        <f t="shared" si="91"/>
        <v/>
      </c>
      <c r="E71" s="121" t="str">
        <f>IF(AND(Sufficient_data="Yes",Include_study?="Yes",Input!Study_name&lt;&gt;""),Input!Study_name,"")</f>
        <v/>
      </c>
      <c r="F7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71" s="76" t="str">
        <f t="shared" si="187"/>
        <v/>
      </c>
      <c r="H71" s="132" t="str">
        <f t="shared" si="188"/>
        <v/>
      </c>
      <c r="I7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71" s="77" t="str">
        <f t="shared" si="94"/>
        <v/>
      </c>
      <c r="K71" s="77" t="str">
        <f t="shared" si="95"/>
        <v/>
      </c>
      <c r="L71" s="77" t="str">
        <f t="shared" si="96"/>
        <v/>
      </c>
      <c r="M71" s="77" t="str">
        <f t="shared" si="189"/>
        <v/>
      </c>
      <c r="N71" s="77" t="str">
        <f t="shared" si="190"/>
        <v/>
      </c>
      <c r="O71" s="146" t="str">
        <f t="shared" si="191"/>
        <v/>
      </c>
      <c r="P71" s="142" t="str">
        <f t="shared" si="192"/>
        <v/>
      </c>
      <c r="Q71" s="35"/>
      <c r="R71" s="71" t="e">
        <f t="shared" si="193"/>
        <v>#N/A</v>
      </c>
      <c r="S71" s="34" t="e">
        <f t="shared" si="194"/>
        <v>#N/A</v>
      </c>
      <c r="T71" s="47" t="e">
        <f t="shared" si="195"/>
        <v>#N/A</v>
      </c>
      <c r="Y71" s="169"/>
      <c r="Z71" s="83" t="str">
        <f t="shared" si="157"/>
        <v/>
      </c>
      <c r="AA71" s="34" t="str">
        <f t="shared" si="105"/>
        <v/>
      </c>
      <c r="AB71" s="34" t="str">
        <f t="shared" si="106"/>
        <v/>
      </c>
      <c r="AC71" s="34" t="str">
        <f t="shared" si="196"/>
        <v/>
      </c>
      <c r="AD71" s="34" t="str">
        <f t="shared" si="108"/>
        <v/>
      </c>
      <c r="AE71" s="77" t="str">
        <f t="shared" si="158"/>
        <v/>
      </c>
      <c r="AF71" s="77" t="str">
        <f t="shared" si="197"/>
        <v/>
      </c>
      <c r="AG71" s="84" t="str">
        <f t="shared" si="159"/>
        <v/>
      </c>
      <c r="AH71" s="34" t="str">
        <f t="shared" si="198"/>
        <v/>
      </c>
      <c r="AI71" s="34" t="str">
        <f t="shared" si="199"/>
        <v/>
      </c>
      <c r="AJ71" s="47" t="str">
        <f t="shared" si="200"/>
        <v/>
      </c>
      <c r="AK71" s="35"/>
      <c r="AL71" s="71" t="e">
        <f t="shared" si="160"/>
        <v>#N/A</v>
      </c>
      <c r="AM71" s="34" t="e">
        <f t="shared" si="161"/>
        <v>#N/A</v>
      </c>
      <c r="AN71" s="47" t="e">
        <f t="shared" si="162"/>
        <v>#N/A</v>
      </c>
      <c r="AO71" s="35"/>
      <c r="AP71" s="83" t="str">
        <f t="shared" si="163"/>
        <v/>
      </c>
      <c r="AQ71" s="34" t="str">
        <f>IF(AND(Sufficient_data="Yes",Include_study?="Yes",Subgroup&lt;&gt;""),IF(COUNTIFS(Input!L$2:L70,"="&amp;"Yes",Input!C$2:C70,"="&amp;"Yes",Input!M$2:M70,"="&amp;Subgroup)&gt;0,"",Subgroup),"")</f>
        <v/>
      </c>
      <c r="AR71" s="89" t="str">
        <f t="shared" si="164"/>
        <v/>
      </c>
      <c r="AS71" s="76" t="str">
        <f t="shared" si="165"/>
        <v/>
      </c>
      <c r="AT71" s="34" t="str">
        <f t="shared" si="166"/>
        <v/>
      </c>
      <c r="AU71" s="90" t="str">
        <f t="shared" si="167"/>
        <v/>
      </c>
      <c r="AV71" s="34" t="str">
        <f t="shared" si="168"/>
        <v/>
      </c>
      <c r="AW71" s="34" t="str">
        <f t="shared" si="169"/>
        <v/>
      </c>
      <c r="AX71" s="34" t="str">
        <f t="shared" si="201"/>
        <v/>
      </c>
      <c r="AY71" s="34" t="str">
        <f t="shared" si="170"/>
        <v/>
      </c>
      <c r="AZ71" s="34" t="str">
        <f t="shared" si="171"/>
        <v/>
      </c>
      <c r="BA71" s="34" t="str">
        <f t="shared" si="202"/>
        <v/>
      </c>
      <c r="BB71" s="89" t="str">
        <f t="shared" si="172"/>
        <v/>
      </c>
      <c r="BC71" s="34" t="str">
        <f t="shared" si="203"/>
        <v/>
      </c>
      <c r="BD71" s="34" t="str">
        <f t="shared" si="204"/>
        <v/>
      </c>
      <c r="BE71" s="34" t="str">
        <f t="shared" si="173"/>
        <v/>
      </c>
      <c r="BF71" s="34" t="str">
        <f t="shared" si="174"/>
        <v/>
      </c>
      <c r="BG71" s="34" t="str">
        <f t="shared" si="215"/>
        <v/>
      </c>
      <c r="BH71" s="34" t="str">
        <f t="shared" si="216"/>
        <v/>
      </c>
      <c r="BI71" s="34" t="str">
        <f t="shared" si="175"/>
        <v/>
      </c>
      <c r="BJ71" s="34" t="str">
        <f t="shared" si="176"/>
        <v/>
      </c>
      <c r="BK71" s="34" t="str">
        <f t="shared" si="177"/>
        <v/>
      </c>
      <c r="BL71" s="34" t="e">
        <f t="shared" si="178"/>
        <v>#N/A</v>
      </c>
      <c r="BM71" s="84" t="str">
        <f t="shared" si="217"/>
        <v/>
      </c>
      <c r="BN71" s="34" t="str">
        <f t="shared" si="179"/>
        <v/>
      </c>
      <c r="BO71" s="34" t="str">
        <f t="shared" si="205"/>
        <v/>
      </c>
      <c r="BP71" s="34" t="str">
        <f t="shared" si="180"/>
        <v/>
      </c>
      <c r="BQ71" s="47" t="str">
        <f t="shared" si="218"/>
        <v/>
      </c>
      <c r="BV71" s="170"/>
      <c r="BW71" s="71" t="e">
        <f>IF(AND(Sufficient_data="Yes",Include_study?="Yes",Moderator&lt;&gt;""),'Moderator Analysis'!E:E,NA())</f>
        <v>#N/A</v>
      </c>
      <c r="BX71" s="34" t="e">
        <f>IF(AND(Include_study?="Yes",Sufficient_data="Yes",Moderator&lt;&gt;""),'Moderator Analysis'!F:F,NA())</f>
        <v>#N/A</v>
      </c>
      <c r="BY71" s="34" t="str">
        <f t="shared" si="206"/>
        <v/>
      </c>
      <c r="BZ71" s="34" t="str">
        <f>IF(AND(Sufficient_data="Yes",Include_study?="Yes",Moderator&lt;&gt;""),'Moderator Analysis'!F:F-CJ$2,"")</f>
        <v/>
      </c>
      <c r="CA71" s="34" t="str">
        <f>IF(AND(Sufficient_data="Yes",Include_study?="Yes",Moderator&lt;&gt;""),'Moderator Analysis'!E:E-CJ$3,"")</f>
        <v/>
      </c>
      <c r="CB71" s="47" t="str">
        <f t="shared" si="207"/>
        <v/>
      </c>
      <c r="CD71" s="95" t="str">
        <f t="shared" si="181"/>
        <v/>
      </c>
      <c r="CE71" s="77" t="str">
        <f>IF(AND(Sufficient_data="Yes",Include_study?="Yes",CD71&lt;&gt;""),'Moderator Analysis'!F:F-'Moderator Analysis'!J$37,"")</f>
        <v/>
      </c>
      <c r="CF71" s="77" t="str">
        <f>IF(AND(Sufficient_data="Yes",Include_study?="Yes",CD71&lt;&gt;""),'Moderator Analysis'!E:E-SUMPRODUCT('Moderator Analysis'!E:E,CD:CD)/SUM(CD:CD),"")</f>
        <v/>
      </c>
      <c r="CG71" s="96" t="str">
        <f>IF(AND(Sufficient_data="Yes",Include_study?="Yes",CD71&lt;&gt;""),CD:CD*(BX71-'Moderator Analysis'!J$29-'Moderator Analysis'!J$30*'Moderator Analysis'!E:E)^2,"")</f>
        <v/>
      </c>
      <c r="CL71" s="170"/>
      <c r="CM71" s="174"/>
      <c r="CN71" s="34" t="str">
        <f t="shared" si="208"/>
        <v/>
      </c>
      <c r="CO71" s="34" t="str">
        <f>IF(AND(Include_study?="Yes",Sufficient_data="Yes"),1/('Publication Bias Analysis'!F:F^2+IF(Additional_model="Fixed effect",0,Calculations!DB$11)),"")</f>
        <v/>
      </c>
      <c r="CP71" s="34" t="str">
        <f>IF(AND(Include_study?="Yes",Sufficient_data="Yes"),1/('Publication Bias Analysis'!F:F^2+IF(Additional_model="Fixed effect",0,'Publication Bias Analysis'!L$32)),"")</f>
        <v/>
      </c>
      <c r="CQ71" s="34" t="str">
        <f>IF(AND(Include_study?="Yes",Sufficient_data="Yes"),'Publication Bias Analysis'!E:E-'Publication Bias Analysis'!I$37,"")</f>
        <v/>
      </c>
      <c r="CR71" s="34" t="str">
        <f t="shared" si="209"/>
        <v/>
      </c>
      <c r="CS71" s="34" t="str">
        <f t="shared" si="219"/>
        <v/>
      </c>
      <c r="CT71" s="76" t="str">
        <f t="shared" si="210"/>
        <v/>
      </c>
      <c r="CU71" s="76" t="str">
        <f>IF(AND(Include_study?="Yes",Sufficient_data="Yes"),CT:CT+IF(DF:DF&lt;0,-1,1)*COUNTIF(CT$2:CT70,CT:CT),"")</f>
        <v/>
      </c>
      <c r="CV71" s="76" t="str">
        <f>IF(AND(Include_study?="Yes",Sufficient_data="Yes"),RANK(DJ:DJ,DJ:DJ,1)*IF(DI:DI&lt;0,-1,1)+IF(DI:DI&lt;0,-1,1)*COUNTIF(CT$2:CT70,CT:CT),"")</f>
        <v/>
      </c>
      <c r="CW71" s="76" t="str">
        <f>IF(AND(Include_study?="Yes",Sufficient_data="Yes"),RANK(DM:DM,DM:DM,1)*IF(DL:DL&lt;0,-1,1)+IF(DL:DL&lt;0,-1,1)*COUNTIF(CT$2:CT70,CT:CT),"")</f>
        <v/>
      </c>
      <c r="CX71" s="34" t="e">
        <f>IF(AND(Include_study?="Yes",Sufficient_data="Yes"),'Publication Bias Analysis'!E:E,NA())</f>
        <v>#N/A</v>
      </c>
      <c r="CY71" s="47" t="e">
        <f>IF(AND(Include_study?="Yes",Sufficient_data="Yes"),'Publication Bias Analysis'!F:F,NA())</f>
        <v>#N/A</v>
      </c>
      <c r="DE71" s="166"/>
      <c r="DF7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71" s="34" t="str">
        <f t="shared" si="182"/>
        <v/>
      </c>
      <c r="DH71" s="47" t="str">
        <f>IF(AND(Include_study?="Yes",Sufficient_data="Yes"),1/('Publication Bias Analysis'!F:F^2+IF(Additional_model="Fixed effect",0,$DQ$7)),"")</f>
        <v/>
      </c>
      <c r="DI71" s="34" t="str">
        <f>IF(AND(Include_study?="Yes",Sufficient_data="Yes"),IF('Publication Bias Analysis'!L$37="Left",'Publication Bias Analysis'!E:E-DQ$3,DQ$3-'Publication Bias Analysis'!E:E),"")</f>
        <v/>
      </c>
      <c r="DJ71" s="34" t="str">
        <f t="shared" si="183"/>
        <v/>
      </c>
      <c r="DK71" s="47" t="str">
        <f>IF(AND(DI71&lt;&gt;"",CU71&lt;=MAX(CU:CU)-DQ$8),1/('Publication Bias Analysis'!F:F^2+IF(Additional_model="Fixed effect",0,$DQ$15)),"")</f>
        <v/>
      </c>
      <c r="DL71" s="7" t="str">
        <f>IF(AND(Include_study?="Yes",Sufficient_data="Yes"),IF('Publication Bias Analysis'!L$37="Left",'Publication Bias Analysis'!E:E-DQ$11,DQ$11-'Publication Bias Analysis'!E:E),"")</f>
        <v/>
      </c>
      <c r="DM71" s="7" t="str">
        <f t="shared" si="184"/>
        <v/>
      </c>
      <c r="DN71" s="47" t="str">
        <f>IF(AND(DL71&lt;&gt;"",CV71&lt;=MAX(CV:CV)-DQ$16),1/('Publication Bias Analysis'!F:F^2+IF(Additional_model="Fixed effect",0,$DQ$23)),"")</f>
        <v/>
      </c>
      <c r="EF71" s="166"/>
      <c r="EG71" s="34" t="str">
        <f t="shared" si="211"/>
        <v/>
      </c>
      <c r="EH71" s="47" t="str">
        <f>IF(AND(Include_study?="Yes",Sufficient_data="Yes"),Z_score-('Publication Bias Analysis'!P$3+'Publication Bias Analysis'!P$4*Inverse_standard_error),"")</f>
        <v/>
      </c>
      <c r="EJ71" s="166"/>
      <c r="EK71" s="34" t="str">
        <f>IF(AND(Include_study?="Yes",Sufficient_data="Yes"),('Publication Bias Analysis'!E:E-SUMPRODUCT('Publication Bias Analysis'!E:E,Calculations!CN:CN)/SUM(Calculations!CN:CN))/(SQRT(EL:EL)),"")</f>
        <v/>
      </c>
      <c r="EL71" s="34" t="str">
        <f>IF(AND(Include_study?="Yes",Sufficient_data="Yes"),'Publication Bias Analysis'!F:F^2-1/(SUM(Calculations!CN:CN)),"")</f>
        <v/>
      </c>
      <c r="EM71" s="76" t="str">
        <f t="shared" si="212"/>
        <v/>
      </c>
      <c r="EN71" s="76" t="str">
        <f t="shared" si="213"/>
        <v/>
      </c>
      <c r="EO71" s="76" t="str">
        <f>IF(AND(Include_study?="Yes",Sufficient_data="Yes"),COUNTIFS(EM$2:EM70,"&lt;"&amp;EM71,EN$2:EN70,"&lt;"&amp;EN71)+COUNTIFS(EM72:EM$201,"&lt;"&amp;EM71,EN72:EN$201,"&lt;"&amp;EN71)+COUNTIFS(EM$2:EM70,"&gt;"&amp;EM71,EN$2:EN70,"&gt;"&amp;EN71)+COUNTIFS(EM72:EM$201,"&gt;"&amp;EM71,EN72:EN$201,"&gt;"&amp;EN71),"")</f>
        <v/>
      </c>
      <c r="EP71" s="101" t="str">
        <f>IF(AND(Include_study?="Yes",Sufficient_data="Yes"),COUNTIFS(EM$2:EM70,"&lt;"&amp;EM71,EN$2:EN70,"&gt;"&amp;EN71)+COUNTIFS(EM72:EM$201,"&lt;"&amp;EM71,EN72:EN$201,"&gt;"&amp;EN71)+COUNTIFS(EM$2:EM70,"&gt;"&amp;EM71,EN$2:EN70,"&lt;"&amp;EN71)+COUNTIFS(EM72:EM$201,"&gt;"&amp;EM71,EN72:EN$201,"&lt;"&amp;EN71),"")</f>
        <v/>
      </c>
      <c r="ER71" s="166"/>
      <c r="EW71" s="166"/>
      <c r="EX71" s="34" t="e">
        <f t="shared" si="151"/>
        <v>#N/A</v>
      </c>
      <c r="EY71" s="34" t="e">
        <f t="shared" si="152"/>
        <v>#N/A</v>
      </c>
      <c r="EZ71" s="34" t="str">
        <f t="shared" si="153"/>
        <v/>
      </c>
      <c r="FA71" s="47" t="str">
        <f>IF(AND(Include_study?="Yes",Sufficient_data="Yes"),Z_score-('Publication Bias Analysis'!AL$30+'Publication Bias Analysis'!AL$31*Inverse_standard_error),"")</f>
        <v/>
      </c>
      <c r="FG71" s="166"/>
      <c r="FH71" s="104" t="str">
        <f>IF(Z_score&lt;&gt;"",RANK('Publication Bias Analysis'!AT:AT,'Publication Bias Analysis'!AT:AT,1)+COUNTIF('Publication Bias Analysis'!AT$2:AT70,'Publication Bias Analysis'!AT71),"")</f>
        <v/>
      </c>
      <c r="FI71" s="34" t="str">
        <f t="shared" si="214"/>
        <v/>
      </c>
      <c r="FJ71" s="34" t="e">
        <f>IF('Publication Bias Analysis'!AS71&lt;&gt;"",'Publication Bias Analysis'!AS71,NA())</f>
        <v>#N/A</v>
      </c>
      <c r="FK71" s="34" t="e">
        <f>IF('Publication Bias Analysis'!AT71&lt;&gt;"",'Publication Bias Analysis'!AT71,NA())</f>
        <v>#N/A</v>
      </c>
      <c r="FL71" s="34" t="str">
        <f>IF(AND(Include_study?="Yes",Sufficient_data="Yes"),'Publication Bias Analysis'!AS:AS-AVERAGE('Publication Bias Analysis'!AS:AS),"")</f>
        <v/>
      </c>
      <c r="FM71" s="47" t="str">
        <f>IF(AND(Include_study?="Yes",Sufficient_data="Yes"),FK:FK-('Publication Bias Analysis'!AW$30+'Publication Bias Analysis'!AW$31*'Publication Bias Analysis'!AS:AS),"")</f>
        <v/>
      </c>
      <c r="FS71" s="166"/>
      <c r="FT71" s="34" t="str">
        <f t="shared" si="155"/>
        <v/>
      </c>
      <c r="FU71" s="90" t="str">
        <f t="shared" si="220"/>
        <v/>
      </c>
      <c r="FV71" s="47" t="str">
        <f t="shared" si="185"/>
        <v/>
      </c>
    </row>
    <row r="72" spans="1:178" x14ac:dyDescent="0.2">
      <c r="A72" s="169"/>
      <c r="B72" s="54" t="str">
        <f t="shared" si="186"/>
        <v/>
      </c>
      <c r="C72" s="76" t="str">
        <f>IF(B72&lt;&gt;"",IF(B72=0,COUNTIF(B$2:B71,0)+1,COUNTIF(B$2:B71,B72)+B72+COUNTIF(B:B,0)),"")</f>
        <v/>
      </c>
      <c r="D72" s="76" t="str">
        <f t="shared" si="91"/>
        <v/>
      </c>
      <c r="E72" s="121" t="str">
        <f>IF(AND(Sufficient_data="Yes",Include_study?="Yes",Input!Study_name&lt;&gt;""),Input!Study_name,"")</f>
        <v/>
      </c>
      <c r="F7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72" s="76" t="str">
        <f t="shared" si="187"/>
        <v/>
      </c>
      <c r="H72" s="132" t="str">
        <f t="shared" si="188"/>
        <v/>
      </c>
      <c r="I7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72" s="77" t="str">
        <f t="shared" si="94"/>
        <v/>
      </c>
      <c r="K72" s="77" t="str">
        <f t="shared" si="95"/>
        <v/>
      </c>
      <c r="L72" s="77" t="str">
        <f t="shared" si="96"/>
        <v/>
      </c>
      <c r="M72" s="77" t="str">
        <f t="shared" si="189"/>
        <v/>
      </c>
      <c r="N72" s="77" t="str">
        <f t="shared" si="190"/>
        <v/>
      </c>
      <c r="O72" s="146" t="str">
        <f t="shared" si="191"/>
        <v/>
      </c>
      <c r="P72" s="142" t="str">
        <f t="shared" si="192"/>
        <v/>
      </c>
      <c r="Q72" s="35"/>
      <c r="R72" s="71" t="e">
        <f t="shared" si="193"/>
        <v>#N/A</v>
      </c>
      <c r="S72" s="34" t="e">
        <f t="shared" si="194"/>
        <v>#N/A</v>
      </c>
      <c r="T72" s="47" t="e">
        <f t="shared" si="195"/>
        <v>#N/A</v>
      </c>
      <c r="Y72" s="169"/>
      <c r="Z72" s="83" t="str">
        <f t="shared" si="157"/>
        <v/>
      </c>
      <c r="AA72" s="34" t="str">
        <f t="shared" si="105"/>
        <v/>
      </c>
      <c r="AB72" s="34" t="str">
        <f t="shared" si="106"/>
        <v/>
      </c>
      <c r="AC72" s="34" t="str">
        <f t="shared" si="196"/>
        <v/>
      </c>
      <c r="AD72" s="34" t="str">
        <f t="shared" si="108"/>
        <v/>
      </c>
      <c r="AE72" s="77" t="str">
        <f t="shared" si="158"/>
        <v/>
      </c>
      <c r="AF72" s="77" t="str">
        <f t="shared" si="197"/>
        <v/>
      </c>
      <c r="AG72" s="84" t="str">
        <f t="shared" si="159"/>
        <v/>
      </c>
      <c r="AH72" s="34" t="str">
        <f t="shared" si="198"/>
        <v/>
      </c>
      <c r="AI72" s="34" t="str">
        <f t="shared" si="199"/>
        <v/>
      </c>
      <c r="AJ72" s="47" t="str">
        <f t="shared" si="200"/>
        <v/>
      </c>
      <c r="AK72" s="35"/>
      <c r="AL72" s="71" t="e">
        <f t="shared" si="160"/>
        <v>#N/A</v>
      </c>
      <c r="AM72" s="34" t="e">
        <f t="shared" si="161"/>
        <v>#N/A</v>
      </c>
      <c r="AN72" s="47" t="e">
        <f t="shared" si="162"/>
        <v>#N/A</v>
      </c>
      <c r="AO72" s="35"/>
      <c r="AP72" s="83" t="str">
        <f t="shared" si="163"/>
        <v/>
      </c>
      <c r="AQ72" s="34" t="str">
        <f>IF(AND(Sufficient_data="Yes",Include_study?="Yes",Subgroup&lt;&gt;""),IF(COUNTIFS(Input!L$2:L71,"="&amp;"Yes",Input!C$2:C71,"="&amp;"Yes",Input!M$2:M71,"="&amp;Subgroup)&gt;0,"",Subgroup),"")</f>
        <v/>
      </c>
      <c r="AR72" s="89" t="str">
        <f t="shared" si="164"/>
        <v/>
      </c>
      <c r="AS72" s="76" t="str">
        <f t="shared" si="165"/>
        <v/>
      </c>
      <c r="AT72" s="34" t="str">
        <f t="shared" si="166"/>
        <v/>
      </c>
      <c r="AU72" s="90" t="str">
        <f t="shared" si="167"/>
        <v/>
      </c>
      <c r="AV72" s="34" t="str">
        <f t="shared" si="168"/>
        <v/>
      </c>
      <c r="AW72" s="34" t="str">
        <f t="shared" si="169"/>
        <v/>
      </c>
      <c r="AX72" s="34" t="str">
        <f t="shared" si="201"/>
        <v/>
      </c>
      <c r="AY72" s="34" t="str">
        <f t="shared" si="170"/>
        <v/>
      </c>
      <c r="AZ72" s="34" t="str">
        <f t="shared" si="171"/>
        <v/>
      </c>
      <c r="BA72" s="34" t="str">
        <f t="shared" si="202"/>
        <v/>
      </c>
      <c r="BB72" s="89" t="str">
        <f t="shared" si="172"/>
        <v/>
      </c>
      <c r="BC72" s="34" t="str">
        <f t="shared" si="203"/>
        <v/>
      </c>
      <c r="BD72" s="34" t="str">
        <f t="shared" si="204"/>
        <v/>
      </c>
      <c r="BE72" s="34" t="str">
        <f t="shared" si="173"/>
        <v/>
      </c>
      <c r="BF72" s="34" t="str">
        <f t="shared" si="174"/>
        <v/>
      </c>
      <c r="BG72" s="34" t="str">
        <f t="shared" si="215"/>
        <v/>
      </c>
      <c r="BH72" s="34" t="str">
        <f t="shared" si="216"/>
        <v/>
      </c>
      <c r="BI72" s="34" t="str">
        <f t="shared" si="175"/>
        <v/>
      </c>
      <c r="BJ72" s="34" t="str">
        <f t="shared" si="176"/>
        <v/>
      </c>
      <c r="BK72" s="34" t="str">
        <f t="shared" si="177"/>
        <v/>
      </c>
      <c r="BL72" s="34" t="e">
        <f t="shared" si="178"/>
        <v>#N/A</v>
      </c>
      <c r="BM72" s="84" t="str">
        <f t="shared" si="217"/>
        <v/>
      </c>
      <c r="BN72" s="34" t="str">
        <f t="shared" si="179"/>
        <v/>
      </c>
      <c r="BO72" s="34" t="str">
        <f t="shared" si="205"/>
        <v/>
      </c>
      <c r="BP72" s="34" t="str">
        <f t="shared" si="180"/>
        <v/>
      </c>
      <c r="BQ72" s="47" t="str">
        <f t="shared" si="218"/>
        <v/>
      </c>
      <c r="BV72" s="170"/>
      <c r="BW72" s="71" t="e">
        <f>IF(AND(Sufficient_data="Yes",Include_study?="Yes",Moderator&lt;&gt;""),'Moderator Analysis'!E:E,NA())</f>
        <v>#N/A</v>
      </c>
      <c r="BX72" s="34" t="e">
        <f>IF(AND(Include_study?="Yes",Sufficient_data="Yes",Moderator&lt;&gt;""),'Moderator Analysis'!F:F,NA())</f>
        <v>#N/A</v>
      </c>
      <c r="BY72" s="34" t="str">
        <f t="shared" si="206"/>
        <v/>
      </c>
      <c r="BZ72" s="34" t="str">
        <f>IF(AND(Sufficient_data="Yes",Include_study?="Yes",Moderator&lt;&gt;""),'Moderator Analysis'!F:F-CJ$2,"")</f>
        <v/>
      </c>
      <c r="CA72" s="34" t="str">
        <f>IF(AND(Sufficient_data="Yes",Include_study?="Yes",Moderator&lt;&gt;""),'Moderator Analysis'!E:E-CJ$3,"")</f>
        <v/>
      </c>
      <c r="CB72" s="47" t="str">
        <f t="shared" si="207"/>
        <v/>
      </c>
      <c r="CD72" s="95" t="str">
        <f t="shared" si="181"/>
        <v/>
      </c>
      <c r="CE72" s="77" t="str">
        <f>IF(AND(Sufficient_data="Yes",Include_study?="Yes",CD72&lt;&gt;""),'Moderator Analysis'!F:F-'Moderator Analysis'!J$37,"")</f>
        <v/>
      </c>
      <c r="CF72" s="77" t="str">
        <f>IF(AND(Sufficient_data="Yes",Include_study?="Yes",CD72&lt;&gt;""),'Moderator Analysis'!E:E-SUMPRODUCT('Moderator Analysis'!E:E,CD:CD)/SUM(CD:CD),"")</f>
        <v/>
      </c>
      <c r="CG72" s="96" t="str">
        <f>IF(AND(Sufficient_data="Yes",Include_study?="Yes",CD72&lt;&gt;""),CD:CD*(BX72-'Moderator Analysis'!J$29-'Moderator Analysis'!J$30*'Moderator Analysis'!E:E)^2,"")</f>
        <v/>
      </c>
      <c r="CL72" s="170"/>
      <c r="CM72" s="174"/>
      <c r="CN72" s="34" t="str">
        <f t="shared" si="208"/>
        <v/>
      </c>
      <c r="CO72" s="34" t="str">
        <f>IF(AND(Include_study?="Yes",Sufficient_data="Yes"),1/('Publication Bias Analysis'!F:F^2+IF(Additional_model="Fixed effect",0,Calculations!DB$11)),"")</f>
        <v/>
      </c>
      <c r="CP72" s="34" t="str">
        <f>IF(AND(Include_study?="Yes",Sufficient_data="Yes"),1/('Publication Bias Analysis'!F:F^2+IF(Additional_model="Fixed effect",0,'Publication Bias Analysis'!L$32)),"")</f>
        <v/>
      </c>
      <c r="CQ72" s="34" t="str">
        <f>IF(AND(Include_study?="Yes",Sufficient_data="Yes"),'Publication Bias Analysis'!E:E-'Publication Bias Analysis'!I$37,"")</f>
        <v/>
      </c>
      <c r="CR72" s="34" t="str">
        <f t="shared" si="209"/>
        <v/>
      </c>
      <c r="CS72" s="34" t="str">
        <f t="shared" si="219"/>
        <v/>
      </c>
      <c r="CT72" s="76" t="str">
        <f t="shared" si="210"/>
        <v/>
      </c>
      <c r="CU72" s="76" t="str">
        <f>IF(AND(Include_study?="Yes",Sufficient_data="Yes"),CT:CT+IF(DF:DF&lt;0,-1,1)*COUNTIF(CT$2:CT71,CT:CT),"")</f>
        <v/>
      </c>
      <c r="CV72" s="76" t="str">
        <f>IF(AND(Include_study?="Yes",Sufficient_data="Yes"),RANK(DJ:DJ,DJ:DJ,1)*IF(DI:DI&lt;0,-1,1)+IF(DI:DI&lt;0,-1,1)*COUNTIF(CT$2:CT71,CT:CT),"")</f>
        <v/>
      </c>
      <c r="CW72" s="76" t="str">
        <f>IF(AND(Include_study?="Yes",Sufficient_data="Yes"),RANK(DM:DM,DM:DM,1)*IF(DL:DL&lt;0,-1,1)+IF(DL:DL&lt;0,-1,1)*COUNTIF(CT$2:CT71,CT:CT),"")</f>
        <v/>
      </c>
      <c r="CX72" s="34" t="e">
        <f>IF(AND(Include_study?="Yes",Sufficient_data="Yes"),'Publication Bias Analysis'!E:E,NA())</f>
        <v>#N/A</v>
      </c>
      <c r="CY72" s="47" t="e">
        <f>IF(AND(Include_study?="Yes",Sufficient_data="Yes"),'Publication Bias Analysis'!F:F,NA())</f>
        <v>#N/A</v>
      </c>
      <c r="DE72" s="166"/>
      <c r="DF7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72" s="34" t="str">
        <f t="shared" si="182"/>
        <v/>
      </c>
      <c r="DH72" s="47" t="str">
        <f>IF(AND(Include_study?="Yes",Sufficient_data="Yes"),1/('Publication Bias Analysis'!F:F^2+IF(Additional_model="Fixed effect",0,$DQ$7)),"")</f>
        <v/>
      </c>
      <c r="DI72" s="34" t="str">
        <f>IF(AND(Include_study?="Yes",Sufficient_data="Yes"),IF('Publication Bias Analysis'!L$37="Left",'Publication Bias Analysis'!E:E-DQ$3,DQ$3-'Publication Bias Analysis'!E:E),"")</f>
        <v/>
      </c>
      <c r="DJ72" s="34" t="str">
        <f t="shared" si="183"/>
        <v/>
      </c>
      <c r="DK72" s="47" t="str">
        <f>IF(AND(DI72&lt;&gt;"",CU72&lt;=MAX(CU:CU)-DQ$8),1/('Publication Bias Analysis'!F:F^2+IF(Additional_model="Fixed effect",0,$DQ$15)),"")</f>
        <v/>
      </c>
      <c r="DL72" s="7" t="str">
        <f>IF(AND(Include_study?="Yes",Sufficient_data="Yes"),IF('Publication Bias Analysis'!L$37="Left",'Publication Bias Analysis'!E:E-DQ$11,DQ$11-'Publication Bias Analysis'!E:E),"")</f>
        <v/>
      </c>
      <c r="DM72" s="7" t="str">
        <f t="shared" si="184"/>
        <v/>
      </c>
      <c r="DN72" s="47" t="str">
        <f>IF(AND(DL72&lt;&gt;"",CV72&lt;=MAX(CV:CV)-DQ$16),1/('Publication Bias Analysis'!F:F^2+IF(Additional_model="Fixed effect",0,$DQ$23)),"")</f>
        <v/>
      </c>
      <c r="EF72" s="166"/>
      <c r="EG72" s="34" t="str">
        <f t="shared" si="211"/>
        <v/>
      </c>
      <c r="EH72" s="47" t="str">
        <f>IF(AND(Include_study?="Yes",Sufficient_data="Yes"),Z_score-('Publication Bias Analysis'!P$3+'Publication Bias Analysis'!P$4*Inverse_standard_error),"")</f>
        <v/>
      </c>
      <c r="EJ72" s="166"/>
      <c r="EK72" s="34" t="str">
        <f>IF(AND(Include_study?="Yes",Sufficient_data="Yes"),('Publication Bias Analysis'!E:E-SUMPRODUCT('Publication Bias Analysis'!E:E,Calculations!CN:CN)/SUM(Calculations!CN:CN))/(SQRT(EL:EL)),"")</f>
        <v/>
      </c>
      <c r="EL72" s="34" t="str">
        <f>IF(AND(Include_study?="Yes",Sufficient_data="Yes"),'Publication Bias Analysis'!F:F^2-1/(SUM(Calculations!CN:CN)),"")</f>
        <v/>
      </c>
      <c r="EM72" s="76" t="str">
        <f t="shared" si="212"/>
        <v/>
      </c>
      <c r="EN72" s="76" t="str">
        <f t="shared" si="213"/>
        <v/>
      </c>
      <c r="EO72" s="76" t="str">
        <f>IF(AND(Include_study?="Yes",Sufficient_data="Yes"),COUNTIFS(EM$2:EM71,"&lt;"&amp;EM72,EN$2:EN71,"&lt;"&amp;EN72)+COUNTIFS(EM73:EM$201,"&lt;"&amp;EM72,EN73:EN$201,"&lt;"&amp;EN72)+COUNTIFS(EM$2:EM71,"&gt;"&amp;EM72,EN$2:EN71,"&gt;"&amp;EN72)+COUNTIFS(EM73:EM$201,"&gt;"&amp;EM72,EN73:EN$201,"&gt;"&amp;EN72),"")</f>
        <v/>
      </c>
      <c r="EP72" s="101" t="str">
        <f>IF(AND(Include_study?="Yes",Sufficient_data="Yes"),COUNTIFS(EM$2:EM71,"&lt;"&amp;EM72,EN$2:EN71,"&gt;"&amp;EN72)+COUNTIFS(EM73:EM$201,"&lt;"&amp;EM72,EN73:EN$201,"&gt;"&amp;EN72)+COUNTIFS(EM$2:EM71,"&gt;"&amp;EM72,EN$2:EN71,"&lt;"&amp;EN72)+COUNTIFS(EM73:EM$201,"&gt;"&amp;EM72,EN73:EN$201,"&lt;"&amp;EN72),"")</f>
        <v/>
      </c>
      <c r="ER72" s="166"/>
      <c r="EW72" s="166"/>
      <c r="EX72" s="34" t="e">
        <f t="shared" si="151"/>
        <v>#N/A</v>
      </c>
      <c r="EY72" s="34" t="e">
        <f t="shared" si="152"/>
        <v>#N/A</v>
      </c>
      <c r="EZ72" s="34" t="str">
        <f t="shared" si="153"/>
        <v/>
      </c>
      <c r="FA72" s="47" t="str">
        <f>IF(AND(Include_study?="Yes",Sufficient_data="Yes"),Z_score-('Publication Bias Analysis'!AL$30+'Publication Bias Analysis'!AL$31*Inverse_standard_error),"")</f>
        <v/>
      </c>
      <c r="FG72" s="166"/>
      <c r="FH72" s="104" t="str">
        <f>IF(Z_score&lt;&gt;"",RANK('Publication Bias Analysis'!AT:AT,'Publication Bias Analysis'!AT:AT,1)+COUNTIF('Publication Bias Analysis'!AT$2:AT71,'Publication Bias Analysis'!AT72),"")</f>
        <v/>
      </c>
      <c r="FI72" s="34" t="str">
        <f t="shared" si="214"/>
        <v/>
      </c>
      <c r="FJ72" s="34" t="e">
        <f>IF('Publication Bias Analysis'!AS72&lt;&gt;"",'Publication Bias Analysis'!AS72,NA())</f>
        <v>#N/A</v>
      </c>
      <c r="FK72" s="34" t="e">
        <f>IF('Publication Bias Analysis'!AT72&lt;&gt;"",'Publication Bias Analysis'!AT72,NA())</f>
        <v>#N/A</v>
      </c>
      <c r="FL72" s="34" t="str">
        <f>IF(AND(Include_study?="Yes",Sufficient_data="Yes"),'Publication Bias Analysis'!AS:AS-AVERAGE('Publication Bias Analysis'!AS:AS),"")</f>
        <v/>
      </c>
      <c r="FM72" s="47" t="str">
        <f>IF(AND(Include_study?="Yes",Sufficient_data="Yes"),FK:FK-('Publication Bias Analysis'!AW$30+'Publication Bias Analysis'!AW$31*'Publication Bias Analysis'!AS:AS),"")</f>
        <v/>
      </c>
      <c r="FS72" s="166"/>
      <c r="FT72" s="34" t="str">
        <f t="shared" si="155"/>
        <v/>
      </c>
      <c r="FU72" s="90" t="str">
        <f t="shared" si="220"/>
        <v/>
      </c>
      <c r="FV72" s="47" t="str">
        <f t="shared" si="185"/>
        <v/>
      </c>
    </row>
    <row r="73" spans="1:178" x14ac:dyDescent="0.2">
      <c r="A73" s="169"/>
      <c r="B73" s="54" t="str">
        <f t="shared" si="186"/>
        <v/>
      </c>
      <c r="C73" s="76" t="str">
        <f>IF(B73&lt;&gt;"",IF(B73=0,COUNTIF(B$2:B72,0)+1,COUNTIF(B$2:B72,B73)+B73+COUNTIF(B:B,0)),"")</f>
        <v/>
      </c>
      <c r="D73" s="76" t="str">
        <f t="shared" si="91"/>
        <v/>
      </c>
      <c r="E73" s="121" t="str">
        <f>IF(AND(Sufficient_data="Yes",Include_study?="Yes",Input!Study_name&lt;&gt;""),Input!Study_name,"")</f>
        <v/>
      </c>
      <c r="F7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73" s="76" t="str">
        <f t="shared" si="187"/>
        <v/>
      </c>
      <c r="H73" s="132" t="str">
        <f t="shared" si="188"/>
        <v/>
      </c>
      <c r="I7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73" s="77" t="str">
        <f t="shared" si="94"/>
        <v/>
      </c>
      <c r="K73" s="77" t="str">
        <f t="shared" si="95"/>
        <v/>
      </c>
      <c r="L73" s="77" t="str">
        <f t="shared" si="96"/>
        <v/>
      </c>
      <c r="M73" s="77" t="str">
        <f t="shared" si="189"/>
        <v/>
      </c>
      <c r="N73" s="77" t="str">
        <f t="shared" si="190"/>
        <v/>
      </c>
      <c r="O73" s="146" t="str">
        <f t="shared" si="191"/>
        <v/>
      </c>
      <c r="P73" s="142" t="str">
        <f t="shared" si="192"/>
        <v/>
      </c>
      <c r="Q73" s="35"/>
      <c r="R73" s="71" t="e">
        <f t="shared" si="193"/>
        <v>#N/A</v>
      </c>
      <c r="S73" s="34" t="e">
        <f t="shared" si="194"/>
        <v>#N/A</v>
      </c>
      <c r="T73" s="47" t="e">
        <f t="shared" si="195"/>
        <v>#N/A</v>
      </c>
      <c r="Y73" s="169"/>
      <c r="Z73" s="83" t="str">
        <f t="shared" si="157"/>
        <v/>
      </c>
      <c r="AA73" s="34" t="str">
        <f t="shared" si="105"/>
        <v/>
      </c>
      <c r="AB73" s="34" t="str">
        <f t="shared" si="106"/>
        <v/>
      </c>
      <c r="AC73" s="34" t="str">
        <f t="shared" si="196"/>
        <v/>
      </c>
      <c r="AD73" s="34" t="str">
        <f t="shared" si="108"/>
        <v/>
      </c>
      <c r="AE73" s="77" t="str">
        <f t="shared" si="158"/>
        <v/>
      </c>
      <c r="AF73" s="77" t="str">
        <f t="shared" si="197"/>
        <v/>
      </c>
      <c r="AG73" s="84" t="str">
        <f t="shared" si="159"/>
        <v/>
      </c>
      <c r="AH73" s="34" t="str">
        <f t="shared" si="198"/>
        <v/>
      </c>
      <c r="AI73" s="34" t="str">
        <f t="shared" si="199"/>
        <v/>
      </c>
      <c r="AJ73" s="47" t="str">
        <f t="shared" si="200"/>
        <v/>
      </c>
      <c r="AK73" s="35"/>
      <c r="AL73" s="71" t="e">
        <f t="shared" si="160"/>
        <v>#N/A</v>
      </c>
      <c r="AM73" s="34" t="e">
        <f t="shared" si="161"/>
        <v>#N/A</v>
      </c>
      <c r="AN73" s="47" t="e">
        <f t="shared" si="162"/>
        <v>#N/A</v>
      </c>
      <c r="AO73" s="35"/>
      <c r="AP73" s="83" t="str">
        <f t="shared" si="163"/>
        <v/>
      </c>
      <c r="AQ73" s="34" t="str">
        <f>IF(AND(Sufficient_data="Yes",Include_study?="Yes",Subgroup&lt;&gt;""),IF(COUNTIFS(Input!L$2:L72,"="&amp;"Yes",Input!C$2:C72,"="&amp;"Yes",Input!M$2:M72,"="&amp;Subgroup)&gt;0,"",Subgroup),"")</f>
        <v/>
      </c>
      <c r="AR73" s="89" t="str">
        <f t="shared" si="164"/>
        <v/>
      </c>
      <c r="AS73" s="76" t="str">
        <f t="shared" si="165"/>
        <v/>
      </c>
      <c r="AT73" s="34" t="str">
        <f t="shared" si="166"/>
        <v/>
      </c>
      <c r="AU73" s="90" t="str">
        <f t="shared" si="167"/>
        <v/>
      </c>
      <c r="AV73" s="34" t="str">
        <f t="shared" si="168"/>
        <v/>
      </c>
      <c r="AW73" s="34" t="str">
        <f t="shared" si="169"/>
        <v/>
      </c>
      <c r="AX73" s="34" t="str">
        <f t="shared" si="201"/>
        <v/>
      </c>
      <c r="AY73" s="34" t="str">
        <f t="shared" si="170"/>
        <v/>
      </c>
      <c r="AZ73" s="34" t="str">
        <f t="shared" si="171"/>
        <v/>
      </c>
      <c r="BA73" s="34" t="str">
        <f t="shared" si="202"/>
        <v/>
      </c>
      <c r="BB73" s="89" t="str">
        <f t="shared" si="172"/>
        <v/>
      </c>
      <c r="BC73" s="34" t="str">
        <f t="shared" si="203"/>
        <v/>
      </c>
      <c r="BD73" s="34" t="str">
        <f t="shared" si="204"/>
        <v/>
      </c>
      <c r="BE73" s="34" t="str">
        <f t="shared" si="173"/>
        <v/>
      </c>
      <c r="BF73" s="34" t="str">
        <f t="shared" si="174"/>
        <v/>
      </c>
      <c r="BG73" s="34" t="str">
        <f t="shared" si="215"/>
        <v/>
      </c>
      <c r="BH73" s="34" t="str">
        <f t="shared" si="216"/>
        <v/>
      </c>
      <c r="BI73" s="34" t="str">
        <f t="shared" si="175"/>
        <v/>
      </c>
      <c r="BJ73" s="34" t="str">
        <f t="shared" si="176"/>
        <v/>
      </c>
      <c r="BK73" s="34" t="str">
        <f t="shared" si="177"/>
        <v/>
      </c>
      <c r="BL73" s="34" t="e">
        <f t="shared" si="178"/>
        <v>#N/A</v>
      </c>
      <c r="BM73" s="84" t="str">
        <f t="shared" si="217"/>
        <v/>
      </c>
      <c r="BN73" s="34" t="str">
        <f t="shared" si="179"/>
        <v/>
      </c>
      <c r="BO73" s="34" t="str">
        <f t="shared" si="205"/>
        <v/>
      </c>
      <c r="BP73" s="34" t="str">
        <f t="shared" si="180"/>
        <v/>
      </c>
      <c r="BQ73" s="47" t="str">
        <f t="shared" si="218"/>
        <v/>
      </c>
      <c r="BV73" s="170"/>
      <c r="BW73" s="71" t="e">
        <f>IF(AND(Sufficient_data="Yes",Include_study?="Yes",Moderator&lt;&gt;""),'Moderator Analysis'!E:E,NA())</f>
        <v>#N/A</v>
      </c>
      <c r="BX73" s="34" t="e">
        <f>IF(AND(Include_study?="Yes",Sufficient_data="Yes",Moderator&lt;&gt;""),'Moderator Analysis'!F:F,NA())</f>
        <v>#N/A</v>
      </c>
      <c r="BY73" s="34" t="str">
        <f t="shared" si="206"/>
        <v/>
      </c>
      <c r="BZ73" s="34" t="str">
        <f>IF(AND(Sufficient_data="Yes",Include_study?="Yes",Moderator&lt;&gt;""),'Moderator Analysis'!F:F-CJ$2,"")</f>
        <v/>
      </c>
      <c r="CA73" s="34" t="str">
        <f>IF(AND(Sufficient_data="Yes",Include_study?="Yes",Moderator&lt;&gt;""),'Moderator Analysis'!E:E-CJ$3,"")</f>
        <v/>
      </c>
      <c r="CB73" s="47" t="str">
        <f t="shared" si="207"/>
        <v/>
      </c>
      <c r="CD73" s="95" t="str">
        <f t="shared" si="181"/>
        <v/>
      </c>
      <c r="CE73" s="77" t="str">
        <f>IF(AND(Sufficient_data="Yes",Include_study?="Yes",CD73&lt;&gt;""),'Moderator Analysis'!F:F-'Moderator Analysis'!J$37,"")</f>
        <v/>
      </c>
      <c r="CF73" s="77" t="str">
        <f>IF(AND(Sufficient_data="Yes",Include_study?="Yes",CD73&lt;&gt;""),'Moderator Analysis'!E:E-SUMPRODUCT('Moderator Analysis'!E:E,CD:CD)/SUM(CD:CD),"")</f>
        <v/>
      </c>
      <c r="CG73" s="96" t="str">
        <f>IF(AND(Sufficient_data="Yes",Include_study?="Yes",CD73&lt;&gt;""),CD:CD*(BX73-'Moderator Analysis'!J$29-'Moderator Analysis'!J$30*'Moderator Analysis'!E:E)^2,"")</f>
        <v/>
      </c>
      <c r="CL73" s="170"/>
      <c r="CM73" s="174"/>
      <c r="CN73" s="34" t="str">
        <f t="shared" si="208"/>
        <v/>
      </c>
      <c r="CO73" s="34" t="str">
        <f>IF(AND(Include_study?="Yes",Sufficient_data="Yes"),1/('Publication Bias Analysis'!F:F^2+IF(Additional_model="Fixed effect",0,Calculations!DB$11)),"")</f>
        <v/>
      </c>
      <c r="CP73" s="34" t="str">
        <f>IF(AND(Include_study?="Yes",Sufficient_data="Yes"),1/('Publication Bias Analysis'!F:F^2+IF(Additional_model="Fixed effect",0,'Publication Bias Analysis'!L$32)),"")</f>
        <v/>
      </c>
      <c r="CQ73" s="34" t="str">
        <f>IF(AND(Include_study?="Yes",Sufficient_data="Yes"),'Publication Bias Analysis'!E:E-'Publication Bias Analysis'!I$37,"")</f>
        <v/>
      </c>
      <c r="CR73" s="34" t="str">
        <f t="shared" si="209"/>
        <v/>
      </c>
      <c r="CS73" s="34" t="str">
        <f t="shared" si="219"/>
        <v/>
      </c>
      <c r="CT73" s="76" t="str">
        <f t="shared" si="210"/>
        <v/>
      </c>
      <c r="CU73" s="76" t="str">
        <f>IF(AND(Include_study?="Yes",Sufficient_data="Yes"),CT:CT+IF(DF:DF&lt;0,-1,1)*COUNTIF(CT$2:CT72,CT:CT),"")</f>
        <v/>
      </c>
      <c r="CV73" s="76" t="str">
        <f>IF(AND(Include_study?="Yes",Sufficient_data="Yes"),RANK(DJ:DJ,DJ:DJ,1)*IF(DI:DI&lt;0,-1,1)+IF(DI:DI&lt;0,-1,1)*COUNTIF(CT$2:CT72,CT:CT),"")</f>
        <v/>
      </c>
      <c r="CW73" s="76" t="str">
        <f>IF(AND(Include_study?="Yes",Sufficient_data="Yes"),RANK(DM:DM,DM:DM,1)*IF(DL:DL&lt;0,-1,1)+IF(DL:DL&lt;0,-1,1)*COUNTIF(CT$2:CT72,CT:CT),"")</f>
        <v/>
      </c>
      <c r="CX73" s="34" t="e">
        <f>IF(AND(Include_study?="Yes",Sufficient_data="Yes"),'Publication Bias Analysis'!E:E,NA())</f>
        <v>#N/A</v>
      </c>
      <c r="CY73" s="47" t="e">
        <f>IF(AND(Include_study?="Yes",Sufficient_data="Yes"),'Publication Bias Analysis'!F:F,NA())</f>
        <v>#N/A</v>
      </c>
      <c r="DE73" s="166"/>
      <c r="DF7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73" s="34" t="str">
        <f t="shared" si="182"/>
        <v/>
      </c>
      <c r="DH73" s="47" t="str">
        <f>IF(AND(Include_study?="Yes",Sufficient_data="Yes"),1/('Publication Bias Analysis'!F:F^2+IF(Additional_model="Fixed effect",0,$DQ$7)),"")</f>
        <v/>
      </c>
      <c r="DI73" s="34" t="str">
        <f>IF(AND(Include_study?="Yes",Sufficient_data="Yes"),IF('Publication Bias Analysis'!L$37="Left",'Publication Bias Analysis'!E:E-DQ$3,DQ$3-'Publication Bias Analysis'!E:E),"")</f>
        <v/>
      </c>
      <c r="DJ73" s="34" t="str">
        <f t="shared" si="183"/>
        <v/>
      </c>
      <c r="DK73" s="47" t="str">
        <f>IF(AND(DI73&lt;&gt;"",CU73&lt;=MAX(CU:CU)-DQ$8),1/('Publication Bias Analysis'!F:F^2+IF(Additional_model="Fixed effect",0,$DQ$15)),"")</f>
        <v/>
      </c>
      <c r="DL73" s="7" t="str">
        <f>IF(AND(Include_study?="Yes",Sufficient_data="Yes"),IF('Publication Bias Analysis'!L$37="Left",'Publication Bias Analysis'!E:E-DQ$11,DQ$11-'Publication Bias Analysis'!E:E),"")</f>
        <v/>
      </c>
      <c r="DM73" s="7" t="str">
        <f t="shared" si="184"/>
        <v/>
      </c>
      <c r="DN73" s="47" t="str">
        <f>IF(AND(DL73&lt;&gt;"",CV73&lt;=MAX(CV:CV)-DQ$16),1/('Publication Bias Analysis'!F:F^2+IF(Additional_model="Fixed effect",0,$DQ$23)),"")</f>
        <v/>
      </c>
      <c r="EF73" s="166"/>
      <c r="EG73" s="34" t="str">
        <f t="shared" si="211"/>
        <v/>
      </c>
      <c r="EH73" s="47" t="str">
        <f>IF(AND(Include_study?="Yes",Sufficient_data="Yes"),Z_score-('Publication Bias Analysis'!P$3+'Publication Bias Analysis'!P$4*Inverse_standard_error),"")</f>
        <v/>
      </c>
      <c r="EJ73" s="166"/>
      <c r="EK73" s="34" t="str">
        <f>IF(AND(Include_study?="Yes",Sufficient_data="Yes"),('Publication Bias Analysis'!E:E-SUMPRODUCT('Publication Bias Analysis'!E:E,Calculations!CN:CN)/SUM(Calculations!CN:CN))/(SQRT(EL:EL)),"")</f>
        <v/>
      </c>
      <c r="EL73" s="34" t="str">
        <f>IF(AND(Include_study?="Yes",Sufficient_data="Yes"),'Publication Bias Analysis'!F:F^2-1/(SUM(Calculations!CN:CN)),"")</f>
        <v/>
      </c>
      <c r="EM73" s="76" t="str">
        <f t="shared" si="212"/>
        <v/>
      </c>
      <c r="EN73" s="76" t="str">
        <f t="shared" si="213"/>
        <v/>
      </c>
      <c r="EO73" s="76" t="str">
        <f>IF(AND(Include_study?="Yes",Sufficient_data="Yes"),COUNTIFS(EM$2:EM72,"&lt;"&amp;EM73,EN$2:EN72,"&lt;"&amp;EN73)+COUNTIFS(EM74:EM$201,"&lt;"&amp;EM73,EN74:EN$201,"&lt;"&amp;EN73)+COUNTIFS(EM$2:EM72,"&gt;"&amp;EM73,EN$2:EN72,"&gt;"&amp;EN73)+COUNTIFS(EM74:EM$201,"&gt;"&amp;EM73,EN74:EN$201,"&gt;"&amp;EN73),"")</f>
        <v/>
      </c>
      <c r="EP73" s="101" t="str">
        <f>IF(AND(Include_study?="Yes",Sufficient_data="Yes"),COUNTIFS(EM$2:EM72,"&lt;"&amp;EM73,EN$2:EN72,"&gt;"&amp;EN73)+COUNTIFS(EM74:EM$201,"&lt;"&amp;EM73,EN74:EN$201,"&gt;"&amp;EN73)+COUNTIFS(EM$2:EM72,"&gt;"&amp;EM73,EN$2:EN72,"&lt;"&amp;EN73)+COUNTIFS(EM74:EM$201,"&gt;"&amp;EM73,EN74:EN$201,"&lt;"&amp;EN73),"")</f>
        <v/>
      </c>
      <c r="ER73" s="166"/>
      <c r="EW73" s="166"/>
      <c r="EX73" s="34" t="e">
        <f t="shared" si="151"/>
        <v>#N/A</v>
      </c>
      <c r="EY73" s="34" t="e">
        <f t="shared" si="152"/>
        <v>#N/A</v>
      </c>
      <c r="EZ73" s="34" t="str">
        <f t="shared" si="153"/>
        <v/>
      </c>
      <c r="FA73" s="47" t="str">
        <f>IF(AND(Include_study?="Yes",Sufficient_data="Yes"),Z_score-('Publication Bias Analysis'!AL$30+'Publication Bias Analysis'!AL$31*Inverse_standard_error),"")</f>
        <v/>
      </c>
      <c r="FG73" s="166"/>
      <c r="FH73" s="104" t="str">
        <f>IF(Z_score&lt;&gt;"",RANK('Publication Bias Analysis'!AT:AT,'Publication Bias Analysis'!AT:AT,1)+COUNTIF('Publication Bias Analysis'!AT$2:AT72,'Publication Bias Analysis'!AT73),"")</f>
        <v/>
      </c>
      <c r="FI73" s="34" t="str">
        <f t="shared" si="214"/>
        <v/>
      </c>
      <c r="FJ73" s="34" t="e">
        <f>IF('Publication Bias Analysis'!AS73&lt;&gt;"",'Publication Bias Analysis'!AS73,NA())</f>
        <v>#N/A</v>
      </c>
      <c r="FK73" s="34" t="e">
        <f>IF('Publication Bias Analysis'!AT73&lt;&gt;"",'Publication Bias Analysis'!AT73,NA())</f>
        <v>#N/A</v>
      </c>
      <c r="FL73" s="34" t="str">
        <f>IF(AND(Include_study?="Yes",Sufficient_data="Yes"),'Publication Bias Analysis'!AS:AS-AVERAGE('Publication Bias Analysis'!AS:AS),"")</f>
        <v/>
      </c>
      <c r="FM73" s="47" t="str">
        <f>IF(AND(Include_study?="Yes",Sufficient_data="Yes"),FK:FK-('Publication Bias Analysis'!AW$30+'Publication Bias Analysis'!AW$31*'Publication Bias Analysis'!AS:AS),"")</f>
        <v/>
      </c>
      <c r="FS73" s="166"/>
      <c r="FT73" s="34" t="str">
        <f t="shared" si="155"/>
        <v/>
      </c>
      <c r="FU73" s="90" t="str">
        <f t="shared" si="220"/>
        <v/>
      </c>
      <c r="FV73" s="47" t="str">
        <f t="shared" si="185"/>
        <v/>
      </c>
    </row>
    <row r="74" spans="1:178" x14ac:dyDescent="0.2">
      <c r="A74" s="169"/>
      <c r="B74" s="54" t="str">
        <f t="shared" si="186"/>
        <v/>
      </c>
      <c r="C74" s="76" t="str">
        <f>IF(B74&lt;&gt;"",IF(B74=0,COUNTIF(B$2:B73,0)+1,COUNTIF(B$2:B73,B74)+B74+COUNTIF(B:B,0)),"")</f>
        <v/>
      </c>
      <c r="D74" s="76" t="str">
        <f t="shared" si="91"/>
        <v/>
      </c>
      <c r="E74" s="121" t="str">
        <f>IF(AND(Sufficient_data="Yes",Include_study?="Yes",Input!Study_name&lt;&gt;""),Input!Study_name,"")</f>
        <v/>
      </c>
      <c r="F7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74" s="76" t="str">
        <f t="shared" si="187"/>
        <v/>
      </c>
      <c r="H74" s="132" t="str">
        <f t="shared" si="188"/>
        <v/>
      </c>
      <c r="I7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74" s="77" t="str">
        <f t="shared" si="94"/>
        <v/>
      </c>
      <c r="K74" s="77" t="str">
        <f t="shared" si="95"/>
        <v/>
      </c>
      <c r="L74" s="77" t="str">
        <f t="shared" si="96"/>
        <v/>
      </c>
      <c r="M74" s="77" t="str">
        <f t="shared" si="189"/>
        <v/>
      </c>
      <c r="N74" s="77" t="str">
        <f t="shared" si="190"/>
        <v/>
      </c>
      <c r="O74" s="146" t="str">
        <f t="shared" si="191"/>
        <v/>
      </c>
      <c r="P74" s="142" t="str">
        <f t="shared" si="192"/>
        <v/>
      </c>
      <c r="Q74" s="35"/>
      <c r="R74" s="71" t="e">
        <f t="shared" si="193"/>
        <v>#N/A</v>
      </c>
      <c r="S74" s="34" t="e">
        <f t="shared" si="194"/>
        <v>#N/A</v>
      </c>
      <c r="T74" s="47" t="e">
        <f t="shared" si="195"/>
        <v>#N/A</v>
      </c>
      <c r="Y74" s="169"/>
      <c r="Z74" s="83" t="str">
        <f t="shared" si="157"/>
        <v/>
      </c>
      <c r="AA74" s="34" t="str">
        <f t="shared" si="105"/>
        <v/>
      </c>
      <c r="AB74" s="34" t="str">
        <f t="shared" si="106"/>
        <v/>
      </c>
      <c r="AC74" s="34" t="str">
        <f t="shared" si="196"/>
        <v/>
      </c>
      <c r="AD74" s="34" t="str">
        <f t="shared" si="108"/>
        <v/>
      </c>
      <c r="AE74" s="77" t="str">
        <f t="shared" si="158"/>
        <v/>
      </c>
      <c r="AF74" s="77" t="str">
        <f t="shared" si="197"/>
        <v/>
      </c>
      <c r="AG74" s="84" t="str">
        <f t="shared" si="159"/>
        <v/>
      </c>
      <c r="AH74" s="34" t="str">
        <f t="shared" si="198"/>
        <v/>
      </c>
      <c r="AI74" s="34" t="str">
        <f t="shared" si="199"/>
        <v/>
      </c>
      <c r="AJ74" s="47" t="str">
        <f t="shared" si="200"/>
        <v/>
      </c>
      <c r="AK74" s="35"/>
      <c r="AL74" s="71" t="e">
        <f t="shared" si="160"/>
        <v>#N/A</v>
      </c>
      <c r="AM74" s="34" t="e">
        <f t="shared" si="161"/>
        <v>#N/A</v>
      </c>
      <c r="AN74" s="47" t="e">
        <f t="shared" si="162"/>
        <v>#N/A</v>
      </c>
      <c r="AO74" s="35"/>
      <c r="AP74" s="83" t="str">
        <f t="shared" si="163"/>
        <v/>
      </c>
      <c r="AQ74" s="34" t="str">
        <f>IF(AND(Sufficient_data="Yes",Include_study?="Yes",Subgroup&lt;&gt;""),IF(COUNTIFS(Input!L$2:L73,"="&amp;"Yes",Input!C$2:C73,"="&amp;"Yes",Input!M$2:M73,"="&amp;Subgroup)&gt;0,"",Subgroup),"")</f>
        <v/>
      </c>
      <c r="AR74" s="89" t="str">
        <f t="shared" si="164"/>
        <v/>
      </c>
      <c r="AS74" s="76" t="str">
        <f t="shared" si="165"/>
        <v/>
      </c>
      <c r="AT74" s="34" t="str">
        <f t="shared" si="166"/>
        <v/>
      </c>
      <c r="AU74" s="90" t="str">
        <f t="shared" si="167"/>
        <v/>
      </c>
      <c r="AV74" s="34" t="str">
        <f t="shared" si="168"/>
        <v/>
      </c>
      <c r="AW74" s="34" t="str">
        <f t="shared" si="169"/>
        <v/>
      </c>
      <c r="AX74" s="34" t="str">
        <f t="shared" si="201"/>
        <v/>
      </c>
      <c r="AY74" s="34" t="str">
        <f t="shared" si="170"/>
        <v/>
      </c>
      <c r="AZ74" s="34" t="str">
        <f t="shared" si="171"/>
        <v/>
      </c>
      <c r="BA74" s="34" t="str">
        <f t="shared" si="202"/>
        <v/>
      </c>
      <c r="BB74" s="89" t="str">
        <f t="shared" si="172"/>
        <v/>
      </c>
      <c r="BC74" s="34" t="str">
        <f t="shared" si="203"/>
        <v/>
      </c>
      <c r="BD74" s="34" t="str">
        <f t="shared" si="204"/>
        <v/>
      </c>
      <c r="BE74" s="34" t="str">
        <f t="shared" si="173"/>
        <v/>
      </c>
      <c r="BF74" s="34" t="str">
        <f t="shared" si="174"/>
        <v/>
      </c>
      <c r="BG74" s="34" t="str">
        <f t="shared" si="215"/>
        <v/>
      </c>
      <c r="BH74" s="34" t="str">
        <f t="shared" si="216"/>
        <v/>
      </c>
      <c r="BI74" s="34" t="str">
        <f t="shared" si="175"/>
        <v/>
      </c>
      <c r="BJ74" s="34" t="str">
        <f t="shared" si="176"/>
        <v/>
      </c>
      <c r="BK74" s="34" t="str">
        <f t="shared" si="177"/>
        <v/>
      </c>
      <c r="BL74" s="34" t="e">
        <f t="shared" si="178"/>
        <v>#N/A</v>
      </c>
      <c r="BM74" s="84" t="str">
        <f t="shared" si="217"/>
        <v/>
      </c>
      <c r="BN74" s="34" t="str">
        <f t="shared" si="179"/>
        <v/>
      </c>
      <c r="BO74" s="34" t="str">
        <f t="shared" si="205"/>
        <v/>
      </c>
      <c r="BP74" s="34" t="str">
        <f t="shared" si="180"/>
        <v/>
      </c>
      <c r="BQ74" s="47" t="str">
        <f t="shared" si="218"/>
        <v/>
      </c>
      <c r="BV74" s="170"/>
      <c r="BW74" s="71" t="e">
        <f>IF(AND(Sufficient_data="Yes",Include_study?="Yes",Moderator&lt;&gt;""),'Moderator Analysis'!E:E,NA())</f>
        <v>#N/A</v>
      </c>
      <c r="BX74" s="34" t="e">
        <f>IF(AND(Include_study?="Yes",Sufficient_data="Yes",Moderator&lt;&gt;""),'Moderator Analysis'!F:F,NA())</f>
        <v>#N/A</v>
      </c>
      <c r="BY74" s="34" t="str">
        <f t="shared" si="206"/>
        <v/>
      </c>
      <c r="BZ74" s="34" t="str">
        <f>IF(AND(Sufficient_data="Yes",Include_study?="Yes",Moderator&lt;&gt;""),'Moderator Analysis'!F:F-CJ$2,"")</f>
        <v/>
      </c>
      <c r="CA74" s="34" t="str">
        <f>IF(AND(Sufficient_data="Yes",Include_study?="Yes",Moderator&lt;&gt;""),'Moderator Analysis'!E:E-CJ$3,"")</f>
        <v/>
      </c>
      <c r="CB74" s="47" t="str">
        <f t="shared" si="207"/>
        <v/>
      </c>
      <c r="CD74" s="95" t="str">
        <f t="shared" si="181"/>
        <v/>
      </c>
      <c r="CE74" s="77" t="str">
        <f>IF(AND(Sufficient_data="Yes",Include_study?="Yes",CD74&lt;&gt;""),'Moderator Analysis'!F:F-'Moderator Analysis'!J$37,"")</f>
        <v/>
      </c>
      <c r="CF74" s="77" t="str">
        <f>IF(AND(Sufficient_data="Yes",Include_study?="Yes",CD74&lt;&gt;""),'Moderator Analysis'!E:E-SUMPRODUCT('Moderator Analysis'!E:E,CD:CD)/SUM(CD:CD),"")</f>
        <v/>
      </c>
      <c r="CG74" s="96" t="str">
        <f>IF(AND(Sufficient_data="Yes",Include_study?="Yes",CD74&lt;&gt;""),CD:CD*(BX74-'Moderator Analysis'!J$29-'Moderator Analysis'!J$30*'Moderator Analysis'!E:E)^2,"")</f>
        <v/>
      </c>
      <c r="CL74" s="170"/>
      <c r="CM74" s="174"/>
      <c r="CN74" s="34" t="str">
        <f t="shared" si="208"/>
        <v/>
      </c>
      <c r="CO74" s="34" t="str">
        <f>IF(AND(Include_study?="Yes",Sufficient_data="Yes"),1/('Publication Bias Analysis'!F:F^2+IF(Additional_model="Fixed effect",0,Calculations!DB$11)),"")</f>
        <v/>
      </c>
      <c r="CP74" s="34" t="str">
        <f>IF(AND(Include_study?="Yes",Sufficient_data="Yes"),1/('Publication Bias Analysis'!F:F^2+IF(Additional_model="Fixed effect",0,'Publication Bias Analysis'!L$32)),"")</f>
        <v/>
      </c>
      <c r="CQ74" s="34" t="str">
        <f>IF(AND(Include_study?="Yes",Sufficient_data="Yes"),'Publication Bias Analysis'!E:E-'Publication Bias Analysis'!I$37,"")</f>
        <v/>
      </c>
      <c r="CR74" s="34" t="str">
        <f t="shared" si="209"/>
        <v/>
      </c>
      <c r="CS74" s="34" t="str">
        <f t="shared" si="219"/>
        <v/>
      </c>
      <c r="CT74" s="76" t="str">
        <f t="shared" si="210"/>
        <v/>
      </c>
      <c r="CU74" s="76" t="str">
        <f>IF(AND(Include_study?="Yes",Sufficient_data="Yes"),CT:CT+IF(DF:DF&lt;0,-1,1)*COUNTIF(CT$2:CT73,CT:CT),"")</f>
        <v/>
      </c>
      <c r="CV74" s="76" t="str">
        <f>IF(AND(Include_study?="Yes",Sufficient_data="Yes"),RANK(DJ:DJ,DJ:DJ,1)*IF(DI:DI&lt;0,-1,1)+IF(DI:DI&lt;0,-1,1)*COUNTIF(CT$2:CT73,CT:CT),"")</f>
        <v/>
      </c>
      <c r="CW74" s="76" t="str">
        <f>IF(AND(Include_study?="Yes",Sufficient_data="Yes"),RANK(DM:DM,DM:DM,1)*IF(DL:DL&lt;0,-1,1)+IF(DL:DL&lt;0,-1,1)*COUNTIF(CT$2:CT73,CT:CT),"")</f>
        <v/>
      </c>
      <c r="CX74" s="34" t="e">
        <f>IF(AND(Include_study?="Yes",Sufficient_data="Yes"),'Publication Bias Analysis'!E:E,NA())</f>
        <v>#N/A</v>
      </c>
      <c r="CY74" s="47" t="e">
        <f>IF(AND(Include_study?="Yes",Sufficient_data="Yes"),'Publication Bias Analysis'!F:F,NA())</f>
        <v>#N/A</v>
      </c>
      <c r="DE74" s="166"/>
      <c r="DF7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74" s="34" t="str">
        <f t="shared" si="182"/>
        <v/>
      </c>
      <c r="DH74" s="47" t="str">
        <f>IF(AND(Include_study?="Yes",Sufficient_data="Yes"),1/('Publication Bias Analysis'!F:F^2+IF(Additional_model="Fixed effect",0,$DQ$7)),"")</f>
        <v/>
      </c>
      <c r="DI74" s="34" t="str">
        <f>IF(AND(Include_study?="Yes",Sufficient_data="Yes"),IF('Publication Bias Analysis'!L$37="Left",'Publication Bias Analysis'!E:E-DQ$3,DQ$3-'Publication Bias Analysis'!E:E),"")</f>
        <v/>
      </c>
      <c r="DJ74" s="34" t="str">
        <f t="shared" si="183"/>
        <v/>
      </c>
      <c r="DK74" s="47" t="str">
        <f>IF(AND(DI74&lt;&gt;"",CU74&lt;=MAX(CU:CU)-DQ$8),1/('Publication Bias Analysis'!F:F^2+IF(Additional_model="Fixed effect",0,$DQ$15)),"")</f>
        <v/>
      </c>
      <c r="DL74" s="7" t="str">
        <f>IF(AND(Include_study?="Yes",Sufficient_data="Yes"),IF('Publication Bias Analysis'!L$37="Left",'Publication Bias Analysis'!E:E-DQ$11,DQ$11-'Publication Bias Analysis'!E:E),"")</f>
        <v/>
      </c>
      <c r="DM74" s="7" t="str">
        <f t="shared" si="184"/>
        <v/>
      </c>
      <c r="DN74" s="47" t="str">
        <f>IF(AND(DL74&lt;&gt;"",CV74&lt;=MAX(CV:CV)-DQ$16),1/('Publication Bias Analysis'!F:F^2+IF(Additional_model="Fixed effect",0,$DQ$23)),"")</f>
        <v/>
      </c>
      <c r="EF74" s="166"/>
      <c r="EG74" s="34" t="str">
        <f t="shared" si="211"/>
        <v/>
      </c>
      <c r="EH74" s="47" t="str">
        <f>IF(AND(Include_study?="Yes",Sufficient_data="Yes"),Z_score-('Publication Bias Analysis'!P$3+'Publication Bias Analysis'!P$4*Inverse_standard_error),"")</f>
        <v/>
      </c>
      <c r="EJ74" s="166"/>
      <c r="EK74" s="34" t="str">
        <f>IF(AND(Include_study?="Yes",Sufficient_data="Yes"),('Publication Bias Analysis'!E:E-SUMPRODUCT('Publication Bias Analysis'!E:E,Calculations!CN:CN)/SUM(Calculations!CN:CN))/(SQRT(EL:EL)),"")</f>
        <v/>
      </c>
      <c r="EL74" s="34" t="str">
        <f>IF(AND(Include_study?="Yes",Sufficient_data="Yes"),'Publication Bias Analysis'!F:F^2-1/(SUM(Calculations!CN:CN)),"")</f>
        <v/>
      </c>
      <c r="EM74" s="76" t="str">
        <f t="shared" si="212"/>
        <v/>
      </c>
      <c r="EN74" s="76" t="str">
        <f t="shared" si="213"/>
        <v/>
      </c>
      <c r="EO74" s="76" t="str">
        <f>IF(AND(Include_study?="Yes",Sufficient_data="Yes"),COUNTIFS(EM$2:EM73,"&lt;"&amp;EM74,EN$2:EN73,"&lt;"&amp;EN74)+COUNTIFS(EM75:EM$201,"&lt;"&amp;EM74,EN75:EN$201,"&lt;"&amp;EN74)+COUNTIFS(EM$2:EM73,"&gt;"&amp;EM74,EN$2:EN73,"&gt;"&amp;EN74)+COUNTIFS(EM75:EM$201,"&gt;"&amp;EM74,EN75:EN$201,"&gt;"&amp;EN74),"")</f>
        <v/>
      </c>
      <c r="EP74" s="101" t="str">
        <f>IF(AND(Include_study?="Yes",Sufficient_data="Yes"),COUNTIFS(EM$2:EM73,"&lt;"&amp;EM74,EN$2:EN73,"&gt;"&amp;EN74)+COUNTIFS(EM75:EM$201,"&lt;"&amp;EM74,EN75:EN$201,"&gt;"&amp;EN74)+COUNTIFS(EM$2:EM73,"&gt;"&amp;EM74,EN$2:EN73,"&lt;"&amp;EN74)+COUNTIFS(EM75:EM$201,"&gt;"&amp;EM74,EN75:EN$201,"&lt;"&amp;EN74),"")</f>
        <v/>
      </c>
      <c r="ER74" s="166"/>
      <c r="EW74" s="166"/>
      <c r="EX74" s="34" t="e">
        <f t="shared" si="151"/>
        <v>#N/A</v>
      </c>
      <c r="EY74" s="34" t="e">
        <f t="shared" si="152"/>
        <v>#N/A</v>
      </c>
      <c r="EZ74" s="34" t="str">
        <f t="shared" si="153"/>
        <v/>
      </c>
      <c r="FA74" s="47" t="str">
        <f>IF(AND(Include_study?="Yes",Sufficient_data="Yes"),Z_score-('Publication Bias Analysis'!AL$30+'Publication Bias Analysis'!AL$31*Inverse_standard_error),"")</f>
        <v/>
      </c>
      <c r="FG74" s="166"/>
      <c r="FH74" s="104" t="str">
        <f>IF(Z_score&lt;&gt;"",RANK('Publication Bias Analysis'!AT:AT,'Publication Bias Analysis'!AT:AT,1)+COUNTIF('Publication Bias Analysis'!AT$2:AT73,'Publication Bias Analysis'!AT74),"")</f>
        <v/>
      </c>
      <c r="FI74" s="34" t="str">
        <f t="shared" si="214"/>
        <v/>
      </c>
      <c r="FJ74" s="34" t="e">
        <f>IF('Publication Bias Analysis'!AS74&lt;&gt;"",'Publication Bias Analysis'!AS74,NA())</f>
        <v>#N/A</v>
      </c>
      <c r="FK74" s="34" t="e">
        <f>IF('Publication Bias Analysis'!AT74&lt;&gt;"",'Publication Bias Analysis'!AT74,NA())</f>
        <v>#N/A</v>
      </c>
      <c r="FL74" s="34" t="str">
        <f>IF(AND(Include_study?="Yes",Sufficient_data="Yes"),'Publication Bias Analysis'!AS:AS-AVERAGE('Publication Bias Analysis'!AS:AS),"")</f>
        <v/>
      </c>
      <c r="FM74" s="47" t="str">
        <f>IF(AND(Include_study?="Yes",Sufficient_data="Yes"),FK:FK-('Publication Bias Analysis'!AW$30+'Publication Bias Analysis'!AW$31*'Publication Bias Analysis'!AS:AS),"")</f>
        <v/>
      </c>
      <c r="FS74" s="166"/>
      <c r="FT74" s="34" t="str">
        <f t="shared" si="155"/>
        <v/>
      </c>
      <c r="FU74" s="90" t="str">
        <f t="shared" si="220"/>
        <v/>
      </c>
      <c r="FV74" s="47" t="str">
        <f t="shared" si="185"/>
        <v/>
      </c>
    </row>
    <row r="75" spans="1:178" x14ac:dyDescent="0.2">
      <c r="A75" s="169"/>
      <c r="B75" s="54" t="str">
        <f t="shared" si="186"/>
        <v/>
      </c>
      <c r="C75" s="76" t="str">
        <f>IF(B75&lt;&gt;"",IF(B75=0,COUNTIF(B$2:B74,0)+1,COUNTIF(B$2:B74,B75)+B75+COUNTIF(B:B,0)),"")</f>
        <v/>
      </c>
      <c r="D75" s="76" t="str">
        <f t="shared" si="91"/>
        <v/>
      </c>
      <c r="E75" s="121" t="str">
        <f>IF(AND(Sufficient_data="Yes",Include_study?="Yes",Input!Study_name&lt;&gt;""),Input!Study_name,"")</f>
        <v/>
      </c>
      <c r="F7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75" s="76" t="str">
        <f t="shared" si="187"/>
        <v/>
      </c>
      <c r="H75" s="132" t="str">
        <f t="shared" si="188"/>
        <v/>
      </c>
      <c r="I7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75" s="77" t="str">
        <f t="shared" si="94"/>
        <v/>
      </c>
      <c r="K75" s="77" t="str">
        <f t="shared" si="95"/>
        <v/>
      </c>
      <c r="L75" s="77" t="str">
        <f t="shared" si="96"/>
        <v/>
      </c>
      <c r="M75" s="77" t="str">
        <f t="shared" si="189"/>
        <v/>
      </c>
      <c r="N75" s="77" t="str">
        <f t="shared" si="190"/>
        <v/>
      </c>
      <c r="O75" s="146" t="str">
        <f t="shared" si="191"/>
        <v/>
      </c>
      <c r="P75" s="142" t="str">
        <f t="shared" si="192"/>
        <v/>
      </c>
      <c r="Q75" s="35"/>
      <c r="R75" s="71" t="e">
        <f t="shared" si="193"/>
        <v>#N/A</v>
      </c>
      <c r="S75" s="34" t="e">
        <f t="shared" si="194"/>
        <v>#N/A</v>
      </c>
      <c r="T75" s="47" t="e">
        <f t="shared" si="195"/>
        <v>#N/A</v>
      </c>
      <c r="Y75" s="169"/>
      <c r="Z75" s="83" t="str">
        <f t="shared" si="157"/>
        <v/>
      </c>
      <c r="AA75" s="34" t="str">
        <f t="shared" si="105"/>
        <v/>
      </c>
      <c r="AB75" s="34" t="str">
        <f t="shared" si="106"/>
        <v/>
      </c>
      <c r="AC75" s="34" t="str">
        <f t="shared" si="196"/>
        <v/>
      </c>
      <c r="AD75" s="34" t="str">
        <f t="shared" si="108"/>
        <v/>
      </c>
      <c r="AE75" s="77" t="str">
        <f t="shared" si="158"/>
        <v/>
      </c>
      <c r="AF75" s="77" t="str">
        <f t="shared" si="197"/>
        <v/>
      </c>
      <c r="AG75" s="84" t="str">
        <f t="shared" si="159"/>
        <v/>
      </c>
      <c r="AH75" s="34" t="str">
        <f t="shared" si="198"/>
        <v/>
      </c>
      <c r="AI75" s="34" t="str">
        <f t="shared" si="199"/>
        <v/>
      </c>
      <c r="AJ75" s="47" t="str">
        <f t="shared" si="200"/>
        <v/>
      </c>
      <c r="AK75" s="35"/>
      <c r="AL75" s="71" t="e">
        <f t="shared" si="160"/>
        <v>#N/A</v>
      </c>
      <c r="AM75" s="34" t="e">
        <f t="shared" si="161"/>
        <v>#N/A</v>
      </c>
      <c r="AN75" s="47" t="e">
        <f t="shared" si="162"/>
        <v>#N/A</v>
      </c>
      <c r="AO75" s="35"/>
      <c r="AP75" s="83" t="str">
        <f t="shared" si="163"/>
        <v/>
      </c>
      <c r="AQ75" s="34" t="str">
        <f>IF(AND(Sufficient_data="Yes",Include_study?="Yes",Subgroup&lt;&gt;""),IF(COUNTIFS(Input!L$2:L74,"="&amp;"Yes",Input!C$2:C74,"="&amp;"Yes",Input!M$2:M74,"="&amp;Subgroup)&gt;0,"",Subgroup),"")</f>
        <v/>
      </c>
      <c r="AR75" s="89" t="str">
        <f t="shared" si="164"/>
        <v/>
      </c>
      <c r="AS75" s="76" t="str">
        <f t="shared" si="165"/>
        <v/>
      </c>
      <c r="AT75" s="34" t="str">
        <f t="shared" si="166"/>
        <v/>
      </c>
      <c r="AU75" s="90" t="str">
        <f t="shared" si="167"/>
        <v/>
      </c>
      <c r="AV75" s="34" t="str">
        <f t="shared" si="168"/>
        <v/>
      </c>
      <c r="AW75" s="34" t="str">
        <f t="shared" si="169"/>
        <v/>
      </c>
      <c r="AX75" s="34" t="str">
        <f t="shared" si="201"/>
        <v/>
      </c>
      <c r="AY75" s="34" t="str">
        <f t="shared" si="170"/>
        <v/>
      </c>
      <c r="AZ75" s="34" t="str">
        <f t="shared" si="171"/>
        <v/>
      </c>
      <c r="BA75" s="34" t="str">
        <f t="shared" si="202"/>
        <v/>
      </c>
      <c r="BB75" s="89" t="str">
        <f t="shared" si="172"/>
        <v/>
      </c>
      <c r="BC75" s="34" t="str">
        <f t="shared" si="203"/>
        <v/>
      </c>
      <c r="BD75" s="34" t="str">
        <f t="shared" si="204"/>
        <v/>
      </c>
      <c r="BE75" s="34" t="str">
        <f t="shared" si="173"/>
        <v/>
      </c>
      <c r="BF75" s="34" t="str">
        <f t="shared" si="174"/>
        <v/>
      </c>
      <c r="BG75" s="34" t="str">
        <f t="shared" si="215"/>
        <v/>
      </c>
      <c r="BH75" s="34" t="str">
        <f t="shared" si="216"/>
        <v/>
      </c>
      <c r="BI75" s="34" t="str">
        <f t="shared" si="175"/>
        <v/>
      </c>
      <c r="BJ75" s="34" t="str">
        <f t="shared" si="176"/>
        <v/>
      </c>
      <c r="BK75" s="34" t="str">
        <f t="shared" si="177"/>
        <v/>
      </c>
      <c r="BL75" s="34" t="e">
        <f t="shared" si="178"/>
        <v>#N/A</v>
      </c>
      <c r="BM75" s="84" t="str">
        <f t="shared" si="217"/>
        <v/>
      </c>
      <c r="BN75" s="34" t="str">
        <f t="shared" si="179"/>
        <v/>
      </c>
      <c r="BO75" s="34" t="str">
        <f t="shared" si="205"/>
        <v/>
      </c>
      <c r="BP75" s="34" t="str">
        <f t="shared" si="180"/>
        <v/>
      </c>
      <c r="BQ75" s="47" t="str">
        <f t="shared" si="218"/>
        <v/>
      </c>
      <c r="BV75" s="170"/>
      <c r="BW75" s="71" t="e">
        <f>IF(AND(Sufficient_data="Yes",Include_study?="Yes",Moderator&lt;&gt;""),'Moderator Analysis'!E:E,NA())</f>
        <v>#N/A</v>
      </c>
      <c r="BX75" s="34" t="e">
        <f>IF(AND(Include_study?="Yes",Sufficient_data="Yes",Moderator&lt;&gt;""),'Moderator Analysis'!F:F,NA())</f>
        <v>#N/A</v>
      </c>
      <c r="BY75" s="34" t="str">
        <f t="shared" si="206"/>
        <v/>
      </c>
      <c r="BZ75" s="34" t="str">
        <f>IF(AND(Sufficient_data="Yes",Include_study?="Yes",Moderator&lt;&gt;""),'Moderator Analysis'!F:F-CJ$2,"")</f>
        <v/>
      </c>
      <c r="CA75" s="34" t="str">
        <f>IF(AND(Sufficient_data="Yes",Include_study?="Yes",Moderator&lt;&gt;""),'Moderator Analysis'!E:E-CJ$3,"")</f>
        <v/>
      </c>
      <c r="CB75" s="47" t="str">
        <f t="shared" si="207"/>
        <v/>
      </c>
      <c r="CD75" s="95" t="str">
        <f t="shared" si="181"/>
        <v/>
      </c>
      <c r="CE75" s="77" t="str">
        <f>IF(AND(Sufficient_data="Yes",Include_study?="Yes",CD75&lt;&gt;""),'Moderator Analysis'!F:F-'Moderator Analysis'!J$37,"")</f>
        <v/>
      </c>
      <c r="CF75" s="77" t="str">
        <f>IF(AND(Sufficient_data="Yes",Include_study?="Yes",CD75&lt;&gt;""),'Moderator Analysis'!E:E-SUMPRODUCT('Moderator Analysis'!E:E,CD:CD)/SUM(CD:CD),"")</f>
        <v/>
      </c>
      <c r="CG75" s="96" t="str">
        <f>IF(AND(Sufficient_data="Yes",Include_study?="Yes",CD75&lt;&gt;""),CD:CD*(BX75-'Moderator Analysis'!J$29-'Moderator Analysis'!J$30*'Moderator Analysis'!E:E)^2,"")</f>
        <v/>
      </c>
      <c r="CL75" s="170"/>
      <c r="CM75" s="174"/>
      <c r="CN75" s="34" t="str">
        <f t="shared" si="208"/>
        <v/>
      </c>
      <c r="CO75" s="34" t="str">
        <f>IF(AND(Include_study?="Yes",Sufficient_data="Yes"),1/('Publication Bias Analysis'!F:F^2+IF(Additional_model="Fixed effect",0,Calculations!DB$11)),"")</f>
        <v/>
      </c>
      <c r="CP75" s="34" t="str">
        <f>IF(AND(Include_study?="Yes",Sufficient_data="Yes"),1/('Publication Bias Analysis'!F:F^2+IF(Additional_model="Fixed effect",0,'Publication Bias Analysis'!L$32)),"")</f>
        <v/>
      </c>
      <c r="CQ75" s="34" t="str">
        <f>IF(AND(Include_study?="Yes",Sufficient_data="Yes"),'Publication Bias Analysis'!E:E-'Publication Bias Analysis'!I$37,"")</f>
        <v/>
      </c>
      <c r="CR75" s="34" t="str">
        <f t="shared" si="209"/>
        <v/>
      </c>
      <c r="CS75" s="34" t="str">
        <f t="shared" si="219"/>
        <v/>
      </c>
      <c r="CT75" s="76" t="str">
        <f t="shared" si="210"/>
        <v/>
      </c>
      <c r="CU75" s="76" t="str">
        <f>IF(AND(Include_study?="Yes",Sufficient_data="Yes"),CT:CT+IF(DF:DF&lt;0,-1,1)*COUNTIF(CT$2:CT74,CT:CT),"")</f>
        <v/>
      </c>
      <c r="CV75" s="76" t="str">
        <f>IF(AND(Include_study?="Yes",Sufficient_data="Yes"),RANK(DJ:DJ,DJ:DJ,1)*IF(DI:DI&lt;0,-1,1)+IF(DI:DI&lt;0,-1,1)*COUNTIF(CT$2:CT74,CT:CT),"")</f>
        <v/>
      </c>
      <c r="CW75" s="76" t="str">
        <f>IF(AND(Include_study?="Yes",Sufficient_data="Yes"),RANK(DM:DM,DM:DM,1)*IF(DL:DL&lt;0,-1,1)+IF(DL:DL&lt;0,-1,1)*COUNTIF(CT$2:CT74,CT:CT),"")</f>
        <v/>
      </c>
      <c r="CX75" s="34" t="e">
        <f>IF(AND(Include_study?="Yes",Sufficient_data="Yes"),'Publication Bias Analysis'!E:E,NA())</f>
        <v>#N/A</v>
      </c>
      <c r="CY75" s="47" t="e">
        <f>IF(AND(Include_study?="Yes",Sufficient_data="Yes"),'Publication Bias Analysis'!F:F,NA())</f>
        <v>#N/A</v>
      </c>
      <c r="DE75" s="166"/>
      <c r="DF7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75" s="34" t="str">
        <f t="shared" si="182"/>
        <v/>
      </c>
      <c r="DH75" s="47" t="str">
        <f>IF(AND(Include_study?="Yes",Sufficient_data="Yes"),1/('Publication Bias Analysis'!F:F^2+IF(Additional_model="Fixed effect",0,$DQ$7)),"")</f>
        <v/>
      </c>
      <c r="DI75" s="34" t="str">
        <f>IF(AND(Include_study?="Yes",Sufficient_data="Yes"),IF('Publication Bias Analysis'!L$37="Left",'Publication Bias Analysis'!E:E-DQ$3,DQ$3-'Publication Bias Analysis'!E:E),"")</f>
        <v/>
      </c>
      <c r="DJ75" s="34" t="str">
        <f t="shared" si="183"/>
        <v/>
      </c>
      <c r="DK75" s="47" t="str">
        <f>IF(AND(DI75&lt;&gt;"",CU75&lt;=MAX(CU:CU)-DQ$8),1/('Publication Bias Analysis'!F:F^2+IF(Additional_model="Fixed effect",0,$DQ$15)),"")</f>
        <v/>
      </c>
      <c r="DL75" s="7" t="str">
        <f>IF(AND(Include_study?="Yes",Sufficient_data="Yes"),IF('Publication Bias Analysis'!L$37="Left",'Publication Bias Analysis'!E:E-DQ$11,DQ$11-'Publication Bias Analysis'!E:E),"")</f>
        <v/>
      </c>
      <c r="DM75" s="7" t="str">
        <f t="shared" si="184"/>
        <v/>
      </c>
      <c r="DN75" s="47" t="str">
        <f>IF(AND(DL75&lt;&gt;"",CV75&lt;=MAX(CV:CV)-DQ$16),1/('Publication Bias Analysis'!F:F^2+IF(Additional_model="Fixed effect",0,$DQ$23)),"")</f>
        <v/>
      </c>
      <c r="EF75" s="166"/>
      <c r="EG75" s="34" t="str">
        <f t="shared" si="211"/>
        <v/>
      </c>
      <c r="EH75" s="47" t="str">
        <f>IF(AND(Include_study?="Yes",Sufficient_data="Yes"),Z_score-('Publication Bias Analysis'!P$3+'Publication Bias Analysis'!P$4*Inverse_standard_error),"")</f>
        <v/>
      </c>
      <c r="EJ75" s="166"/>
      <c r="EK75" s="34" t="str">
        <f>IF(AND(Include_study?="Yes",Sufficient_data="Yes"),('Publication Bias Analysis'!E:E-SUMPRODUCT('Publication Bias Analysis'!E:E,Calculations!CN:CN)/SUM(Calculations!CN:CN))/(SQRT(EL:EL)),"")</f>
        <v/>
      </c>
      <c r="EL75" s="34" t="str">
        <f>IF(AND(Include_study?="Yes",Sufficient_data="Yes"),'Publication Bias Analysis'!F:F^2-1/(SUM(Calculations!CN:CN)),"")</f>
        <v/>
      </c>
      <c r="EM75" s="76" t="str">
        <f t="shared" si="212"/>
        <v/>
      </c>
      <c r="EN75" s="76" t="str">
        <f t="shared" si="213"/>
        <v/>
      </c>
      <c r="EO75" s="76" t="str">
        <f>IF(AND(Include_study?="Yes",Sufficient_data="Yes"),COUNTIFS(EM$2:EM74,"&lt;"&amp;EM75,EN$2:EN74,"&lt;"&amp;EN75)+COUNTIFS(EM76:EM$201,"&lt;"&amp;EM75,EN76:EN$201,"&lt;"&amp;EN75)+COUNTIFS(EM$2:EM74,"&gt;"&amp;EM75,EN$2:EN74,"&gt;"&amp;EN75)+COUNTIFS(EM76:EM$201,"&gt;"&amp;EM75,EN76:EN$201,"&gt;"&amp;EN75),"")</f>
        <v/>
      </c>
      <c r="EP75" s="101" t="str">
        <f>IF(AND(Include_study?="Yes",Sufficient_data="Yes"),COUNTIFS(EM$2:EM74,"&lt;"&amp;EM75,EN$2:EN74,"&gt;"&amp;EN75)+COUNTIFS(EM76:EM$201,"&lt;"&amp;EM75,EN76:EN$201,"&gt;"&amp;EN75)+COUNTIFS(EM$2:EM74,"&gt;"&amp;EM75,EN$2:EN74,"&lt;"&amp;EN75)+COUNTIFS(EM76:EM$201,"&gt;"&amp;EM75,EN76:EN$201,"&lt;"&amp;EN75),"")</f>
        <v/>
      </c>
      <c r="ER75" s="166"/>
      <c r="EW75" s="166"/>
      <c r="EX75" s="34" t="e">
        <f t="shared" si="151"/>
        <v>#N/A</v>
      </c>
      <c r="EY75" s="34" t="e">
        <f t="shared" si="152"/>
        <v>#N/A</v>
      </c>
      <c r="EZ75" s="34" t="str">
        <f t="shared" si="153"/>
        <v/>
      </c>
      <c r="FA75" s="47" t="str">
        <f>IF(AND(Include_study?="Yes",Sufficient_data="Yes"),Z_score-('Publication Bias Analysis'!AL$30+'Publication Bias Analysis'!AL$31*Inverse_standard_error),"")</f>
        <v/>
      </c>
      <c r="FG75" s="166"/>
      <c r="FH75" s="104" t="str">
        <f>IF(Z_score&lt;&gt;"",RANK('Publication Bias Analysis'!AT:AT,'Publication Bias Analysis'!AT:AT,1)+COUNTIF('Publication Bias Analysis'!AT$2:AT74,'Publication Bias Analysis'!AT75),"")</f>
        <v/>
      </c>
      <c r="FI75" s="34" t="str">
        <f t="shared" si="214"/>
        <v/>
      </c>
      <c r="FJ75" s="34" t="e">
        <f>IF('Publication Bias Analysis'!AS75&lt;&gt;"",'Publication Bias Analysis'!AS75,NA())</f>
        <v>#N/A</v>
      </c>
      <c r="FK75" s="34" t="e">
        <f>IF('Publication Bias Analysis'!AT75&lt;&gt;"",'Publication Bias Analysis'!AT75,NA())</f>
        <v>#N/A</v>
      </c>
      <c r="FL75" s="34" t="str">
        <f>IF(AND(Include_study?="Yes",Sufficient_data="Yes"),'Publication Bias Analysis'!AS:AS-AVERAGE('Publication Bias Analysis'!AS:AS),"")</f>
        <v/>
      </c>
      <c r="FM75" s="47" t="str">
        <f>IF(AND(Include_study?="Yes",Sufficient_data="Yes"),FK:FK-('Publication Bias Analysis'!AW$30+'Publication Bias Analysis'!AW$31*'Publication Bias Analysis'!AS:AS),"")</f>
        <v/>
      </c>
      <c r="FS75" s="166"/>
      <c r="FT75" s="34" t="str">
        <f t="shared" si="155"/>
        <v/>
      </c>
      <c r="FU75" s="90" t="str">
        <f t="shared" si="220"/>
        <v/>
      </c>
      <c r="FV75" s="47" t="str">
        <f t="shared" si="185"/>
        <v/>
      </c>
    </row>
    <row r="76" spans="1:178" x14ac:dyDescent="0.2">
      <c r="A76" s="169"/>
      <c r="B76" s="54" t="str">
        <f t="shared" si="186"/>
        <v/>
      </c>
      <c r="C76" s="76" t="str">
        <f>IF(B76&lt;&gt;"",IF(B76=0,COUNTIF(B$2:B75,0)+1,COUNTIF(B$2:B75,B76)+B76+COUNTIF(B:B,0)),"")</f>
        <v/>
      </c>
      <c r="D76" s="76" t="str">
        <f t="shared" si="91"/>
        <v/>
      </c>
      <c r="E76" s="121" t="str">
        <f>IF(AND(Sufficient_data="Yes",Include_study?="Yes",Input!Study_name&lt;&gt;""),Input!Study_name,"")</f>
        <v/>
      </c>
      <c r="F7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76" s="76" t="str">
        <f t="shared" si="187"/>
        <v/>
      </c>
      <c r="H76" s="132" t="str">
        <f t="shared" si="188"/>
        <v/>
      </c>
      <c r="I7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76" s="77" t="str">
        <f t="shared" si="94"/>
        <v/>
      </c>
      <c r="K76" s="77" t="str">
        <f t="shared" si="95"/>
        <v/>
      </c>
      <c r="L76" s="77" t="str">
        <f t="shared" si="96"/>
        <v/>
      </c>
      <c r="M76" s="77" t="str">
        <f t="shared" si="189"/>
        <v/>
      </c>
      <c r="N76" s="77" t="str">
        <f t="shared" si="190"/>
        <v/>
      </c>
      <c r="O76" s="146" t="str">
        <f t="shared" si="191"/>
        <v/>
      </c>
      <c r="P76" s="142" t="str">
        <f t="shared" si="192"/>
        <v/>
      </c>
      <c r="Q76" s="35"/>
      <c r="R76" s="71" t="e">
        <f t="shared" si="193"/>
        <v>#N/A</v>
      </c>
      <c r="S76" s="34" t="e">
        <f t="shared" si="194"/>
        <v>#N/A</v>
      </c>
      <c r="T76" s="47" t="e">
        <f t="shared" si="195"/>
        <v>#N/A</v>
      </c>
      <c r="Y76" s="169"/>
      <c r="Z76" s="83" t="str">
        <f t="shared" si="157"/>
        <v/>
      </c>
      <c r="AA76" s="34" t="str">
        <f t="shared" si="105"/>
        <v/>
      </c>
      <c r="AB76" s="34" t="str">
        <f t="shared" si="106"/>
        <v/>
      </c>
      <c r="AC76" s="34" t="str">
        <f t="shared" si="196"/>
        <v/>
      </c>
      <c r="AD76" s="34" t="str">
        <f t="shared" si="108"/>
        <v/>
      </c>
      <c r="AE76" s="77" t="str">
        <f t="shared" si="158"/>
        <v/>
      </c>
      <c r="AF76" s="77" t="str">
        <f t="shared" si="197"/>
        <v/>
      </c>
      <c r="AG76" s="84" t="str">
        <f t="shared" si="159"/>
        <v/>
      </c>
      <c r="AH76" s="34" t="str">
        <f t="shared" si="198"/>
        <v/>
      </c>
      <c r="AI76" s="34" t="str">
        <f t="shared" si="199"/>
        <v/>
      </c>
      <c r="AJ76" s="47" t="str">
        <f t="shared" si="200"/>
        <v/>
      </c>
      <c r="AK76" s="35"/>
      <c r="AL76" s="71" t="e">
        <f t="shared" si="160"/>
        <v>#N/A</v>
      </c>
      <c r="AM76" s="34" t="e">
        <f t="shared" si="161"/>
        <v>#N/A</v>
      </c>
      <c r="AN76" s="47" t="e">
        <f t="shared" si="162"/>
        <v>#N/A</v>
      </c>
      <c r="AO76" s="35"/>
      <c r="AP76" s="83" t="str">
        <f t="shared" si="163"/>
        <v/>
      </c>
      <c r="AQ76" s="34" t="str">
        <f>IF(AND(Sufficient_data="Yes",Include_study?="Yes",Subgroup&lt;&gt;""),IF(COUNTIFS(Input!L$2:L75,"="&amp;"Yes",Input!C$2:C75,"="&amp;"Yes",Input!M$2:M75,"="&amp;Subgroup)&gt;0,"",Subgroup),"")</f>
        <v/>
      </c>
      <c r="AR76" s="89" t="str">
        <f t="shared" si="164"/>
        <v/>
      </c>
      <c r="AS76" s="76" t="str">
        <f t="shared" si="165"/>
        <v/>
      </c>
      <c r="AT76" s="34" t="str">
        <f t="shared" si="166"/>
        <v/>
      </c>
      <c r="AU76" s="90" t="str">
        <f t="shared" si="167"/>
        <v/>
      </c>
      <c r="AV76" s="34" t="str">
        <f t="shared" si="168"/>
        <v/>
      </c>
      <c r="AW76" s="34" t="str">
        <f t="shared" si="169"/>
        <v/>
      </c>
      <c r="AX76" s="34" t="str">
        <f t="shared" si="201"/>
        <v/>
      </c>
      <c r="AY76" s="34" t="str">
        <f t="shared" si="170"/>
        <v/>
      </c>
      <c r="AZ76" s="34" t="str">
        <f t="shared" si="171"/>
        <v/>
      </c>
      <c r="BA76" s="34" t="str">
        <f t="shared" si="202"/>
        <v/>
      </c>
      <c r="BB76" s="89" t="str">
        <f t="shared" si="172"/>
        <v/>
      </c>
      <c r="BC76" s="34" t="str">
        <f t="shared" si="203"/>
        <v/>
      </c>
      <c r="BD76" s="34" t="str">
        <f t="shared" si="204"/>
        <v/>
      </c>
      <c r="BE76" s="34" t="str">
        <f t="shared" si="173"/>
        <v/>
      </c>
      <c r="BF76" s="34" t="str">
        <f t="shared" si="174"/>
        <v/>
      </c>
      <c r="BG76" s="34" t="str">
        <f t="shared" si="215"/>
        <v/>
      </c>
      <c r="BH76" s="34" t="str">
        <f t="shared" si="216"/>
        <v/>
      </c>
      <c r="BI76" s="34" t="str">
        <f t="shared" si="175"/>
        <v/>
      </c>
      <c r="BJ76" s="34" t="str">
        <f t="shared" si="176"/>
        <v/>
      </c>
      <c r="BK76" s="34" t="str">
        <f t="shared" si="177"/>
        <v/>
      </c>
      <c r="BL76" s="34" t="e">
        <f t="shared" si="178"/>
        <v>#N/A</v>
      </c>
      <c r="BM76" s="84" t="str">
        <f t="shared" si="217"/>
        <v/>
      </c>
      <c r="BN76" s="34" t="str">
        <f t="shared" si="179"/>
        <v/>
      </c>
      <c r="BO76" s="34" t="str">
        <f t="shared" si="205"/>
        <v/>
      </c>
      <c r="BP76" s="34" t="str">
        <f t="shared" si="180"/>
        <v/>
      </c>
      <c r="BQ76" s="47" t="str">
        <f t="shared" si="218"/>
        <v/>
      </c>
      <c r="BV76" s="170"/>
      <c r="BW76" s="71" t="e">
        <f>IF(AND(Sufficient_data="Yes",Include_study?="Yes",Moderator&lt;&gt;""),'Moderator Analysis'!E:E,NA())</f>
        <v>#N/A</v>
      </c>
      <c r="BX76" s="34" t="e">
        <f>IF(AND(Include_study?="Yes",Sufficient_data="Yes",Moderator&lt;&gt;""),'Moderator Analysis'!F:F,NA())</f>
        <v>#N/A</v>
      </c>
      <c r="BY76" s="34" t="str">
        <f t="shared" si="206"/>
        <v/>
      </c>
      <c r="BZ76" s="34" t="str">
        <f>IF(AND(Sufficient_data="Yes",Include_study?="Yes",Moderator&lt;&gt;""),'Moderator Analysis'!F:F-CJ$2,"")</f>
        <v/>
      </c>
      <c r="CA76" s="34" t="str">
        <f>IF(AND(Sufficient_data="Yes",Include_study?="Yes",Moderator&lt;&gt;""),'Moderator Analysis'!E:E-CJ$3,"")</f>
        <v/>
      </c>
      <c r="CB76" s="47" t="str">
        <f t="shared" si="207"/>
        <v/>
      </c>
      <c r="CD76" s="95" t="str">
        <f t="shared" si="181"/>
        <v/>
      </c>
      <c r="CE76" s="77" t="str">
        <f>IF(AND(Sufficient_data="Yes",Include_study?="Yes",CD76&lt;&gt;""),'Moderator Analysis'!F:F-'Moderator Analysis'!J$37,"")</f>
        <v/>
      </c>
      <c r="CF76" s="77" t="str">
        <f>IF(AND(Sufficient_data="Yes",Include_study?="Yes",CD76&lt;&gt;""),'Moderator Analysis'!E:E-SUMPRODUCT('Moderator Analysis'!E:E,CD:CD)/SUM(CD:CD),"")</f>
        <v/>
      </c>
      <c r="CG76" s="96" t="str">
        <f>IF(AND(Sufficient_data="Yes",Include_study?="Yes",CD76&lt;&gt;""),CD:CD*(BX76-'Moderator Analysis'!J$29-'Moderator Analysis'!J$30*'Moderator Analysis'!E:E)^2,"")</f>
        <v/>
      </c>
      <c r="CL76" s="170"/>
      <c r="CM76" s="174"/>
      <c r="CN76" s="34" t="str">
        <f t="shared" si="208"/>
        <v/>
      </c>
      <c r="CO76" s="34" t="str">
        <f>IF(AND(Include_study?="Yes",Sufficient_data="Yes"),1/('Publication Bias Analysis'!F:F^2+IF(Additional_model="Fixed effect",0,Calculations!DB$11)),"")</f>
        <v/>
      </c>
      <c r="CP76" s="34" t="str">
        <f>IF(AND(Include_study?="Yes",Sufficient_data="Yes"),1/('Publication Bias Analysis'!F:F^2+IF(Additional_model="Fixed effect",0,'Publication Bias Analysis'!L$32)),"")</f>
        <v/>
      </c>
      <c r="CQ76" s="34" t="str">
        <f>IF(AND(Include_study?="Yes",Sufficient_data="Yes"),'Publication Bias Analysis'!E:E-'Publication Bias Analysis'!I$37,"")</f>
        <v/>
      </c>
      <c r="CR76" s="34" t="str">
        <f t="shared" si="209"/>
        <v/>
      </c>
      <c r="CS76" s="34" t="str">
        <f t="shared" si="219"/>
        <v/>
      </c>
      <c r="CT76" s="76" t="str">
        <f t="shared" si="210"/>
        <v/>
      </c>
      <c r="CU76" s="76" t="str">
        <f>IF(AND(Include_study?="Yes",Sufficient_data="Yes"),CT:CT+IF(DF:DF&lt;0,-1,1)*COUNTIF(CT$2:CT75,CT:CT),"")</f>
        <v/>
      </c>
      <c r="CV76" s="76" t="str">
        <f>IF(AND(Include_study?="Yes",Sufficient_data="Yes"),RANK(DJ:DJ,DJ:DJ,1)*IF(DI:DI&lt;0,-1,1)+IF(DI:DI&lt;0,-1,1)*COUNTIF(CT$2:CT75,CT:CT),"")</f>
        <v/>
      </c>
      <c r="CW76" s="76" t="str">
        <f>IF(AND(Include_study?="Yes",Sufficient_data="Yes"),RANK(DM:DM,DM:DM,1)*IF(DL:DL&lt;0,-1,1)+IF(DL:DL&lt;0,-1,1)*COUNTIF(CT$2:CT75,CT:CT),"")</f>
        <v/>
      </c>
      <c r="CX76" s="34" t="e">
        <f>IF(AND(Include_study?="Yes",Sufficient_data="Yes"),'Publication Bias Analysis'!E:E,NA())</f>
        <v>#N/A</v>
      </c>
      <c r="CY76" s="47" t="e">
        <f>IF(AND(Include_study?="Yes",Sufficient_data="Yes"),'Publication Bias Analysis'!F:F,NA())</f>
        <v>#N/A</v>
      </c>
      <c r="DE76" s="166"/>
      <c r="DF7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76" s="34" t="str">
        <f t="shared" si="182"/>
        <v/>
      </c>
      <c r="DH76" s="47" t="str">
        <f>IF(AND(Include_study?="Yes",Sufficient_data="Yes"),1/('Publication Bias Analysis'!F:F^2+IF(Additional_model="Fixed effect",0,$DQ$7)),"")</f>
        <v/>
      </c>
      <c r="DI76" s="34" t="str">
        <f>IF(AND(Include_study?="Yes",Sufficient_data="Yes"),IF('Publication Bias Analysis'!L$37="Left",'Publication Bias Analysis'!E:E-DQ$3,DQ$3-'Publication Bias Analysis'!E:E),"")</f>
        <v/>
      </c>
      <c r="DJ76" s="34" t="str">
        <f t="shared" si="183"/>
        <v/>
      </c>
      <c r="DK76" s="47" t="str">
        <f>IF(AND(DI76&lt;&gt;"",CU76&lt;=MAX(CU:CU)-DQ$8),1/('Publication Bias Analysis'!F:F^2+IF(Additional_model="Fixed effect",0,$DQ$15)),"")</f>
        <v/>
      </c>
      <c r="DL76" s="7" t="str">
        <f>IF(AND(Include_study?="Yes",Sufficient_data="Yes"),IF('Publication Bias Analysis'!L$37="Left",'Publication Bias Analysis'!E:E-DQ$11,DQ$11-'Publication Bias Analysis'!E:E),"")</f>
        <v/>
      </c>
      <c r="DM76" s="7" t="str">
        <f t="shared" si="184"/>
        <v/>
      </c>
      <c r="DN76" s="47" t="str">
        <f>IF(AND(DL76&lt;&gt;"",CV76&lt;=MAX(CV:CV)-DQ$16),1/('Publication Bias Analysis'!F:F^2+IF(Additional_model="Fixed effect",0,$DQ$23)),"")</f>
        <v/>
      </c>
      <c r="EF76" s="166"/>
      <c r="EG76" s="34" t="str">
        <f t="shared" si="211"/>
        <v/>
      </c>
      <c r="EH76" s="47" t="str">
        <f>IF(AND(Include_study?="Yes",Sufficient_data="Yes"),Z_score-('Publication Bias Analysis'!P$3+'Publication Bias Analysis'!P$4*Inverse_standard_error),"")</f>
        <v/>
      </c>
      <c r="EJ76" s="166"/>
      <c r="EK76" s="34" t="str">
        <f>IF(AND(Include_study?="Yes",Sufficient_data="Yes"),('Publication Bias Analysis'!E:E-SUMPRODUCT('Publication Bias Analysis'!E:E,Calculations!CN:CN)/SUM(Calculations!CN:CN))/(SQRT(EL:EL)),"")</f>
        <v/>
      </c>
      <c r="EL76" s="34" t="str">
        <f>IF(AND(Include_study?="Yes",Sufficient_data="Yes"),'Publication Bias Analysis'!F:F^2-1/(SUM(Calculations!CN:CN)),"")</f>
        <v/>
      </c>
      <c r="EM76" s="76" t="str">
        <f t="shared" si="212"/>
        <v/>
      </c>
      <c r="EN76" s="76" t="str">
        <f t="shared" si="213"/>
        <v/>
      </c>
      <c r="EO76" s="76" t="str">
        <f>IF(AND(Include_study?="Yes",Sufficient_data="Yes"),COUNTIFS(EM$2:EM75,"&lt;"&amp;EM76,EN$2:EN75,"&lt;"&amp;EN76)+COUNTIFS(EM77:EM$201,"&lt;"&amp;EM76,EN77:EN$201,"&lt;"&amp;EN76)+COUNTIFS(EM$2:EM75,"&gt;"&amp;EM76,EN$2:EN75,"&gt;"&amp;EN76)+COUNTIFS(EM77:EM$201,"&gt;"&amp;EM76,EN77:EN$201,"&gt;"&amp;EN76),"")</f>
        <v/>
      </c>
      <c r="EP76" s="101" t="str">
        <f>IF(AND(Include_study?="Yes",Sufficient_data="Yes"),COUNTIFS(EM$2:EM75,"&lt;"&amp;EM76,EN$2:EN75,"&gt;"&amp;EN76)+COUNTIFS(EM77:EM$201,"&lt;"&amp;EM76,EN77:EN$201,"&gt;"&amp;EN76)+COUNTIFS(EM$2:EM75,"&gt;"&amp;EM76,EN$2:EN75,"&lt;"&amp;EN76)+COUNTIFS(EM77:EM$201,"&gt;"&amp;EM76,EN77:EN$201,"&lt;"&amp;EN76),"")</f>
        <v/>
      </c>
      <c r="ER76" s="166"/>
      <c r="EW76" s="166"/>
      <c r="EX76" s="34" t="e">
        <f t="shared" si="151"/>
        <v>#N/A</v>
      </c>
      <c r="EY76" s="34" t="e">
        <f t="shared" si="152"/>
        <v>#N/A</v>
      </c>
      <c r="EZ76" s="34" t="str">
        <f t="shared" si="153"/>
        <v/>
      </c>
      <c r="FA76" s="47" t="str">
        <f>IF(AND(Include_study?="Yes",Sufficient_data="Yes"),Z_score-('Publication Bias Analysis'!AL$30+'Publication Bias Analysis'!AL$31*Inverse_standard_error),"")</f>
        <v/>
      </c>
      <c r="FG76" s="166"/>
      <c r="FH76" s="104" t="str">
        <f>IF(Z_score&lt;&gt;"",RANK('Publication Bias Analysis'!AT:AT,'Publication Bias Analysis'!AT:AT,1)+COUNTIF('Publication Bias Analysis'!AT$2:AT75,'Publication Bias Analysis'!AT76),"")</f>
        <v/>
      </c>
      <c r="FI76" s="34" t="str">
        <f t="shared" si="214"/>
        <v/>
      </c>
      <c r="FJ76" s="34" t="e">
        <f>IF('Publication Bias Analysis'!AS76&lt;&gt;"",'Publication Bias Analysis'!AS76,NA())</f>
        <v>#N/A</v>
      </c>
      <c r="FK76" s="34" t="e">
        <f>IF('Publication Bias Analysis'!AT76&lt;&gt;"",'Publication Bias Analysis'!AT76,NA())</f>
        <v>#N/A</v>
      </c>
      <c r="FL76" s="34" t="str">
        <f>IF(AND(Include_study?="Yes",Sufficient_data="Yes"),'Publication Bias Analysis'!AS:AS-AVERAGE('Publication Bias Analysis'!AS:AS),"")</f>
        <v/>
      </c>
      <c r="FM76" s="47" t="str">
        <f>IF(AND(Include_study?="Yes",Sufficient_data="Yes"),FK:FK-('Publication Bias Analysis'!AW$30+'Publication Bias Analysis'!AW$31*'Publication Bias Analysis'!AS:AS),"")</f>
        <v/>
      </c>
      <c r="FS76" s="166"/>
      <c r="FT76" s="34" t="str">
        <f t="shared" si="155"/>
        <v/>
      </c>
      <c r="FU76" s="90" t="str">
        <f t="shared" si="220"/>
        <v/>
      </c>
      <c r="FV76" s="47" t="str">
        <f t="shared" si="185"/>
        <v/>
      </c>
    </row>
    <row r="77" spans="1:178" x14ac:dyDescent="0.2">
      <c r="A77" s="169"/>
      <c r="B77" s="54" t="str">
        <f t="shared" si="186"/>
        <v/>
      </c>
      <c r="C77" s="76" t="str">
        <f>IF(B77&lt;&gt;"",IF(B77=0,COUNTIF(B$2:B76,0)+1,COUNTIF(B$2:B76,B77)+B77+COUNTIF(B:B,0)),"")</f>
        <v/>
      </c>
      <c r="D77" s="76" t="str">
        <f t="shared" si="91"/>
        <v/>
      </c>
      <c r="E77" s="121" t="str">
        <f>IF(AND(Sufficient_data="Yes",Include_study?="Yes",Input!Study_name&lt;&gt;""),Input!Study_name,"")</f>
        <v/>
      </c>
      <c r="F7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77" s="76" t="str">
        <f t="shared" si="187"/>
        <v/>
      </c>
      <c r="H77" s="132" t="str">
        <f t="shared" si="188"/>
        <v/>
      </c>
      <c r="I7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77" s="77" t="str">
        <f t="shared" si="94"/>
        <v/>
      </c>
      <c r="K77" s="77" t="str">
        <f t="shared" si="95"/>
        <v/>
      </c>
      <c r="L77" s="77" t="str">
        <f t="shared" si="96"/>
        <v/>
      </c>
      <c r="M77" s="77" t="str">
        <f t="shared" si="189"/>
        <v/>
      </c>
      <c r="N77" s="77" t="str">
        <f t="shared" si="190"/>
        <v/>
      </c>
      <c r="O77" s="146" t="str">
        <f t="shared" si="191"/>
        <v/>
      </c>
      <c r="P77" s="142" t="str">
        <f t="shared" si="192"/>
        <v/>
      </c>
      <c r="Q77" s="35"/>
      <c r="R77" s="71" t="e">
        <f t="shared" si="193"/>
        <v>#N/A</v>
      </c>
      <c r="S77" s="34" t="e">
        <f t="shared" si="194"/>
        <v>#N/A</v>
      </c>
      <c r="T77" s="47" t="e">
        <f t="shared" si="195"/>
        <v>#N/A</v>
      </c>
      <c r="Y77" s="169"/>
      <c r="Z77" s="83" t="str">
        <f t="shared" si="157"/>
        <v/>
      </c>
      <c r="AA77" s="34" t="str">
        <f t="shared" si="105"/>
        <v/>
      </c>
      <c r="AB77" s="34" t="str">
        <f t="shared" si="106"/>
        <v/>
      </c>
      <c r="AC77" s="34" t="str">
        <f t="shared" si="196"/>
        <v/>
      </c>
      <c r="AD77" s="34" t="str">
        <f t="shared" si="108"/>
        <v/>
      </c>
      <c r="AE77" s="77" t="str">
        <f t="shared" si="158"/>
        <v/>
      </c>
      <c r="AF77" s="77" t="str">
        <f t="shared" si="197"/>
        <v/>
      </c>
      <c r="AG77" s="84" t="str">
        <f t="shared" si="159"/>
        <v/>
      </c>
      <c r="AH77" s="34" t="str">
        <f t="shared" si="198"/>
        <v/>
      </c>
      <c r="AI77" s="34" t="str">
        <f t="shared" si="199"/>
        <v/>
      </c>
      <c r="AJ77" s="47" t="str">
        <f t="shared" si="200"/>
        <v/>
      </c>
      <c r="AK77" s="35"/>
      <c r="AL77" s="71" t="e">
        <f t="shared" si="160"/>
        <v>#N/A</v>
      </c>
      <c r="AM77" s="34" t="e">
        <f t="shared" si="161"/>
        <v>#N/A</v>
      </c>
      <c r="AN77" s="47" t="e">
        <f t="shared" si="162"/>
        <v>#N/A</v>
      </c>
      <c r="AO77" s="35"/>
      <c r="AP77" s="83" t="str">
        <f t="shared" si="163"/>
        <v/>
      </c>
      <c r="AQ77" s="34" t="str">
        <f>IF(AND(Sufficient_data="Yes",Include_study?="Yes",Subgroup&lt;&gt;""),IF(COUNTIFS(Input!L$2:L76,"="&amp;"Yes",Input!C$2:C76,"="&amp;"Yes",Input!M$2:M76,"="&amp;Subgroup)&gt;0,"",Subgroup),"")</f>
        <v/>
      </c>
      <c r="AR77" s="89" t="str">
        <f t="shared" si="164"/>
        <v/>
      </c>
      <c r="AS77" s="76" t="str">
        <f t="shared" si="165"/>
        <v/>
      </c>
      <c r="AT77" s="34" t="str">
        <f t="shared" si="166"/>
        <v/>
      </c>
      <c r="AU77" s="90" t="str">
        <f t="shared" si="167"/>
        <v/>
      </c>
      <c r="AV77" s="34" t="str">
        <f t="shared" si="168"/>
        <v/>
      </c>
      <c r="AW77" s="34" t="str">
        <f t="shared" si="169"/>
        <v/>
      </c>
      <c r="AX77" s="34" t="str">
        <f t="shared" si="201"/>
        <v/>
      </c>
      <c r="AY77" s="34" t="str">
        <f t="shared" si="170"/>
        <v/>
      </c>
      <c r="AZ77" s="34" t="str">
        <f t="shared" si="171"/>
        <v/>
      </c>
      <c r="BA77" s="34" t="str">
        <f t="shared" si="202"/>
        <v/>
      </c>
      <c r="BB77" s="89" t="str">
        <f t="shared" si="172"/>
        <v/>
      </c>
      <c r="BC77" s="34" t="str">
        <f t="shared" si="203"/>
        <v/>
      </c>
      <c r="BD77" s="34" t="str">
        <f t="shared" si="204"/>
        <v/>
      </c>
      <c r="BE77" s="34" t="str">
        <f t="shared" si="173"/>
        <v/>
      </c>
      <c r="BF77" s="34" t="str">
        <f t="shared" si="174"/>
        <v/>
      </c>
      <c r="BG77" s="34" t="str">
        <f t="shared" si="215"/>
        <v/>
      </c>
      <c r="BH77" s="34" t="str">
        <f t="shared" si="216"/>
        <v/>
      </c>
      <c r="BI77" s="34" t="str">
        <f t="shared" si="175"/>
        <v/>
      </c>
      <c r="BJ77" s="34" t="str">
        <f t="shared" si="176"/>
        <v/>
      </c>
      <c r="BK77" s="34" t="str">
        <f t="shared" si="177"/>
        <v/>
      </c>
      <c r="BL77" s="34" t="e">
        <f t="shared" si="178"/>
        <v>#N/A</v>
      </c>
      <c r="BM77" s="84" t="str">
        <f t="shared" si="217"/>
        <v/>
      </c>
      <c r="BN77" s="34" t="str">
        <f t="shared" si="179"/>
        <v/>
      </c>
      <c r="BO77" s="34" t="str">
        <f t="shared" si="205"/>
        <v/>
      </c>
      <c r="BP77" s="34" t="str">
        <f t="shared" si="180"/>
        <v/>
      </c>
      <c r="BQ77" s="47" t="str">
        <f t="shared" si="218"/>
        <v/>
      </c>
      <c r="BV77" s="170"/>
      <c r="BW77" s="71" t="e">
        <f>IF(AND(Sufficient_data="Yes",Include_study?="Yes",Moderator&lt;&gt;""),'Moderator Analysis'!E:E,NA())</f>
        <v>#N/A</v>
      </c>
      <c r="BX77" s="34" t="e">
        <f>IF(AND(Include_study?="Yes",Sufficient_data="Yes",Moderator&lt;&gt;""),'Moderator Analysis'!F:F,NA())</f>
        <v>#N/A</v>
      </c>
      <c r="BY77" s="34" t="str">
        <f t="shared" si="206"/>
        <v/>
      </c>
      <c r="BZ77" s="34" t="str">
        <f>IF(AND(Sufficient_data="Yes",Include_study?="Yes",Moderator&lt;&gt;""),'Moderator Analysis'!F:F-CJ$2,"")</f>
        <v/>
      </c>
      <c r="CA77" s="34" t="str">
        <f>IF(AND(Sufficient_data="Yes",Include_study?="Yes",Moderator&lt;&gt;""),'Moderator Analysis'!E:E-CJ$3,"")</f>
        <v/>
      </c>
      <c r="CB77" s="47" t="str">
        <f t="shared" si="207"/>
        <v/>
      </c>
      <c r="CD77" s="95" t="str">
        <f t="shared" si="181"/>
        <v/>
      </c>
      <c r="CE77" s="77" t="str">
        <f>IF(AND(Sufficient_data="Yes",Include_study?="Yes",CD77&lt;&gt;""),'Moderator Analysis'!F:F-'Moderator Analysis'!J$37,"")</f>
        <v/>
      </c>
      <c r="CF77" s="77" t="str">
        <f>IF(AND(Sufficient_data="Yes",Include_study?="Yes",CD77&lt;&gt;""),'Moderator Analysis'!E:E-SUMPRODUCT('Moderator Analysis'!E:E,CD:CD)/SUM(CD:CD),"")</f>
        <v/>
      </c>
      <c r="CG77" s="96" t="str">
        <f>IF(AND(Sufficient_data="Yes",Include_study?="Yes",CD77&lt;&gt;""),CD:CD*(BX77-'Moderator Analysis'!J$29-'Moderator Analysis'!J$30*'Moderator Analysis'!E:E)^2,"")</f>
        <v/>
      </c>
      <c r="CL77" s="170"/>
      <c r="CM77" s="174"/>
      <c r="CN77" s="34" t="str">
        <f t="shared" si="208"/>
        <v/>
      </c>
      <c r="CO77" s="34" t="str">
        <f>IF(AND(Include_study?="Yes",Sufficient_data="Yes"),1/('Publication Bias Analysis'!F:F^2+IF(Additional_model="Fixed effect",0,Calculations!DB$11)),"")</f>
        <v/>
      </c>
      <c r="CP77" s="34" t="str">
        <f>IF(AND(Include_study?="Yes",Sufficient_data="Yes"),1/('Publication Bias Analysis'!F:F^2+IF(Additional_model="Fixed effect",0,'Publication Bias Analysis'!L$32)),"")</f>
        <v/>
      </c>
      <c r="CQ77" s="34" t="str">
        <f>IF(AND(Include_study?="Yes",Sufficient_data="Yes"),'Publication Bias Analysis'!E:E-'Publication Bias Analysis'!I$37,"")</f>
        <v/>
      </c>
      <c r="CR77" s="34" t="str">
        <f t="shared" si="209"/>
        <v/>
      </c>
      <c r="CS77" s="34" t="str">
        <f t="shared" si="219"/>
        <v/>
      </c>
      <c r="CT77" s="76" t="str">
        <f t="shared" si="210"/>
        <v/>
      </c>
      <c r="CU77" s="76" t="str">
        <f>IF(AND(Include_study?="Yes",Sufficient_data="Yes"),CT:CT+IF(DF:DF&lt;0,-1,1)*COUNTIF(CT$2:CT76,CT:CT),"")</f>
        <v/>
      </c>
      <c r="CV77" s="76" t="str">
        <f>IF(AND(Include_study?="Yes",Sufficient_data="Yes"),RANK(DJ:DJ,DJ:DJ,1)*IF(DI:DI&lt;0,-1,1)+IF(DI:DI&lt;0,-1,1)*COUNTIF(CT$2:CT76,CT:CT),"")</f>
        <v/>
      </c>
      <c r="CW77" s="76" t="str">
        <f>IF(AND(Include_study?="Yes",Sufficient_data="Yes"),RANK(DM:DM,DM:DM,1)*IF(DL:DL&lt;0,-1,1)+IF(DL:DL&lt;0,-1,1)*COUNTIF(CT$2:CT76,CT:CT),"")</f>
        <v/>
      </c>
      <c r="CX77" s="34" t="e">
        <f>IF(AND(Include_study?="Yes",Sufficient_data="Yes"),'Publication Bias Analysis'!E:E,NA())</f>
        <v>#N/A</v>
      </c>
      <c r="CY77" s="47" t="e">
        <f>IF(AND(Include_study?="Yes",Sufficient_data="Yes"),'Publication Bias Analysis'!F:F,NA())</f>
        <v>#N/A</v>
      </c>
      <c r="DE77" s="166"/>
      <c r="DF7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77" s="34" t="str">
        <f t="shared" si="182"/>
        <v/>
      </c>
      <c r="DH77" s="47" t="str">
        <f>IF(AND(Include_study?="Yes",Sufficient_data="Yes"),1/('Publication Bias Analysis'!F:F^2+IF(Additional_model="Fixed effect",0,$DQ$7)),"")</f>
        <v/>
      </c>
      <c r="DI77" s="34" t="str">
        <f>IF(AND(Include_study?="Yes",Sufficient_data="Yes"),IF('Publication Bias Analysis'!L$37="Left",'Publication Bias Analysis'!E:E-DQ$3,DQ$3-'Publication Bias Analysis'!E:E),"")</f>
        <v/>
      </c>
      <c r="DJ77" s="34" t="str">
        <f t="shared" si="183"/>
        <v/>
      </c>
      <c r="DK77" s="47" t="str">
        <f>IF(AND(DI77&lt;&gt;"",CU77&lt;=MAX(CU:CU)-DQ$8),1/('Publication Bias Analysis'!F:F^2+IF(Additional_model="Fixed effect",0,$DQ$15)),"")</f>
        <v/>
      </c>
      <c r="DL77" s="7" t="str">
        <f>IF(AND(Include_study?="Yes",Sufficient_data="Yes"),IF('Publication Bias Analysis'!L$37="Left",'Publication Bias Analysis'!E:E-DQ$11,DQ$11-'Publication Bias Analysis'!E:E),"")</f>
        <v/>
      </c>
      <c r="DM77" s="7" t="str">
        <f t="shared" si="184"/>
        <v/>
      </c>
      <c r="DN77" s="47" t="str">
        <f>IF(AND(DL77&lt;&gt;"",CV77&lt;=MAX(CV:CV)-DQ$16),1/('Publication Bias Analysis'!F:F^2+IF(Additional_model="Fixed effect",0,$DQ$23)),"")</f>
        <v/>
      </c>
      <c r="EF77" s="166"/>
      <c r="EG77" s="34" t="str">
        <f t="shared" si="211"/>
        <v/>
      </c>
      <c r="EH77" s="47" t="str">
        <f>IF(AND(Include_study?="Yes",Sufficient_data="Yes"),Z_score-('Publication Bias Analysis'!P$3+'Publication Bias Analysis'!P$4*Inverse_standard_error),"")</f>
        <v/>
      </c>
      <c r="EJ77" s="166"/>
      <c r="EK77" s="34" t="str">
        <f>IF(AND(Include_study?="Yes",Sufficient_data="Yes"),('Publication Bias Analysis'!E:E-SUMPRODUCT('Publication Bias Analysis'!E:E,Calculations!CN:CN)/SUM(Calculations!CN:CN))/(SQRT(EL:EL)),"")</f>
        <v/>
      </c>
      <c r="EL77" s="34" t="str">
        <f>IF(AND(Include_study?="Yes",Sufficient_data="Yes"),'Publication Bias Analysis'!F:F^2-1/(SUM(Calculations!CN:CN)),"")</f>
        <v/>
      </c>
      <c r="EM77" s="76" t="str">
        <f t="shared" si="212"/>
        <v/>
      </c>
      <c r="EN77" s="76" t="str">
        <f t="shared" si="213"/>
        <v/>
      </c>
      <c r="EO77" s="76" t="str">
        <f>IF(AND(Include_study?="Yes",Sufficient_data="Yes"),COUNTIFS(EM$2:EM76,"&lt;"&amp;EM77,EN$2:EN76,"&lt;"&amp;EN77)+COUNTIFS(EM78:EM$201,"&lt;"&amp;EM77,EN78:EN$201,"&lt;"&amp;EN77)+COUNTIFS(EM$2:EM76,"&gt;"&amp;EM77,EN$2:EN76,"&gt;"&amp;EN77)+COUNTIFS(EM78:EM$201,"&gt;"&amp;EM77,EN78:EN$201,"&gt;"&amp;EN77),"")</f>
        <v/>
      </c>
      <c r="EP77" s="101" t="str">
        <f>IF(AND(Include_study?="Yes",Sufficient_data="Yes"),COUNTIFS(EM$2:EM76,"&lt;"&amp;EM77,EN$2:EN76,"&gt;"&amp;EN77)+COUNTIFS(EM78:EM$201,"&lt;"&amp;EM77,EN78:EN$201,"&gt;"&amp;EN77)+COUNTIFS(EM$2:EM76,"&gt;"&amp;EM77,EN$2:EN76,"&lt;"&amp;EN77)+COUNTIFS(EM78:EM$201,"&gt;"&amp;EM77,EN78:EN$201,"&lt;"&amp;EN77),"")</f>
        <v/>
      </c>
      <c r="ER77" s="166"/>
      <c r="EW77" s="166"/>
      <c r="EX77" s="34" t="e">
        <f t="shared" si="151"/>
        <v>#N/A</v>
      </c>
      <c r="EY77" s="34" t="e">
        <f t="shared" si="152"/>
        <v>#N/A</v>
      </c>
      <c r="EZ77" s="34" t="str">
        <f t="shared" si="153"/>
        <v/>
      </c>
      <c r="FA77" s="47" t="str">
        <f>IF(AND(Include_study?="Yes",Sufficient_data="Yes"),Z_score-('Publication Bias Analysis'!AL$30+'Publication Bias Analysis'!AL$31*Inverse_standard_error),"")</f>
        <v/>
      </c>
      <c r="FG77" s="166"/>
      <c r="FH77" s="104" t="str">
        <f>IF(Z_score&lt;&gt;"",RANK('Publication Bias Analysis'!AT:AT,'Publication Bias Analysis'!AT:AT,1)+COUNTIF('Publication Bias Analysis'!AT$2:AT76,'Publication Bias Analysis'!AT77),"")</f>
        <v/>
      </c>
      <c r="FI77" s="34" t="str">
        <f t="shared" si="214"/>
        <v/>
      </c>
      <c r="FJ77" s="34" t="e">
        <f>IF('Publication Bias Analysis'!AS77&lt;&gt;"",'Publication Bias Analysis'!AS77,NA())</f>
        <v>#N/A</v>
      </c>
      <c r="FK77" s="34" t="e">
        <f>IF('Publication Bias Analysis'!AT77&lt;&gt;"",'Publication Bias Analysis'!AT77,NA())</f>
        <v>#N/A</v>
      </c>
      <c r="FL77" s="34" t="str">
        <f>IF(AND(Include_study?="Yes",Sufficient_data="Yes"),'Publication Bias Analysis'!AS:AS-AVERAGE('Publication Bias Analysis'!AS:AS),"")</f>
        <v/>
      </c>
      <c r="FM77" s="47" t="str">
        <f>IF(AND(Include_study?="Yes",Sufficient_data="Yes"),FK:FK-('Publication Bias Analysis'!AW$30+'Publication Bias Analysis'!AW$31*'Publication Bias Analysis'!AS:AS),"")</f>
        <v/>
      </c>
      <c r="FS77" s="166"/>
      <c r="FT77" s="34" t="str">
        <f t="shared" si="155"/>
        <v/>
      </c>
      <c r="FU77" s="90" t="str">
        <f t="shared" si="220"/>
        <v/>
      </c>
      <c r="FV77" s="47" t="str">
        <f t="shared" si="185"/>
        <v/>
      </c>
    </row>
    <row r="78" spans="1:178" x14ac:dyDescent="0.2">
      <c r="A78" s="169"/>
      <c r="B78" s="54" t="str">
        <f t="shared" si="186"/>
        <v/>
      </c>
      <c r="C78" s="76" t="str">
        <f>IF(B78&lt;&gt;"",IF(B78=0,COUNTIF(B$2:B77,0)+1,COUNTIF(B$2:B77,B78)+B78+COUNTIF(B:B,0)),"")</f>
        <v/>
      </c>
      <c r="D78" s="76" t="str">
        <f t="shared" si="91"/>
        <v/>
      </c>
      <c r="E78" s="121" t="str">
        <f>IF(AND(Sufficient_data="Yes",Include_study?="Yes",Input!Study_name&lt;&gt;""),Input!Study_name,"")</f>
        <v/>
      </c>
      <c r="F7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78" s="76" t="str">
        <f t="shared" si="187"/>
        <v/>
      </c>
      <c r="H78" s="132" t="str">
        <f t="shared" si="188"/>
        <v/>
      </c>
      <c r="I7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78" s="77" t="str">
        <f t="shared" si="94"/>
        <v/>
      </c>
      <c r="K78" s="77" t="str">
        <f t="shared" si="95"/>
        <v/>
      </c>
      <c r="L78" s="77" t="str">
        <f t="shared" si="96"/>
        <v/>
      </c>
      <c r="M78" s="77" t="str">
        <f t="shared" si="189"/>
        <v/>
      </c>
      <c r="N78" s="77" t="str">
        <f t="shared" si="190"/>
        <v/>
      </c>
      <c r="O78" s="146" t="str">
        <f t="shared" si="191"/>
        <v/>
      </c>
      <c r="P78" s="142" t="str">
        <f t="shared" si="192"/>
        <v/>
      </c>
      <c r="Q78" s="35"/>
      <c r="R78" s="71" t="e">
        <f t="shared" si="193"/>
        <v>#N/A</v>
      </c>
      <c r="S78" s="34" t="e">
        <f t="shared" si="194"/>
        <v>#N/A</v>
      </c>
      <c r="T78" s="47" t="e">
        <f t="shared" si="195"/>
        <v>#N/A</v>
      </c>
      <c r="Y78" s="169"/>
      <c r="Z78" s="83" t="str">
        <f t="shared" si="157"/>
        <v/>
      </c>
      <c r="AA78" s="34" t="str">
        <f t="shared" si="105"/>
        <v/>
      </c>
      <c r="AB78" s="34" t="str">
        <f t="shared" si="106"/>
        <v/>
      </c>
      <c r="AC78" s="34" t="str">
        <f t="shared" si="196"/>
        <v/>
      </c>
      <c r="AD78" s="34" t="str">
        <f t="shared" si="108"/>
        <v/>
      </c>
      <c r="AE78" s="77" t="str">
        <f t="shared" si="158"/>
        <v/>
      </c>
      <c r="AF78" s="77" t="str">
        <f t="shared" si="197"/>
        <v/>
      </c>
      <c r="AG78" s="84" t="str">
        <f t="shared" si="159"/>
        <v/>
      </c>
      <c r="AH78" s="34" t="str">
        <f t="shared" si="198"/>
        <v/>
      </c>
      <c r="AI78" s="34" t="str">
        <f t="shared" si="199"/>
        <v/>
      </c>
      <c r="AJ78" s="47" t="str">
        <f t="shared" si="200"/>
        <v/>
      </c>
      <c r="AK78" s="35"/>
      <c r="AL78" s="71" t="e">
        <f t="shared" si="160"/>
        <v>#N/A</v>
      </c>
      <c r="AM78" s="34" t="e">
        <f t="shared" si="161"/>
        <v>#N/A</v>
      </c>
      <c r="AN78" s="47" t="e">
        <f t="shared" si="162"/>
        <v>#N/A</v>
      </c>
      <c r="AO78" s="35"/>
      <c r="AP78" s="83" t="str">
        <f t="shared" si="163"/>
        <v/>
      </c>
      <c r="AQ78" s="34" t="str">
        <f>IF(AND(Sufficient_data="Yes",Include_study?="Yes",Subgroup&lt;&gt;""),IF(COUNTIFS(Input!L$2:L77,"="&amp;"Yes",Input!C$2:C77,"="&amp;"Yes",Input!M$2:M77,"="&amp;Subgroup)&gt;0,"",Subgroup),"")</f>
        <v/>
      </c>
      <c r="AR78" s="89" t="str">
        <f t="shared" si="164"/>
        <v/>
      </c>
      <c r="AS78" s="76" t="str">
        <f t="shared" si="165"/>
        <v/>
      </c>
      <c r="AT78" s="34" t="str">
        <f t="shared" si="166"/>
        <v/>
      </c>
      <c r="AU78" s="90" t="str">
        <f t="shared" si="167"/>
        <v/>
      </c>
      <c r="AV78" s="34" t="str">
        <f t="shared" si="168"/>
        <v/>
      </c>
      <c r="AW78" s="34" t="str">
        <f t="shared" si="169"/>
        <v/>
      </c>
      <c r="AX78" s="34" t="str">
        <f t="shared" si="201"/>
        <v/>
      </c>
      <c r="AY78" s="34" t="str">
        <f t="shared" si="170"/>
        <v/>
      </c>
      <c r="AZ78" s="34" t="str">
        <f t="shared" si="171"/>
        <v/>
      </c>
      <c r="BA78" s="34" t="str">
        <f t="shared" si="202"/>
        <v/>
      </c>
      <c r="BB78" s="89" t="str">
        <f t="shared" si="172"/>
        <v/>
      </c>
      <c r="BC78" s="34" t="str">
        <f t="shared" si="203"/>
        <v/>
      </c>
      <c r="BD78" s="34" t="str">
        <f t="shared" si="204"/>
        <v/>
      </c>
      <c r="BE78" s="34" t="str">
        <f t="shared" si="173"/>
        <v/>
      </c>
      <c r="BF78" s="34" t="str">
        <f t="shared" si="174"/>
        <v/>
      </c>
      <c r="BG78" s="34" t="str">
        <f t="shared" si="215"/>
        <v/>
      </c>
      <c r="BH78" s="34" t="str">
        <f t="shared" si="216"/>
        <v/>
      </c>
      <c r="BI78" s="34" t="str">
        <f t="shared" si="175"/>
        <v/>
      </c>
      <c r="BJ78" s="34" t="str">
        <f t="shared" si="176"/>
        <v/>
      </c>
      <c r="BK78" s="34" t="str">
        <f t="shared" si="177"/>
        <v/>
      </c>
      <c r="BL78" s="34" t="e">
        <f t="shared" si="178"/>
        <v>#N/A</v>
      </c>
      <c r="BM78" s="84" t="str">
        <f t="shared" si="217"/>
        <v/>
      </c>
      <c r="BN78" s="34" t="str">
        <f t="shared" si="179"/>
        <v/>
      </c>
      <c r="BO78" s="34" t="str">
        <f t="shared" si="205"/>
        <v/>
      </c>
      <c r="BP78" s="34" t="str">
        <f t="shared" si="180"/>
        <v/>
      </c>
      <c r="BQ78" s="47" t="str">
        <f t="shared" si="218"/>
        <v/>
      </c>
      <c r="BV78" s="170"/>
      <c r="BW78" s="71" t="e">
        <f>IF(AND(Sufficient_data="Yes",Include_study?="Yes",Moderator&lt;&gt;""),'Moderator Analysis'!E:E,NA())</f>
        <v>#N/A</v>
      </c>
      <c r="BX78" s="34" t="e">
        <f>IF(AND(Include_study?="Yes",Sufficient_data="Yes",Moderator&lt;&gt;""),'Moderator Analysis'!F:F,NA())</f>
        <v>#N/A</v>
      </c>
      <c r="BY78" s="34" t="str">
        <f t="shared" si="206"/>
        <v/>
      </c>
      <c r="BZ78" s="34" t="str">
        <f>IF(AND(Sufficient_data="Yes",Include_study?="Yes",Moderator&lt;&gt;""),'Moderator Analysis'!F:F-CJ$2,"")</f>
        <v/>
      </c>
      <c r="CA78" s="34" t="str">
        <f>IF(AND(Sufficient_data="Yes",Include_study?="Yes",Moderator&lt;&gt;""),'Moderator Analysis'!E:E-CJ$3,"")</f>
        <v/>
      </c>
      <c r="CB78" s="47" t="str">
        <f t="shared" si="207"/>
        <v/>
      </c>
      <c r="CD78" s="95" t="str">
        <f t="shared" si="181"/>
        <v/>
      </c>
      <c r="CE78" s="77" t="str">
        <f>IF(AND(Sufficient_data="Yes",Include_study?="Yes",CD78&lt;&gt;""),'Moderator Analysis'!F:F-'Moderator Analysis'!J$37,"")</f>
        <v/>
      </c>
      <c r="CF78" s="77" t="str">
        <f>IF(AND(Sufficient_data="Yes",Include_study?="Yes",CD78&lt;&gt;""),'Moderator Analysis'!E:E-SUMPRODUCT('Moderator Analysis'!E:E,CD:CD)/SUM(CD:CD),"")</f>
        <v/>
      </c>
      <c r="CG78" s="96" t="str">
        <f>IF(AND(Sufficient_data="Yes",Include_study?="Yes",CD78&lt;&gt;""),CD:CD*(BX78-'Moderator Analysis'!J$29-'Moderator Analysis'!J$30*'Moderator Analysis'!E:E)^2,"")</f>
        <v/>
      </c>
      <c r="CL78" s="170"/>
      <c r="CM78" s="174"/>
      <c r="CN78" s="34" t="str">
        <f t="shared" si="208"/>
        <v/>
      </c>
      <c r="CO78" s="34" t="str">
        <f>IF(AND(Include_study?="Yes",Sufficient_data="Yes"),1/('Publication Bias Analysis'!F:F^2+IF(Additional_model="Fixed effect",0,Calculations!DB$11)),"")</f>
        <v/>
      </c>
      <c r="CP78" s="34" t="str">
        <f>IF(AND(Include_study?="Yes",Sufficient_data="Yes"),1/('Publication Bias Analysis'!F:F^2+IF(Additional_model="Fixed effect",0,'Publication Bias Analysis'!L$32)),"")</f>
        <v/>
      </c>
      <c r="CQ78" s="34" t="str">
        <f>IF(AND(Include_study?="Yes",Sufficient_data="Yes"),'Publication Bias Analysis'!E:E-'Publication Bias Analysis'!I$37,"")</f>
        <v/>
      </c>
      <c r="CR78" s="34" t="str">
        <f t="shared" si="209"/>
        <v/>
      </c>
      <c r="CS78" s="34" t="str">
        <f t="shared" si="219"/>
        <v/>
      </c>
      <c r="CT78" s="76" t="str">
        <f t="shared" si="210"/>
        <v/>
      </c>
      <c r="CU78" s="76" t="str">
        <f>IF(AND(Include_study?="Yes",Sufficient_data="Yes"),CT:CT+IF(DF:DF&lt;0,-1,1)*COUNTIF(CT$2:CT77,CT:CT),"")</f>
        <v/>
      </c>
      <c r="CV78" s="76" t="str">
        <f>IF(AND(Include_study?="Yes",Sufficient_data="Yes"),RANK(DJ:DJ,DJ:DJ,1)*IF(DI:DI&lt;0,-1,1)+IF(DI:DI&lt;0,-1,1)*COUNTIF(CT$2:CT77,CT:CT),"")</f>
        <v/>
      </c>
      <c r="CW78" s="76" t="str">
        <f>IF(AND(Include_study?="Yes",Sufficient_data="Yes"),RANK(DM:DM,DM:DM,1)*IF(DL:DL&lt;0,-1,1)+IF(DL:DL&lt;0,-1,1)*COUNTIF(CT$2:CT77,CT:CT),"")</f>
        <v/>
      </c>
      <c r="CX78" s="34" t="e">
        <f>IF(AND(Include_study?="Yes",Sufficient_data="Yes"),'Publication Bias Analysis'!E:E,NA())</f>
        <v>#N/A</v>
      </c>
      <c r="CY78" s="47" t="e">
        <f>IF(AND(Include_study?="Yes",Sufficient_data="Yes"),'Publication Bias Analysis'!F:F,NA())</f>
        <v>#N/A</v>
      </c>
      <c r="DE78" s="166"/>
      <c r="DF7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78" s="34" t="str">
        <f t="shared" si="182"/>
        <v/>
      </c>
      <c r="DH78" s="47" t="str">
        <f>IF(AND(Include_study?="Yes",Sufficient_data="Yes"),1/('Publication Bias Analysis'!F:F^2+IF(Additional_model="Fixed effect",0,$DQ$7)),"")</f>
        <v/>
      </c>
      <c r="DI78" s="34" t="str">
        <f>IF(AND(Include_study?="Yes",Sufficient_data="Yes"),IF('Publication Bias Analysis'!L$37="Left",'Publication Bias Analysis'!E:E-DQ$3,DQ$3-'Publication Bias Analysis'!E:E),"")</f>
        <v/>
      </c>
      <c r="DJ78" s="34" t="str">
        <f t="shared" si="183"/>
        <v/>
      </c>
      <c r="DK78" s="47" t="str">
        <f>IF(AND(DI78&lt;&gt;"",CU78&lt;=MAX(CU:CU)-DQ$8),1/('Publication Bias Analysis'!F:F^2+IF(Additional_model="Fixed effect",0,$DQ$15)),"")</f>
        <v/>
      </c>
      <c r="DL78" s="7" t="str">
        <f>IF(AND(Include_study?="Yes",Sufficient_data="Yes"),IF('Publication Bias Analysis'!L$37="Left",'Publication Bias Analysis'!E:E-DQ$11,DQ$11-'Publication Bias Analysis'!E:E),"")</f>
        <v/>
      </c>
      <c r="DM78" s="7" t="str">
        <f t="shared" si="184"/>
        <v/>
      </c>
      <c r="DN78" s="47" t="str">
        <f>IF(AND(DL78&lt;&gt;"",CV78&lt;=MAX(CV:CV)-DQ$16),1/('Publication Bias Analysis'!F:F^2+IF(Additional_model="Fixed effect",0,$DQ$23)),"")</f>
        <v/>
      </c>
      <c r="EF78" s="166"/>
      <c r="EG78" s="34" t="str">
        <f t="shared" si="211"/>
        <v/>
      </c>
      <c r="EH78" s="47" t="str">
        <f>IF(AND(Include_study?="Yes",Sufficient_data="Yes"),Z_score-('Publication Bias Analysis'!P$3+'Publication Bias Analysis'!P$4*Inverse_standard_error),"")</f>
        <v/>
      </c>
      <c r="EJ78" s="166"/>
      <c r="EK78" s="34" t="str">
        <f>IF(AND(Include_study?="Yes",Sufficient_data="Yes"),('Publication Bias Analysis'!E:E-SUMPRODUCT('Publication Bias Analysis'!E:E,Calculations!CN:CN)/SUM(Calculations!CN:CN))/(SQRT(EL:EL)),"")</f>
        <v/>
      </c>
      <c r="EL78" s="34" t="str">
        <f>IF(AND(Include_study?="Yes",Sufficient_data="Yes"),'Publication Bias Analysis'!F:F^2-1/(SUM(Calculations!CN:CN)),"")</f>
        <v/>
      </c>
      <c r="EM78" s="76" t="str">
        <f t="shared" si="212"/>
        <v/>
      </c>
      <c r="EN78" s="76" t="str">
        <f t="shared" si="213"/>
        <v/>
      </c>
      <c r="EO78" s="76" t="str">
        <f>IF(AND(Include_study?="Yes",Sufficient_data="Yes"),COUNTIFS(EM$2:EM77,"&lt;"&amp;EM78,EN$2:EN77,"&lt;"&amp;EN78)+COUNTIFS(EM79:EM$201,"&lt;"&amp;EM78,EN79:EN$201,"&lt;"&amp;EN78)+COUNTIFS(EM$2:EM77,"&gt;"&amp;EM78,EN$2:EN77,"&gt;"&amp;EN78)+COUNTIFS(EM79:EM$201,"&gt;"&amp;EM78,EN79:EN$201,"&gt;"&amp;EN78),"")</f>
        <v/>
      </c>
      <c r="EP78" s="101" t="str">
        <f>IF(AND(Include_study?="Yes",Sufficient_data="Yes"),COUNTIFS(EM$2:EM77,"&lt;"&amp;EM78,EN$2:EN77,"&gt;"&amp;EN78)+COUNTIFS(EM79:EM$201,"&lt;"&amp;EM78,EN79:EN$201,"&gt;"&amp;EN78)+COUNTIFS(EM$2:EM77,"&gt;"&amp;EM78,EN$2:EN77,"&lt;"&amp;EN78)+COUNTIFS(EM79:EM$201,"&gt;"&amp;EM78,EN79:EN$201,"&lt;"&amp;EN78),"")</f>
        <v/>
      </c>
      <c r="ER78" s="166"/>
      <c r="EW78" s="166"/>
      <c r="EX78" s="34" t="e">
        <f t="shared" si="151"/>
        <v>#N/A</v>
      </c>
      <c r="EY78" s="34" t="e">
        <f t="shared" si="152"/>
        <v>#N/A</v>
      </c>
      <c r="EZ78" s="34" t="str">
        <f t="shared" si="153"/>
        <v/>
      </c>
      <c r="FA78" s="47" t="str">
        <f>IF(AND(Include_study?="Yes",Sufficient_data="Yes"),Z_score-('Publication Bias Analysis'!AL$30+'Publication Bias Analysis'!AL$31*Inverse_standard_error),"")</f>
        <v/>
      </c>
      <c r="FG78" s="166"/>
      <c r="FH78" s="104" t="str">
        <f>IF(Z_score&lt;&gt;"",RANK('Publication Bias Analysis'!AT:AT,'Publication Bias Analysis'!AT:AT,1)+COUNTIF('Publication Bias Analysis'!AT$2:AT77,'Publication Bias Analysis'!AT78),"")</f>
        <v/>
      </c>
      <c r="FI78" s="34" t="str">
        <f t="shared" si="214"/>
        <v/>
      </c>
      <c r="FJ78" s="34" t="e">
        <f>IF('Publication Bias Analysis'!AS78&lt;&gt;"",'Publication Bias Analysis'!AS78,NA())</f>
        <v>#N/A</v>
      </c>
      <c r="FK78" s="34" t="e">
        <f>IF('Publication Bias Analysis'!AT78&lt;&gt;"",'Publication Bias Analysis'!AT78,NA())</f>
        <v>#N/A</v>
      </c>
      <c r="FL78" s="34" t="str">
        <f>IF(AND(Include_study?="Yes",Sufficient_data="Yes"),'Publication Bias Analysis'!AS:AS-AVERAGE('Publication Bias Analysis'!AS:AS),"")</f>
        <v/>
      </c>
      <c r="FM78" s="47" t="str">
        <f>IF(AND(Include_study?="Yes",Sufficient_data="Yes"),FK:FK-('Publication Bias Analysis'!AW$30+'Publication Bias Analysis'!AW$31*'Publication Bias Analysis'!AS:AS),"")</f>
        <v/>
      </c>
      <c r="FS78" s="166"/>
      <c r="FT78" s="34" t="str">
        <f t="shared" si="155"/>
        <v/>
      </c>
      <c r="FU78" s="90" t="str">
        <f t="shared" si="220"/>
        <v/>
      </c>
      <c r="FV78" s="47" t="str">
        <f t="shared" si="185"/>
        <v/>
      </c>
    </row>
    <row r="79" spans="1:178" x14ac:dyDescent="0.2">
      <c r="A79" s="169"/>
      <c r="B79" s="54" t="str">
        <f t="shared" si="186"/>
        <v/>
      </c>
      <c r="C79" s="76" t="str">
        <f>IF(B79&lt;&gt;"",IF(B79=0,COUNTIF(B$2:B78,0)+1,COUNTIF(B$2:B78,B79)+B79+COUNTIF(B:B,0)),"")</f>
        <v/>
      </c>
      <c r="D79" s="76" t="str">
        <f t="shared" si="91"/>
        <v/>
      </c>
      <c r="E79" s="121" t="str">
        <f>IF(AND(Sufficient_data="Yes",Include_study?="Yes",Input!Study_name&lt;&gt;""),Input!Study_name,"")</f>
        <v/>
      </c>
      <c r="F7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79" s="76" t="str">
        <f t="shared" si="187"/>
        <v/>
      </c>
      <c r="H79" s="132" t="str">
        <f t="shared" si="188"/>
        <v/>
      </c>
      <c r="I7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79" s="77" t="str">
        <f t="shared" si="94"/>
        <v/>
      </c>
      <c r="K79" s="77" t="str">
        <f t="shared" si="95"/>
        <v/>
      </c>
      <c r="L79" s="77" t="str">
        <f t="shared" si="96"/>
        <v/>
      </c>
      <c r="M79" s="77" t="str">
        <f t="shared" si="189"/>
        <v/>
      </c>
      <c r="N79" s="77" t="str">
        <f t="shared" si="190"/>
        <v/>
      </c>
      <c r="O79" s="146" t="str">
        <f t="shared" si="191"/>
        <v/>
      </c>
      <c r="P79" s="142" t="str">
        <f t="shared" si="192"/>
        <v/>
      </c>
      <c r="Q79" s="35"/>
      <c r="R79" s="71" t="e">
        <f t="shared" si="193"/>
        <v>#N/A</v>
      </c>
      <c r="S79" s="34" t="e">
        <f t="shared" si="194"/>
        <v>#N/A</v>
      </c>
      <c r="T79" s="47" t="e">
        <f t="shared" si="195"/>
        <v>#N/A</v>
      </c>
      <c r="Y79" s="169"/>
      <c r="Z79" s="83" t="str">
        <f t="shared" si="157"/>
        <v/>
      </c>
      <c r="AA79" s="34" t="str">
        <f t="shared" si="105"/>
        <v/>
      </c>
      <c r="AB79" s="34" t="str">
        <f t="shared" si="106"/>
        <v/>
      </c>
      <c r="AC79" s="34" t="str">
        <f t="shared" si="196"/>
        <v/>
      </c>
      <c r="AD79" s="34" t="str">
        <f t="shared" si="108"/>
        <v/>
      </c>
      <c r="AE79" s="77" t="str">
        <f t="shared" si="158"/>
        <v/>
      </c>
      <c r="AF79" s="77" t="str">
        <f t="shared" si="197"/>
        <v/>
      </c>
      <c r="AG79" s="84" t="str">
        <f t="shared" si="159"/>
        <v/>
      </c>
      <c r="AH79" s="34" t="str">
        <f t="shared" si="198"/>
        <v/>
      </c>
      <c r="AI79" s="34" t="str">
        <f t="shared" si="199"/>
        <v/>
      </c>
      <c r="AJ79" s="47" t="str">
        <f t="shared" si="200"/>
        <v/>
      </c>
      <c r="AK79" s="35"/>
      <c r="AL79" s="71" t="e">
        <f t="shared" si="160"/>
        <v>#N/A</v>
      </c>
      <c r="AM79" s="34" t="e">
        <f t="shared" si="161"/>
        <v>#N/A</v>
      </c>
      <c r="AN79" s="47" t="e">
        <f t="shared" si="162"/>
        <v>#N/A</v>
      </c>
      <c r="AO79" s="35"/>
      <c r="AP79" s="83" t="str">
        <f t="shared" si="163"/>
        <v/>
      </c>
      <c r="AQ79" s="34" t="str">
        <f>IF(AND(Sufficient_data="Yes",Include_study?="Yes",Subgroup&lt;&gt;""),IF(COUNTIFS(Input!L$2:L78,"="&amp;"Yes",Input!C$2:C78,"="&amp;"Yes",Input!M$2:M78,"="&amp;Subgroup)&gt;0,"",Subgroup),"")</f>
        <v/>
      </c>
      <c r="AR79" s="89" t="str">
        <f t="shared" si="164"/>
        <v/>
      </c>
      <c r="AS79" s="76" t="str">
        <f t="shared" si="165"/>
        <v/>
      </c>
      <c r="AT79" s="34" t="str">
        <f t="shared" si="166"/>
        <v/>
      </c>
      <c r="AU79" s="90" t="str">
        <f t="shared" si="167"/>
        <v/>
      </c>
      <c r="AV79" s="34" t="str">
        <f t="shared" si="168"/>
        <v/>
      </c>
      <c r="AW79" s="34" t="str">
        <f t="shared" si="169"/>
        <v/>
      </c>
      <c r="AX79" s="34" t="str">
        <f t="shared" si="201"/>
        <v/>
      </c>
      <c r="AY79" s="34" t="str">
        <f t="shared" si="170"/>
        <v/>
      </c>
      <c r="AZ79" s="34" t="str">
        <f t="shared" si="171"/>
        <v/>
      </c>
      <c r="BA79" s="34" t="str">
        <f t="shared" si="202"/>
        <v/>
      </c>
      <c r="BB79" s="89" t="str">
        <f t="shared" si="172"/>
        <v/>
      </c>
      <c r="BC79" s="34" t="str">
        <f t="shared" si="203"/>
        <v/>
      </c>
      <c r="BD79" s="34" t="str">
        <f t="shared" si="204"/>
        <v/>
      </c>
      <c r="BE79" s="34" t="str">
        <f t="shared" si="173"/>
        <v/>
      </c>
      <c r="BF79" s="34" t="str">
        <f t="shared" si="174"/>
        <v/>
      </c>
      <c r="BG79" s="34" t="str">
        <f t="shared" si="215"/>
        <v/>
      </c>
      <c r="BH79" s="34" t="str">
        <f t="shared" si="216"/>
        <v/>
      </c>
      <c r="BI79" s="34" t="str">
        <f t="shared" si="175"/>
        <v/>
      </c>
      <c r="BJ79" s="34" t="str">
        <f t="shared" si="176"/>
        <v/>
      </c>
      <c r="BK79" s="34" t="str">
        <f t="shared" si="177"/>
        <v/>
      </c>
      <c r="BL79" s="34" t="e">
        <f t="shared" si="178"/>
        <v>#N/A</v>
      </c>
      <c r="BM79" s="84" t="str">
        <f t="shared" si="217"/>
        <v/>
      </c>
      <c r="BN79" s="34" t="str">
        <f t="shared" si="179"/>
        <v/>
      </c>
      <c r="BO79" s="34" t="str">
        <f t="shared" si="205"/>
        <v/>
      </c>
      <c r="BP79" s="34" t="str">
        <f t="shared" si="180"/>
        <v/>
      </c>
      <c r="BQ79" s="47" t="str">
        <f t="shared" si="218"/>
        <v/>
      </c>
      <c r="BV79" s="170"/>
      <c r="BW79" s="71" t="e">
        <f>IF(AND(Sufficient_data="Yes",Include_study?="Yes",Moderator&lt;&gt;""),'Moderator Analysis'!E:E,NA())</f>
        <v>#N/A</v>
      </c>
      <c r="BX79" s="34" t="e">
        <f>IF(AND(Include_study?="Yes",Sufficient_data="Yes",Moderator&lt;&gt;""),'Moderator Analysis'!F:F,NA())</f>
        <v>#N/A</v>
      </c>
      <c r="BY79" s="34" t="str">
        <f t="shared" si="206"/>
        <v/>
      </c>
      <c r="BZ79" s="34" t="str">
        <f>IF(AND(Sufficient_data="Yes",Include_study?="Yes",Moderator&lt;&gt;""),'Moderator Analysis'!F:F-CJ$2,"")</f>
        <v/>
      </c>
      <c r="CA79" s="34" t="str">
        <f>IF(AND(Sufficient_data="Yes",Include_study?="Yes",Moderator&lt;&gt;""),'Moderator Analysis'!E:E-CJ$3,"")</f>
        <v/>
      </c>
      <c r="CB79" s="47" t="str">
        <f t="shared" si="207"/>
        <v/>
      </c>
      <c r="CD79" s="95" t="str">
        <f t="shared" si="181"/>
        <v/>
      </c>
      <c r="CE79" s="77" t="str">
        <f>IF(AND(Sufficient_data="Yes",Include_study?="Yes",CD79&lt;&gt;""),'Moderator Analysis'!F:F-'Moderator Analysis'!J$37,"")</f>
        <v/>
      </c>
      <c r="CF79" s="77" t="str">
        <f>IF(AND(Sufficient_data="Yes",Include_study?="Yes",CD79&lt;&gt;""),'Moderator Analysis'!E:E-SUMPRODUCT('Moderator Analysis'!E:E,CD:CD)/SUM(CD:CD),"")</f>
        <v/>
      </c>
      <c r="CG79" s="96" t="str">
        <f>IF(AND(Sufficient_data="Yes",Include_study?="Yes",CD79&lt;&gt;""),CD:CD*(BX79-'Moderator Analysis'!J$29-'Moderator Analysis'!J$30*'Moderator Analysis'!E:E)^2,"")</f>
        <v/>
      </c>
      <c r="CL79" s="170"/>
      <c r="CM79" s="174"/>
      <c r="CN79" s="34" t="str">
        <f t="shared" si="208"/>
        <v/>
      </c>
      <c r="CO79" s="34" t="str">
        <f>IF(AND(Include_study?="Yes",Sufficient_data="Yes"),1/('Publication Bias Analysis'!F:F^2+IF(Additional_model="Fixed effect",0,Calculations!DB$11)),"")</f>
        <v/>
      </c>
      <c r="CP79" s="34" t="str">
        <f>IF(AND(Include_study?="Yes",Sufficient_data="Yes"),1/('Publication Bias Analysis'!F:F^2+IF(Additional_model="Fixed effect",0,'Publication Bias Analysis'!L$32)),"")</f>
        <v/>
      </c>
      <c r="CQ79" s="34" t="str">
        <f>IF(AND(Include_study?="Yes",Sufficient_data="Yes"),'Publication Bias Analysis'!E:E-'Publication Bias Analysis'!I$37,"")</f>
        <v/>
      </c>
      <c r="CR79" s="34" t="str">
        <f t="shared" si="209"/>
        <v/>
      </c>
      <c r="CS79" s="34" t="str">
        <f t="shared" si="219"/>
        <v/>
      </c>
      <c r="CT79" s="76" t="str">
        <f t="shared" si="210"/>
        <v/>
      </c>
      <c r="CU79" s="76" t="str">
        <f>IF(AND(Include_study?="Yes",Sufficient_data="Yes"),CT:CT+IF(DF:DF&lt;0,-1,1)*COUNTIF(CT$2:CT78,CT:CT),"")</f>
        <v/>
      </c>
      <c r="CV79" s="76" t="str">
        <f>IF(AND(Include_study?="Yes",Sufficient_data="Yes"),RANK(DJ:DJ,DJ:DJ,1)*IF(DI:DI&lt;0,-1,1)+IF(DI:DI&lt;0,-1,1)*COUNTIF(CT$2:CT78,CT:CT),"")</f>
        <v/>
      </c>
      <c r="CW79" s="76" t="str">
        <f>IF(AND(Include_study?="Yes",Sufficient_data="Yes"),RANK(DM:DM,DM:DM,1)*IF(DL:DL&lt;0,-1,1)+IF(DL:DL&lt;0,-1,1)*COUNTIF(CT$2:CT78,CT:CT),"")</f>
        <v/>
      </c>
      <c r="CX79" s="34" t="e">
        <f>IF(AND(Include_study?="Yes",Sufficient_data="Yes"),'Publication Bias Analysis'!E:E,NA())</f>
        <v>#N/A</v>
      </c>
      <c r="CY79" s="47" t="e">
        <f>IF(AND(Include_study?="Yes",Sufficient_data="Yes"),'Publication Bias Analysis'!F:F,NA())</f>
        <v>#N/A</v>
      </c>
      <c r="DE79" s="166"/>
      <c r="DF7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79" s="34" t="str">
        <f t="shared" si="182"/>
        <v/>
      </c>
      <c r="DH79" s="47" t="str">
        <f>IF(AND(Include_study?="Yes",Sufficient_data="Yes"),1/('Publication Bias Analysis'!F:F^2+IF(Additional_model="Fixed effect",0,$DQ$7)),"")</f>
        <v/>
      </c>
      <c r="DI79" s="34" t="str">
        <f>IF(AND(Include_study?="Yes",Sufficient_data="Yes"),IF('Publication Bias Analysis'!L$37="Left",'Publication Bias Analysis'!E:E-DQ$3,DQ$3-'Publication Bias Analysis'!E:E),"")</f>
        <v/>
      </c>
      <c r="DJ79" s="34" t="str">
        <f t="shared" si="183"/>
        <v/>
      </c>
      <c r="DK79" s="47" t="str">
        <f>IF(AND(DI79&lt;&gt;"",CU79&lt;=MAX(CU:CU)-DQ$8),1/('Publication Bias Analysis'!F:F^2+IF(Additional_model="Fixed effect",0,$DQ$15)),"")</f>
        <v/>
      </c>
      <c r="DL79" s="7" t="str">
        <f>IF(AND(Include_study?="Yes",Sufficient_data="Yes"),IF('Publication Bias Analysis'!L$37="Left",'Publication Bias Analysis'!E:E-DQ$11,DQ$11-'Publication Bias Analysis'!E:E),"")</f>
        <v/>
      </c>
      <c r="DM79" s="7" t="str">
        <f t="shared" si="184"/>
        <v/>
      </c>
      <c r="DN79" s="47" t="str">
        <f>IF(AND(DL79&lt;&gt;"",CV79&lt;=MAX(CV:CV)-DQ$16),1/('Publication Bias Analysis'!F:F^2+IF(Additional_model="Fixed effect",0,$DQ$23)),"")</f>
        <v/>
      </c>
      <c r="EF79" s="166"/>
      <c r="EG79" s="34" t="str">
        <f t="shared" si="211"/>
        <v/>
      </c>
      <c r="EH79" s="47" t="str">
        <f>IF(AND(Include_study?="Yes",Sufficient_data="Yes"),Z_score-('Publication Bias Analysis'!P$3+'Publication Bias Analysis'!P$4*Inverse_standard_error),"")</f>
        <v/>
      </c>
      <c r="EJ79" s="166"/>
      <c r="EK79" s="34" t="str">
        <f>IF(AND(Include_study?="Yes",Sufficient_data="Yes"),('Publication Bias Analysis'!E:E-SUMPRODUCT('Publication Bias Analysis'!E:E,Calculations!CN:CN)/SUM(Calculations!CN:CN))/(SQRT(EL:EL)),"")</f>
        <v/>
      </c>
      <c r="EL79" s="34" t="str">
        <f>IF(AND(Include_study?="Yes",Sufficient_data="Yes"),'Publication Bias Analysis'!F:F^2-1/(SUM(Calculations!CN:CN)),"")</f>
        <v/>
      </c>
      <c r="EM79" s="76" t="str">
        <f t="shared" si="212"/>
        <v/>
      </c>
      <c r="EN79" s="76" t="str">
        <f t="shared" si="213"/>
        <v/>
      </c>
      <c r="EO79" s="76" t="str">
        <f>IF(AND(Include_study?="Yes",Sufficient_data="Yes"),COUNTIFS(EM$2:EM78,"&lt;"&amp;EM79,EN$2:EN78,"&lt;"&amp;EN79)+COUNTIFS(EM80:EM$201,"&lt;"&amp;EM79,EN80:EN$201,"&lt;"&amp;EN79)+COUNTIFS(EM$2:EM78,"&gt;"&amp;EM79,EN$2:EN78,"&gt;"&amp;EN79)+COUNTIFS(EM80:EM$201,"&gt;"&amp;EM79,EN80:EN$201,"&gt;"&amp;EN79),"")</f>
        <v/>
      </c>
      <c r="EP79" s="101" t="str">
        <f>IF(AND(Include_study?="Yes",Sufficient_data="Yes"),COUNTIFS(EM$2:EM78,"&lt;"&amp;EM79,EN$2:EN78,"&gt;"&amp;EN79)+COUNTIFS(EM80:EM$201,"&lt;"&amp;EM79,EN80:EN$201,"&gt;"&amp;EN79)+COUNTIFS(EM$2:EM78,"&gt;"&amp;EM79,EN$2:EN78,"&lt;"&amp;EN79)+COUNTIFS(EM80:EM$201,"&gt;"&amp;EM79,EN80:EN$201,"&lt;"&amp;EN79),"")</f>
        <v/>
      </c>
      <c r="ER79" s="166"/>
      <c r="EW79" s="166"/>
      <c r="EX79" s="34" t="e">
        <f t="shared" si="151"/>
        <v>#N/A</v>
      </c>
      <c r="EY79" s="34" t="e">
        <f t="shared" si="152"/>
        <v>#N/A</v>
      </c>
      <c r="EZ79" s="34" t="str">
        <f t="shared" si="153"/>
        <v/>
      </c>
      <c r="FA79" s="47" t="str">
        <f>IF(AND(Include_study?="Yes",Sufficient_data="Yes"),Z_score-('Publication Bias Analysis'!AL$30+'Publication Bias Analysis'!AL$31*Inverse_standard_error),"")</f>
        <v/>
      </c>
      <c r="FG79" s="166"/>
      <c r="FH79" s="104" t="str">
        <f>IF(Z_score&lt;&gt;"",RANK('Publication Bias Analysis'!AT:AT,'Publication Bias Analysis'!AT:AT,1)+COUNTIF('Publication Bias Analysis'!AT$2:AT78,'Publication Bias Analysis'!AT79),"")</f>
        <v/>
      </c>
      <c r="FI79" s="34" t="str">
        <f t="shared" si="214"/>
        <v/>
      </c>
      <c r="FJ79" s="34" t="e">
        <f>IF('Publication Bias Analysis'!AS79&lt;&gt;"",'Publication Bias Analysis'!AS79,NA())</f>
        <v>#N/A</v>
      </c>
      <c r="FK79" s="34" t="e">
        <f>IF('Publication Bias Analysis'!AT79&lt;&gt;"",'Publication Bias Analysis'!AT79,NA())</f>
        <v>#N/A</v>
      </c>
      <c r="FL79" s="34" t="str">
        <f>IF(AND(Include_study?="Yes",Sufficient_data="Yes"),'Publication Bias Analysis'!AS:AS-AVERAGE('Publication Bias Analysis'!AS:AS),"")</f>
        <v/>
      </c>
      <c r="FM79" s="47" t="str">
        <f>IF(AND(Include_study?="Yes",Sufficient_data="Yes"),FK:FK-('Publication Bias Analysis'!AW$30+'Publication Bias Analysis'!AW$31*'Publication Bias Analysis'!AS:AS),"")</f>
        <v/>
      </c>
      <c r="FS79" s="166"/>
      <c r="FT79" s="34" t="str">
        <f t="shared" si="155"/>
        <v/>
      </c>
      <c r="FU79" s="90" t="str">
        <f t="shared" si="220"/>
        <v/>
      </c>
      <c r="FV79" s="47" t="str">
        <f t="shared" si="185"/>
        <v/>
      </c>
    </row>
    <row r="80" spans="1:178" x14ac:dyDescent="0.2">
      <c r="A80" s="169"/>
      <c r="B80" s="54" t="str">
        <f t="shared" si="186"/>
        <v/>
      </c>
      <c r="C80" s="76" t="str">
        <f>IF(B80&lt;&gt;"",IF(B80=0,COUNTIF(B$2:B79,0)+1,COUNTIF(B$2:B79,B80)+B80+COUNTIF(B:B,0)),"")</f>
        <v/>
      </c>
      <c r="D80" s="76" t="str">
        <f t="shared" si="91"/>
        <v/>
      </c>
      <c r="E80" s="121" t="str">
        <f>IF(AND(Sufficient_data="Yes",Include_study?="Yes",Input!Study_name&lt;&gt;""),Input!Study_name,"")</f>
        <v/>
      </c>
      <c r="F8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80" s="76" t="str">
        <f t="shared" si="187"/>
        <v/>
      </c>
      <c r="H80" s="132" t="str">
        <f t="shared" si="188"/>
        <v/>
      </c>
      <c r="I8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80" s="77" t="str">
        <f t="shared" si="94"/>
        <v/>
      </c>
      <c r="K80" s="77" t="str">
        <f t="shared" si="95"/>
        <v/>
      </c>
      <c r="L80" s="77" t="str">
        <f t="shared" si="96"/>
        <v/>
      </c>
      <c r="M80" s="77" t="str">
        <f t="shared" si="189"/>
        <v/>
      </c>
      <c r="N80" s="77" t="str">
        <f t="shared" si="190"/>
        <v/>
      </c>
      <c r="O80" s="146" t="str">
        <f t="shared" si="191"/>
        <v/>
      </c>
      <c r="P80" s="142" t="str">
        <f t="shared" si="192"/>
        <v/>
      </c>
      <c r="Q80" s="35"/>
      <c r="R80" s="71" t="e">
        <f t="shared" si="193"/>
        <v>#N/A</v>
      </c>
      <c r="S80" s="34" t="e">
        <f t="shared" si="194"/>
        <v>#N/A</v>
      </c>
      <c r="T80" s="47" t="e">
        <f t="shared" si="195"/>
        <v>#N/A</v>
      </c>
      <c r="Y80" s="169"/>
      <c r="Z80" s="83" t="str">
        <f t="shared" si="157"/>
        <v/>
      </c>
      <c r="AA80" s="34" t="str">
        <f t="shared" si="105"/>
        <v/>
      </c>
      <c r="AB80" s="34" t="str">
        <f t="shared" si="106"/>
        <v/>
      </c>
      <c r="AC80" s="34" t="str">
        <f t="shared" si="196"/>
        <v/>
      </c>
      <c r="AD80" s="34" t="str">
        <f t="shared" si="108"/>
        <v/>
      </c>
      <c r="AE80" s="77" t="str">
        <f t="shared" si="158"/>
        <v/>
      </c>
      <c r="AF80" s="77" t="str">
        <f t="shared" si="197"/>
        <v/>
      </c>
      <c r="AG80" s="84" t="str">
        <f t="shared" si="159"/>
        <v/>
      </c>
      <c r="AH80" s="34" t="str">
        <f t="shared" si="198"/>
        <v/>
      </c>
      <c r="AI80" s="34" t="str">
        <f t="shared" si="199"/>
        <v/>
      </c>
      <c r="AJ80" s="47" t="str">
        <f t="shared" si="200"/>
        <v/>
      </c>
      <c r="AK80" s="35"/>
      <c r="AL80" s="71" t="e">
        <f t="shared" si="160"/>
        <v>#N/A</v>
      </c>
      <c r="AM80" s="34" t="e">
        <f t="shared" si="161"/>
        <v>#N/A</v>
      </c>
      <c r="AN80" s="47" t="e">
        <f t="shared" si="162"/>
        <v>#N/A</v>
      </c>
      <c r="AO80" s="35"/>
      <c r="AP80" s="83" t="str">
        <f t="shared" si="163"/>
        <v/>
      </c>
      <c r="AQ80" s="34" t="str">
        <f>IF(AND(Sufficient_data="Yes",Include_study?="Yes",Subgroup&lt;&gt;""),IF(COUNTIFS(Input!L$2:L79,"="&amp;"Yes",Input!C$2:C79,"="&amp;"Yes",Input!M$2:M79,"="&amp;Subgroup)&gt;0,"",Subgroup),"")</f>
        <v/>
      </c>
      <c r="AR80" s="89" t="str">
        <f t="shared" si="164"/>
        <v/>
      </c>
      <c r="AS80" s="76" t="str">
        <f t="shared" si="165"/>
        <v/>
      </c>
      <c r="AT80" s="34" t="str">
        <f t="shared" si="166"/>
        <v/>
      </c>
      <c r="AU80" s="90" t="str">
        <f t="shared" si="167"/>
        <v/>
      </c>
      <c r="AV80" s="34" t="str">
        <f t="shared" si="168"/>
        <v/>
      </c>
      <c r="AW80" s="34" t="str">
        <f t="shared" si="169"/>
        <v/>
      </c>
      <c r="AX80" s="34" t="str">
        <f t="shared" si="201"/>
        <v/>
      </c>
      <c r="AY80" s="34" t="str">
        <f t="shared" si="170"/>
        <v/>
      </c>
      <c r="AZ80" s="34" t="str">
        <f t="shared" si="171"/>
        <v/>
      </c>
      <c r="BA80" s="34" t="str">
        <f t="shared" si="202"/>
        <v/>
      </c>
      <c r="BB80" s="89" t="str">
        <f t="shared" si="172"/>
        <v/>
      </c>
      <c r="BC80" s="34" t="str">
        <f t="shared" si="203"/>
        <v/>
      </c>
      <c r="BD80" s="34" t="str">
        <f t="shared" si="204"/>
        <v/>
      </c>
      <c r="BE80" s="34" t="str">
        <f t="shared" si="173"/>
        <v/>
      </c>
      <c r="BF80" s="34" t="str">
        <f t="shared" si="174"/>
        <v/>
      </c>
      <c r="BG80" s="34" t="str">
        <f t="shared" si="215"/>
        <v/>
      </c>
      <c r="BH80" s="34" t="str">
        <f t="shared" si="216"/>
        <v/>
      </c>
      <c r="BI80" s="34" t="str">
        <f t="shared" si="175"/>
        <v/>
      </c>
      <c r="BJ80" s="34" t="str">
        <f t="shared" si="176"/>
        <v/>
      </c>
      <c r="BK80" s="34" t="str">
        <f t="shared" si="177"/>
        <v/>
      </c>
      <c r="BL80" s="34" t="e">
        <f t="shared" si="178"/>
        <v>#N/A</v>
      </c>
      <c r="BM80" s="84" t="str">
        <f t="shared" si="217"/>
        <v/>
      </c>
      <c r="BN80" s="34" t="str">
        <f t="shared" si="179"/>
        <v/>
      </c>
      <c r="BO80" s="34" t="str">
        <f t="shared" si="205"/>
        <v/>
      </c>
      <c r="BP80" s="34" t="str">
        <f t="shared" si="180"/>
        <v/>
      </c>
      <c r="BQ80" s="47" t="str">
        <f t="shared" si="218"/>
        <v/>
      </c>
      <c r="BV80" s="170"/>
      <c r="BW80" s="71" t="e">
        <f>IF(AND(Sufficient_data="Yes",Include_study?="Yes",Moderator&lt;&gt;""),'Moderator Analysis'!E:E,NA())</f>
        <v>#N/A</v>
      </c>
      <c r="BX80" s="34" t="e">
        <f>IF(AND(Include_study?="Yes",Sufficient_data="Yes",Moderator&lt;&gt;""),'Moderator Analysis'!F:F,NA())</f>
        <v>#N/A</v>
      </c>
      <c r="BY80" s="34" t="str">
        <f t="shared" si="206"/>
        <v/>
      </c>
      <c r="BZ80" s="34" t="str">
        <f>IF(AND(Sufficient_data="Yes",Include_study?="Yes",Moderator&lt;&gt;""),'Moderator Analysis'!F:F-CJ$2,"")</f>
        <v/>
      </c>
      <c r="CA80" s="34" t="str">
        <f>IF(AND(Sufficient_data="Yes",Include_study?="Yes",Moderator&lt;&gt;""),'Moderator Analysis'!E:E-CJ$3,"")</f>
        <v/>
      </c>
      <c r="CB80" s="47" t="str">
        <f t="shared" si="207"/>
        <v/>
      </c>
      <c r="CD80" s="95" t="str">
        <f t="shared" si="181"/>
        <v/>
      </c>
      <c r="CE80" s="77" t="str">
        <f>IF(AND(Sufficient_data="Yes",Include_study?="Yes",CD80&lt;&gt;""),'Moderator Analysis'!F:F-'Moderator Analysis'!J$37,"")</f>
        <v/>
      </c>
      <c r="CF80" s="77" t="str">
        <f>IF(AND(Sufficient_data="Yes",Include_study?="Yes",CD80&lt;&gt;""),'Moderator Analysis'!E:E-SUMPRODUCT('Moderator Analysis'!E:E,CD:CD)/SUM(CD:CD),"")</f>
        <v/>
      </c>
      <c r="CG80" s="96" t="str">
        <f>IF(AND(Sufficient_data="Yes",Include_study?="Yes",CD80&lt;&gt;""),CD:CD*(BX80-'Moderator Analysis'!J$29-'Moderator Analysis'!J$30*'Moderator Analysis'!E:E)^2,"")</f>
        <v/>
      </c>
      <c r="CL80" s="170"/>
      <c r="CM80" s="174"/>
      <c r="CN80" s="34" t="str">
        <f t="shared" si="208"/>
        <v/>
      </c>
      <c r="CO80" s="34" t="str">
        <f>IF(AND(Include_study?="Yes",Sufficient_data="Yes"),1/('Publication Bias Analysis'!F:F^2+IF(Additional_model="Fixed effect",0,Calculations!DB$11)),"")</f>
        <v/>
      </c>
      <c r="CP80" s="34" t="str">
        <f>IF(AND(Include_study?="Yes",Sufficient_data="Yes"),1/('Publication Bias Analysis'!F:F^2+IF(Additional_model="Fixed effect",0,'Publication Bias Analysis'!L$32)),"")</f>
        <v/>
      </c>
      <c r="CQ80" s="34" t="str">
        <f>IF(AND(Include_study?="Yes",Sufficient_data="Yes"),'Publication Bias Analysis'!E:E-'Publication Bias Analysis'!I$37,"")</f>
        <v/>
      </c>
      <c r="CR80" s="34" t="str">
        <f t="shared" si="209"/>
        <v/>
      </c>
      <c r="CS80" s="34" t="str">
        <f t="shared" si="219"/>
        <v/>
      </c>
      <c r="CT80" s="76" t="str">
        <f t="shared" si="210"/>
        <v/>
      </c>
      <c r="CU80" s="76" t="str">
        <f>IF(AND(Include_study?="Yes",Sufficient_data="Yes"),CT:CT+IF(DF:DF&lt;0,-1,1)*COUNTIF(CT$2:CT79,CT:CT),"")</f>
        <v/>
      </c>
      <c r="CV80" s="76" t="str">
        <f>IF(AND(Include_study?="Yes",Sufficient_data="Yes"),RANK(DJ:DJ,DJ:DJ,1)*IF(DI:DI&lt;0,-1,1)+IF(DI:DI&lt;0,-1,1)*COUNTIF(CT$2:CT79,CT:CT),"")</f>
        <v/>
      </c>
      <c r="CW80" s="76" t="str">
        <f>IF(AND(Include_study?="Yes",Sufficient_data="Yes"),RANK(DM:DM,DM:DM,1)*IF(DL:DL&lt;0,-1,1)+IF(DL:DL&lt;0,-1,1)*COUNTIF(CT$2:CT79,CT:CT),"")</f>
        <v/>
      </c>
      <c r="CX80" s="34" t="e">
        <f>IF(AND(Include_study?="Yes",Sufficient_data="Yes"),'Publication Bias Analysis'!E:E,NA())</f>
        <v>#N/A</v>
      </c>
      <c r="CY80" s="47" t="e">
        <f>IF(AND(Include_study?="Yes",Sufficient_data="Yes"),'Publication Bias Analysis'!F:F,NA())</f>
        <v>#N/A</v>
      </c>
      <c r="DE80" s="166"/>
      <c r="DF8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80" s="34" t="str">
        <f t="shared" si="182"/>
        <v/>
      </c>
      <c r="DH80" s="47" t="str">
        <f>IF(AND(Include_study?="Yes",Sufficient_data="Yes"),1/('Publication Bias Analysis'!F:F^2+IF(Additional_model="Fixed effect",0,$DQ$7)),"")</f>
        <v/>
      </c>
      <c r="DI80" s="34" t="str">
        <f>IF(AND(Include_study?="Yes",Sufficient_data="Yes"),IF('Publication Bias Analysis'!L$37="Left",'Publication Bias Analysis'!E:E-DQ$3,DQ$3-'Publication Bias Analysis'!E:E),"")</f>
        <v/>
      </c>
      <c r="DJ80" s="34" t="str">
        <f t="shared" si="183"/>
        <v/>
      </c>
      <c r="DK80" s="47" t="str">
        <f>IF(AND(DI80&lt;&gt;"",CU80&lt;=MAX(CU:CU)-DQ$8),1/('Publication Bias Analysis'!F:F^2+IF(Additional_model="Fixed effect",0,$DQ$15)),"")</f>
        <v/>
      </c>
      <c r="DL80" s="7" t="str">
        <f>IF(AND(Include_study?="Yes",Sufficient_data="Yes"),IF('Publication Bias Analysis'!L$37="Left",'Publication Bias Analysis'!E:E-DQ$11,DQ$11-'Publication Bias Analysis'!E:E),"")</f>
        <v/>
      </c>
      <c r="DM80" s="7" t="str">
        <f t="shared" si="184"/>
        <v/>
      </c>
      <c r="DN80" s="47" t="str">
        <f>IF(AND(DL80&lt;&gt;"",CV80&lt;=MAX(CV:CV)-DQ$16),1/('Publication Bias Analysis'!F:F^2+IF(Additional_model="Fixed effect",0,$DQ$23)),"")</f>
        <v/>
      </c>
      <c r="EF80" s="166"/>
      <c r="EG80" s="34" t="str">
        <f t="shared" si="211"/>
        <v/>
      </c>
      <c r="EH80" s="47" t="str">
        <f>IF(AND(Include_study?="Yes",Sufficient_data="Yes"),Z_score-('Publication Bias Analysis'!P$3+'Publication Bias Analysis'!P$4*Inverse_standard_error),"")</f>
        <v/>
      </c>
      <c r="EJ80" s="166"/>
      <c r="EK80" s="34" t="str">
        <f>IF(AND(Include_study?="Yes",Sufficient_data="Yes"),('Publication Bias Analysis'!E:E-SUMPRODUCT('Publication Bias Analysis'!E:E,Calculations!CN:CN)/SUM(Calculations!CN:CN))/(SQRT(EL:EL)),"")</f>
        <v/>
      </c>
      <c r="EL80" s="34" t="str">
        <f>IF(AND(Include_study?="Yes",Sufficient_data="Yes"),'Publication Bias Analysis'!F:F^2-1/(SUM(Calculations!CN:CN)),"")</f>
        <v/>
      </c>
      <c r="EM80" s="76" t="str">
        <f t="shared" si="212"/>
        <v/>
      </c>
      <c r="EN80" s="76" t="str">
        <f t="shared" si="213"/>
        <v/>
      </c>
      <c r="EO80" s="76" t="str">
        <f>IF(AND(Include_study?="Yes",Sufficient_data="Yes"),COUNTIFS(EM$2:EM79,"&lt;"&amp;EM80,EN$2:EN79,"&lt;"&amp;EN80)+COUNTIFS(EM81:EM$201,"&lt;"&amp;EM80,EN81:EN$201,"&lt;"&amp;EN80)+COUNTIFS(EM$2:EM79,"&gt;"&amp;EM80,EN$2:EN79,"&gt;"&amp;EN80)+COUNTIFS(EM81:EM$201,"&gt;"&amp;EM80,EN81:EN$201,"&gt;"&amp;EN80),"")</f>
        <v/>
      </c>
      <c r="EP80" s="101" t="str">
        <f>IF(AND(Include_study?="Yes",Sufficient_data="Yes"),COUNTIFS(EM$2:EM79,"&lt;"&amp;EM80,EN$2:EN79,"&gt;"&amp;EN80)+COUNTIFS(EM81:EM$201,"&lt;"&amp;EM80,EN81:EN$201,"&gt;"&amp;EN80)+COUNTIFS(EM$2:EM79,"&gt;"&amp;EM80,EN$2:EN79,"&lt;"&amp;EN80)+COUNTIFS(EM81:EM$201,"&gt;"&amp;EM80,EN81:EN$201,"&lt;"&amp;EN80),"")</f>
        <v/>
      </c>
      <c r="ER80" s="166"/>
      <c r="EW80" s="166"/>
      <c r="EX80" s="34" t="e">
        <f t="shared" si="151"/>
        <v>#N/A</v>
      </c>
      <c r="EY80" s="34" t="e">
        <f t="shared" si="152"/>
        <v>#N/A</v>
      </c>
      <c r="EZ80" s="34" t="str">
        <f t="shared" si="153"/>
        <v/>
      </c>
      <c r="FA80" s="47" t="str">
        <f>IF(AND(Include_study?="Yes",Sufficient_data="Yes"),Z_score-('Publication Bias Analysis'!AL$30+'Publication Bias Analysis'!AL$31*Inverse_standard_error),"")</f>
        <v/>
      </c>
      <c r="FG80" s="166"/>
      <c r="FH80" s="104" t="str">
        <f>IF(Z_score&lt;&gt;"",RANK('Publication Bias Analysis'!AT:AT,'Publication Bias Analysis'!AT:AT,1)+COUNTIF('Publication Bias Analysis'!AT$2:AT79,'Publication Bias Analysis'!AT80),"")</f>
        <v/>
      </c>
      <c r="FI80" s="34" t="str">
        <f t="shared" si="214"/>
        <v/>
      </c>
      <c r="FJ80" s="34" t="e">
        <f>IF('Publication Bias Analysis'!AS80&lt;&gt;"",'Publication Bias Analysis'!AS80,NA())</f>
        <v>#N/A</v>
      </c>
      <c r="FK80" s="34" t="e">
        <f>IF('Publication Bias Analysis'!AT80&lt;&gt;"",'Publication Bias Analysis'!AT80,NA())</f>
        <v>#N/A</v>
      </c>
      <c r="FL80" s="34" t="str">
        <f>IF(AND(Include_study?="Yes",Sufficient_data="Yes"),'Publication Bias Analysis'!AS:AS-AVERAGE('Publication Bias Analysis'!AS:AS),"")</f>
        <v/>
      </c>
      <c r="FM80" s="47" t="str">
        <f>IF(AND(Include_study?="Yes",Sufficient_data="Yes"),FK:FK-('Publication Bias Analysis'!AW$30+'Publication Bias Analysis'!AW$31*'Publication Bias Analysis'!AS:AS),"")</f>
        <v/>
      </c>
      <c r="FS80" s="166"/>
      <c r="FT80" s="34" t="str">
        <f t="shared" si="155"/>
        <v/>
      </c>
      <c r="FU80" s="90" t="str">
        <f t="shared" si="220"/>
        <v/>
      </c>
      <c r="FV80" s="47" t="str">
        <f t="shared" si="185"/>
        <v/>
      </c>
    </row>
    <row r="81" spans="1:178" x14ac:dyDescent="0.2">
      <c r="A81" s="169"/>
      <c r="B81" s="54" t="str">
        <f t="shared" si="186"/>
        <v/>
      </c>
      <c r="C81" s="76" t="str">
        <f>IF(B81&lt;&gt;"",IF(B81=0,COUNTIF(B$2:B80,0)+1,COUNTIF(B$2:B80,B81)+B81+COUNTIF(B:B,0)),"")</f>
        <v/>
      </c>
      <c r="D81" s="76" t="str">
        <f t="shared" si="91"/>
        <v/>
      </c>
      <c r="E81" s="121" t="str">
        <f>IF(AND(Sufficient_data="Yes",Include_study?="Yes",Input!Study_name&lt;&gt;""),Input!Study_name,"")</f>
        <v/>
      </c>
      <c r="F8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81" s="76" t="str">
        <f t="shared" si="187"/>
        <v/>
      </c>
      <c r="H81" s="132" t="str">
        <f t="shared" si="188"/>
        <v/>
      </c>
      <c r="I8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81" s="77" t="str">
        <f t="shared" si="94"/>
        <v/>
      </c>
      <c r="K81" s="77" t="str">
        <f t="shared" si="95"/>
        <v/>
      </c>
      <c r="L81" s="77" t="str">
        <f t="shared" si="96"/>
        <v/>
      </c>
      <c r="M81" s="77" t="str">
        <f t="shared" si="189"/>
        <v/>
      </c>
      <c r="N81" s="77" t="str">
        <f t="shared" si="190"/>
        <v/>
      </c>
      <c r="O81" s="146" t="str">
        <f t="shared" si="191"/>
        <v/>
      </c>
      <c r="P81" s="142" t="str">
        <f t="shared" si="192"/>
        <v/>
      </c>
      <c r="Q81" s="35"/>
      <c r="R81" s="71" t="e">
        <f t="shared" si="193"/>
        <v>#N/A</v>
      </c>
      <c r="S81" s="34" t="e">
        <f t="shared" si="194"/>
        <v>#N/A</v>
      </c>
      <c r="T81" s="47" t="e">
        <f t="shared" si="195"/>
        <v>#N/A</v>
      </c>
      <c r="Y81" s="169"/>
      <c r="Z81" s="83" t="str">
        <f t="shared" si="157"/>
        <v/>
      </c>
      <c r="AA81" s="34" t="str">
        <f t="shared" si="105"/>
        <v/>
      </c>
      <c r="AB81" s="34" t="str">
        <f t="shared" si="106"/>
        <v/>
      </c>
      <c r="AC81" s="34" t="str">
        <f t="shared" si="196"/>
        <v/>
      </c>
      <c r="AD81" s="34" t="str">
        <f t="shared" si="108"/>
        <v/>
      </c>
      <c r="AE81" s="77" t="str">
        <f t="shared" si="158"/>
        <v/>
      </c>
      <c r="AF81" s="77" t="str">
        <f t="shared" si="197"/>
        <v/>
      </c>
      <c r="AG81" s="84" t="str">
        <f t="shared" si="159"/>
        <v/>
      </c>
      <c r="AH81" s="34" t="str">
        <f t="shared" si="198"/>
        <v/>
      </c>
      <c r="AI81" s="34" t="str">
        <f t="shared" si="199"/>
        <v/>
      </c>
      <c r="AJ81" s="47" t="str">
        <f t="shared" si="200"/>
        <v/>
      </c>
      <c r="AK81" s="35"/>
      <c r="AL81" s="71" t="e">
        <f t="shared" si="160"/>
        <v>#N/A</v>
      </c>
      <c r="AM81" s="34" t="e">
        <f t="shared" si="161"/>
        <v>#N/A</v>
      </c>
      <c r="AN81" s="47" t="e">
        <f t="shared" si="162"/>
        <v>#N/A</v>
      </c>
      <c r="AO81" s="35"/>
      <c r="AP81" s="83" t="str">
        <f t="shared" si="163"/>
        <v/>
      </c>
      <c r="AQ81" s="34" t="str">
        <f>IF(AND(Sufficient_data="Yes",Include_study?="Yes",Subgroup&lt;&gt;""),IF(COUNTIFS(Input!L$2:L80,"="&amp;"Yes",Input!C$2:C80,"="&amp;"Yes",Input!M$2:M80,"="&amp;Subgroup)&gt;0,"",Subgroup),"")</f>
        <v/>
      </c>
      <c r="AR81" s="89" t="str">
        <f t="shared" si="164"/>
        <v/>
      </c>
      <c r="AS81" s="76" t="str">
        <f t="shared" si="165"/>
        <v/>
      </c>
      <c r="AT81" s="34" t="str">
        <f t="shared" si="166"/>
        <v/>
      </c>
      <c r="AU81" s="90" t="str">
        <f t="shared" si="167"/>
        <v/>
      </c>
      <c r="AV81" s="34" t="str">
        <f t="shared" si="168"/>
        <v/>
      </c>
      <c r="AW81" s="34" t="str">
        <f t="shared" si="169"/>
        <v/>
      </c>
      <c r="AX81" s="34" t="str">
        <f t="shared" si="201"/>
        <v/>
      </c>
      <c r="AY81" s="34" t="str">
        <f t="shared" si="170"/>
        <v/>
      </c>
      <c r="AZ81" s="34" t="str">
        <f t="shared" si="171"/>
        <v/>
      </c>
      <c r="BA81" s="34" t="str">
        <f t="shared" si="202"/>
        <v/>
      </c>
      <c r="BB81" s="89" t="str">
        <f t="shared" si="172"/>
        <v/>
      </c>
      <c r="BC81" s="34" t="str">
        <f t="shared" si="203"/>
        <v/>
      </c>
      <c r="BD81" s="34" t="str">
        <f t="shared" si="204"/>
        <v/>
      </c>
      <c r="BE81" s="34" t="str">
        <f t="shared" si="173"/>
        <v/>
      </c>
      <c r="BF81" s="34" t="str">
        <f t="shared" si="174"/>
        <v/>
      </c>
      <c r="BG81" s="34" t="str">
        <f t="shared" si="215"/>
        <v/>
      </c>
      <c r="BH81" s="34" t="str">
        <f t="shared" si="216"/>
        <v/>
      </c>
      <c r="BI81" s="34" t="str">
        <f t="shared" si="175"/>
        <v/>
      </c>
      <c r="BJ81" s="34" t="str">
        <f t="shared" si="176"/>
        <v/>
      </c>
      <c r="BK81" s="34" t="str">
        <f t="shared" si="177"/>
        <v/>
      </c>
      <c r="BL81" s="34" t="e">
        <f t="shared" si="178"/>
        <v>#N/A</v>
      </c>
      <c r="BM81" s="84" t="str">
        <f t="shared" si="217"/>
        <v/>
      </c>
      <c r="BN81" s="34" t="str">
        <f t="shared" si="179"/>
        <v/>
      </c>
      <c r="BO81" s="34" t="str">
        <f t="shared" si="205"/>
        <v/>
      </c>
      <c r="BP81" s="34" t="str">
        <f t="shared" si="180"/>
        <v/>
      </c>
      <c r="BQ81" s="47" t="str">
        <f t="shared" si="218"/>
        <v/>
      </c>
      <c r="BV81" s="170"/>
      <c r="BW81" s="71" t="e">
        <f>IF(AND(Sufficient_data="Yes",Include_study?="Yes",Moderator&lt;&gt;""),'Moderator Analysis'!E:E,NA())</f>
        <v>#N/A</v>
      </c>
      <c r="BX81" s="34" t="e">
        <f>IF(AND(Include_study?="Yes",Sufficient_data="Yes",Moderator&lt;&gt;""),'Moderator Analysis'!F:F,NA())</f>
        <v>#N/A</v>
      </c>
      <c r="BY81" s="34" t="str">
        <f t="shared" si="206"/>
        <v/>
      </c>
      <c r="BZ81" s="34" t="str">
        <f>IF(AND(Sufficient_data="Yes",Include_study?="Yes",Moderator&lt;&gt;""),'Moderator Analysis'!F:F-CJ$2,"")</f>
        <v/>
      </c>
      <c r="CA81" s="34" t="str">
        <f>IF(AND(Sufficient_data="Yes",Include_study?="Yes",Moderator&lt;&gt;""),'Moderator Analysis'!E:E-CJ$3,"")</f>
        <v/>
      </c>
      <c r="CB81" s="47" t="str">
        <f t="shared" si="207"/>
        <v/>
      </c>
      <c r="CD81" s="95" t="str">
        <f t="shared" si="181"/>
        <v/>
      </c>
      <c r="CE81" s="77" t="str">
        <f>IF(AND(Sufficient_data="Yes",Include_study?="Yes",CD81&lt;&gt;""),'Moderator Analysis'!F:F-'Moderator Analysis'!J$37,"")</f>
        <v/>
      </c>
      <c r="CF81" s="77" t="str">
        <f>IF(AND(Sufficient_data="Yes",Include_study?="Yes",CD81&lt;&gt;""),'Moderator Analysis'!E:E-SUMPRODUCT('Moderator Analysis'!E:E,CD:CD)/SUM(CD:CD),"")</f>
        <v/>
      </c>
      <c r="CG81" s="96" t="str">
        <f>IF(AND(Sufficient_data="Yes",Include_study?="Yes",CD81&lt;&gt;""),CD:CD*(BX81-'Moderator Analysis'!J$29-'Moderator Analysis'!J$30*'Moderator Analysis'!E:E)^2,"")</f>
        <v/>
      </c>
      <c r="CL81" s="170"/>
      <c r="CM81" s="174"/>
      <c r="CN81" s="34" t="str">
        <f t="shared" si="208"/>
        <v/>
      </c>
      <c r="CO81" s="34" t="str">
        <f>IF(AND(Include_study?="Yes",Sufficient_data="Yes"),1/('Publication Bias Analysis'!F:F^2+IF(Additional_model="Fixed effect",0,Calculations!DB$11)),"")</f>
        <v/>
      </c>
      <c r="CP81" s="34" t="str">
        <f>IF(AND(Include_study?="Yes",Sufficient_data="Yes"),1/('Publication Bias Analysis'!F:F^2+IF(Additional_model="Fixed effect",0,'Publication Bias Analysis'!L$32)),"")</f>
        <v/>
      </c>
      <c r="CQ81" s="34" t="str">
        <f>IF(AND(Include_study?="Yes",Sufficient_data="Yes"),'Publication Bias Analysis'!E:E-'Publication Bias Analysis'!I$37,"")</f>
        <v/>
      </c>
      <c r="CR81" s="34" t="str">
        <f t="shared" si="209"/>
        <v/>
      </c>
      <c r="CS81" s="34" t="str">
        <f t="shared" si="219"/>
        <v/>
      </c>
      <c r="CT81" s="76" t="str">
        <f t="shared" si="210"/>
        <v/>
      </c>
      <c r="CU81" s="76" t="str">
        <f>IF(AND(Include_study?="Yes",Sufficient_data="Yes"),CT:CT+IF(DF:DF&lt;0,-1,1)*COUNTIF(CT$2:CT80,CT:CT),"")</f>
        <v/>
      </c>
      <c r="CV81" s="76" t="str">
        <f>IF(AND(Include_study?="Yes",Sufficient_data="Yes"),RANK(DJ:DJ,DJ:DJ,1)*IF(DI:DI&lt;0,-1,1)+IF(DI:DI&lt;0,-1,1)*COUNTIF(CT$2:CT80,CT:CT),"")</f>
        <v/>
      </c>
      <c r="CW81" s="76" t="str">
        <f>IF(AND(Include_study?="Yes",Sufficient_data="Yes"),RANK(DM:DM,DM:DM,1)*IF(DL:DL&lt;0,-1,1)+IF(DL:DL&lt;0,-1,1)*COUNTIF(CT$2:CT80,CT:CT),"")</f>
        <v/>
      </c>
      <c r="CX81" s="34" t="e">
        <f>IF(AND(Include_study?="Yes",Sufficient_data="Yes"),'Publication Bias Analysis'!E:E,NA())</f>
        <v>#N/A</v>
      </c>
      <c r="CY81" s="47" t="e">
        <f>IF(AND(Include_study?="Yes",Sufficient_data="Yes"),'Publication Bias Analysis'!F:F,NA())</f>
        <v>#N/A</v>
      </c>
      <c r="DE81" s="166"/>
      <c r="DF8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81" s="34" t="str">
        <f t="shared" si="182"/>
        <v/>
      </c>
      <c r="DH81" s="47" t="str">
        <f>IF(AND(Include_study?="Yes",Sufficient_data="Yes"),1/('Publication Bias Analysis'!F:F^2+IF(Additional_model="Fixed effect",0,$DQ$7)),"")</f>
        <v/>
      </c>
      <c r="DI81" s="34" t="str">
        <f>IF(AND(Include_study?="Yes",Sufficient_data="Yes"),IF('Publication Bias Analysis'!L$37="Left",'Publication Bias Analysis'!E:E-DQ$3,DQ$3-'Publication Bias Analysis'!E:E),"")</f>
        <v/>
      </c>
      <c r="DJ81" s="34" t="str">
        <f t="shared" si="183"/>
        <v/>
      </c>
      <c r="DK81" s="47" t="str">
        <f>IF(AND(DI81&lt;&gt;"",CU81&lt;=MAX(CU:CU)-DQ$8),1/('Publication Bias Analysis'!F:F^2+IF(Additional_model="Fixed effect",0,$DQ$15)),"")</f>
        <v/>
      </c>
      <c r="DL81" s="7" t="str">
        <f>IF(AND(Include_study?="Yes",Sufficient_data="Yes"),IF('Publication Bias Analysis'!L$37="Left",'Publication Bias Analysis'!E:E-DQ$11,DQ$11-'Publication Bias Analysis'!E:E),"")</f>
        <v/>
      </c>
      <c r="DM81" s="7" t="str">
        <f t="shared" si="184"/>
        <v/>
      </c>
      <c r="DN81" s="47" t="str">
        <f>IF(AND(DL81&lt;&gt;"",CV81&lt;=MAX(CV:CV)-DQ$16),1/('Publication Bias Analysis'!F:F^2+IF(Additional_model="Fixed effect",0,$DQ$23)),"")</f>
        <v/>
      </c>
      <c r="EF81" s="166"/>
      <c r="EG81" s="34" t="str">
        <f t="shared" si="211"/>
        <v/>
      </c>
      <c r="EH81" s="47" t="str">
        <f>IF(AND(Include_study?="Yes",Sufficient_data="Yes"),Z_score-('Publication Bias Analysis'!P$3+'Publication Bias Analysis'!P$4*Inverse_standard_error),"")</f>
        <v/>
      </c>
      <c r="EJ81" s="166"/>
      <c r="EK81" s="34" t="str">
        <f>IF(AND(Include_study?="Yes",Sufficient_data="Yes"),('Publication Bias Analysis'!E:E-SUMPRODUCT('Publication Bias Analysis'!E:E,Calculations!CN:CN)/SUM(Calculations!CN:CN))/(SQRT(EL:EL)),"")</f>
        <v/>
      </c>
      <c r="EL81" s="34" t="str">
        <f>IF(AND(Include_study?="Yes",Sufficient_data="Yes"),'Publication Bias Analysis'!F:F^2-1/(SUM(Calculations!CN:CN)),"")</f>
        <v/>
      </c>
      <c r="EM81" s="76" t="str">
        <f t="shared" si="212"/>
        <v/>
      </c>
      <c r="EN81" s="76" t="str">
        <f t="shared" si="213"/>
        <v/>
      </c>
      <c r="EO81" s="76" t="str">
        <f>IF(AND(Include_study?="Yes",Sufficient_data="Yes"),COUNTIFS(EM$2:EM80,"&lt;"&amp;EM81,EN$2:EN80,"&lt;"&amp;EN81)+COUNTIFS(EM82:EM$201,"&lt;"&amp;EM81,EN82:EN$201,"&lt;"&amp;EN81)+COUNTIFS(EM$2:EM80,"&gt;"&amp;EM81,EN$2:EN80,"&gt;"&amp;EN81)+COUNTIFS(EM82:EM$201,"&gt;"&amp;EM81,EN82:EN$201,"&gt;"&amp;EN81),"")</f>
        <v/>
      </c>
      <c r="EP81" s="101" t="str">
        <f>IF(AND(Include_study?="Yes",Sufficient_data="Yes"),COUNTIFS(EM$2:EM80,"&lt;"&amp;EM81,EN$2:EN80,"&gt;"&amp;EN81)+COUNTIFS(EM82:EM$201,"&lt;"&amp;EM81,EN82:EN$201,"&gt;"&amp;EN81)+COUNTIFS(EM$2:EM80,"&gt;"&amp;EM81,EN$2:EN80,"&lt;"&amp;EN81)+COUNTIFS(EM82:EM$201,"&gt;"&amp;EM81,EN82:EN$201,"&lt;"&amp;EN81),"")</f>
        <v/>
      </c>
      <c r="ER81" s="166"/>
      <c r="EW81" s="166"/>
      <c r="EX81" s="34" t="e">
        <f t="shared" si="151"/>
        <v>#N/A</v>
      </c>
      <c r="EY81" s="34" t="e">
        <f t="shared" si="152"/>
        <v>#N/A</v>
      </c>
      <c r="EZ81" s="34" t="str">
        <f t="shared" si="153"/>
        <v/>
      </c>
      <c r="FA81" s="47" t="str">
        <f>IF(AND(Include_study?="Yes",Sufficient_data="Yes"),Z_score-('Publication Bias Analysis'!AL$30+'Publication Bias Analysis'!AL$31*Inverse_standard_error),"")</f>
        <v/>
      </c>
      <c r="FG81" s="166"/>
      <c r="FH81" s="104" t="str">
        <f>IF(Z_score&lt;&gt;"",RANK('Publication Bias Analysis'!AT:AT,'Publication Bias Analysis'!AT:AT,1)+COUNTIF('Publication Bias Analysis'!AT$2:AT80,'Publication Bias Analysis'!AT81),"")</f>
        <v/>
      </c>
      <c r="FI81" s="34" t="str">
        <f t="shared" si="214"/>
        <v/>
      </c>
      <c r="FJ81" s="34" t="e">
        <f>IF('Publication Bias Analysis'!AS81&lt;&gt;"",'Publication Bias Analysis'!AS81,NA())</f>
        <v>#N/A</v>
      </c>
      <c r="FK81" s="34" t="e">
        <f>IF('Publication Bias Analysis'!AT81&lt;&gt;"",'Publication Bias Analysis'!AT81,NA())</f>
        <v>#N/A</v>
      </c>
      <c r="FL81" s="34" t="str">
        <f>IF(AND(Include_study?="Yes",Sufficient_data="Yes"),'Publication Bias Analysis'!AS:AS-AVERAGE('Publication Bias Analysis'!AS:AS),"")</f>
        <v/>
      </c>
      <c r="FM81" s="47" t="str">
        <f>IF(AND(Include_study?="Yes",Sufficient_data="Yes"),FK:FK-('Publication Bias Analysis'!AW$30+'Publication Bias Analysis'!AW$31*'Publication Bias Analysis'!AS:AS),"")</f>
        <v/>
      </c>
      <c r="FS81" s="166"/>
      <c r="FT81" s="34" t="str">
        <f t="shared" si="155"/>
        <v/>
      </c>
      <c r="FU81" s="90" t="str">
        <f t="shared" si="220"/>
        <v/>
      </c>
      <c r="FV81" s="47" t="str">
        <f t="shared" si="185"/>
        <v/>
      </c>
    </row>
    <row r="82" spans="1:178" x14ac:dyDescent="0.2">
      <c r="A82" s="169"/>
      <c r="B82" s="54" t="str">
        <f t="shared" si="186"/>
        <v/>
      </c>
      <c r="C82" s="76" t="str">
        <f>IF(B82&lt;&gt;"",IF(B82=0,COUNTIF(B$2:B81,0)+1,COUNTIF(B$2:B81,B82)+B82+COUNTIF(B:B,0)),"")</f>
        <v/>
      </c>
      <c r="D82" s="76" t="str">
        <f t="shared" si="91"/>
        <v/>
      </c>
      <c r="E82" s="121" t="str">
        <f>IF(AND(Sufficient_data="Yes",Include_study?="Yes",Input!Study_name&lt;&gt;""),Input!Study_name,"")</f>
        <v/>
      </c>
      <c r="F8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82" s="76" t="str">
        <f t="shared" si="187"/>
        <v/>
      </c>
      <c r="H82" s="132" t="str">
        <f t="shared" si="188"/>
        <v/>
      </c>
      <c r="I8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82" s="77" t="str">
        <f t="shared" si="94"/>
        <v/>
      </c>
      <c r="K82" s="77" t="str">
        <f t="shared" si="95"/>
        <v/>
      </c>
      <c r="L82" s="77" t="str">
        <f t="shared" si="96"/>
        <v/>
      </c>
      <c r="M82" s="77" t="str">
        <f t="shared" si="189"/>
        <v/>
      </c>
      <c r="N82" s="77" t="str">
        <f t="shared" si="190"/>
        <v/>
      </c>
      <c r="O82" s="146" t="str">
        <f t="shared" si="191"/>
        <v/>
      </c>
      <c r="P82" s="142" t="str">
        <f t="shared" si="192"/>
        <v/>
      </c>
      <c r="Q82" s="35"/>
      <c r="R82" s="71" t="e">
        <f t="shared" si="193"/>
        <v>#N/A</v>
      </c>
      <c r="S82" s="34" t="e">
        <f t="shared" si="194"/>
        <v>#N/A</v>
      </c>
      <c r="T82" s="47" t="e">
        <f t="shared" si="195"/>
        <v>#N/A</v>
      </c>
      <c r="Y82" s="169"/>
      <c r="Z82" s="83" t="str">
        <f t="shared" si="157"/>
        <v/>
      </c>
      <c r="AA82" s="34" t="str">
        <f t="shared" si="105"/>
        <v/>
      </c>
      <c r="AB82" s="34" t="str">
        <f t="shared" si="106"/>
        <v/>
      </c>
      <c r="AC82" s="34" t="str">
        <f t="shared" si="196"/>
        <v/>
      </c>
      <c r="AD82" s="34" t="str">
        <f t="shared" si="108"/>
        <v/>
      </c>
      <c r="AE82" s="77" t="str">
        <f t="shared" si="158"/>
        <v/>
      </c>
      <c r="AF82" s="77" t="str">
        <f t="shared" si="197"/>
        <v/>
      </c>
      <c r="AG82" s="84" t="str">
        <f t="shared" si="159"/>
        <v/>
      </c>
      <c r="AH82" s="34" t="str">
        <f t="shared" si="198"/>
        <v/>
      </c>
      <c r="AI82" s="34" t="str">
        <f t="shared" si="199"/>
        <v/>
      </c>
      <c r="AJ82" s="47" t="str">
        <f t="shared" si="200"/>
        <v/>
      </c>
      <c r="AK82" s="35"/>
      <c r="AL82" s="71" t="e">
        <f t="shared" si="160"/>
        <v>#N/A</v>
      </c>
      <c r="AM82" s="34" t="e">
        <f t="shared" si="161"/>
        <v>#N/A</v>
      </c>
      <c r="AN82" s="47" t="e">
        <f t="shared" si="162"/>
        <v>#N/A</v>
      </c>
      <c r="AO82" s="35"/>
      <c r="AP82" s="83" t="str">
        <f t="shared" si="163"/>
        <v/>
      </c>
      <c r="AQ82" s="34" t="str">
        <f>IF(AND(Sufficient_data="Yes",Include_study?="Yes",Subgroup&lt;&gt;""),IF(COUNTIFS(Input!L$2:L81,"="&amp;"Yes",Input!C$2:C81,"="&amp;"Yes",Input!M$2:M81,"="&amp;Subgroup)&gt;0,"",Subgroup),"")</f>
        <v/>
      </c>
      <c r="AR82" s="89" t="str">
        <f t="shared" si="164"/>
        <v/>
      </c>
      <c r="AS82" s="76" t="str">
        <f t="shared" si="165"/>
        <v/>
      </c>
      <c r="AT82" s="34" t="str">
        <f t="shared" si="166"/>
        <v/>
      </c>
      <c r="AU82" s="90" t="str">
        <f t="shared" si="167"/>
        <v/>
      </c>
      <c r="AV82" s="34" t="str">
        <f t="shared" si="168"/>
        <v/>
      </c>
      <c r="AW82" s="34" t="str">
        <f t="shared" si="169"/>
        <v/>
      </c>
      <c r="AX82" s="34" t="str">
        <f t="shared" si="201"/>
        <v/>
      </c>
      <c r="AY82" s="34" t="str">
        <f t="shared" si="170"/>
        <v/>
      </c>
      <c r="AZ82" s="34" t="str">
        <f t="shared" si="171"/>
        <v/>
      </c>
      <c r="BA82" s="34" t="str">
        <f t="shared" si="202"/>
        <v/>
      </c>
      <c r="BB82" s="89" t="str">
        <f t="shared" si="172"/>
        <v/>
      </c>
      <c r="BC82" s="34" t="str">
        <f t="shared" si="203"/>
        <v/>
      </c>
      <c r="BD82" s="34" t="str">
        <f t="shared" si="204"/>
        <v/>
      </c>
      <c r="BE82" s="34" t="str">
        <f t="shared" si="173"/>
        <v/>
      </c>
      <c r="BF82" s="34" t="str">
        <f t="shared" si="174"/>
        <v/>
      </c>
      <c r="BG82" s="34" t="str">
        <f t="shared" si="215"/>
        <v/>
      </c>
      <c r="BH82" s="34" t="str">
        <f t="shared" si="216"/>
        <v/>
      </c>
      <c r="BI82" s="34" t="str">
        <f t="shared" si="175"/>
        <v/>
      </c>
      <c r="BJ82" s="34" t="str">
        <f t="shared" si="176"/>
        <v/>
      </c>
      <c r="BK82" s="34" t="str">
        <f t="shared" si="177"/>
        <v/>
      </c>
      <c r="BL82" s="34" t="e">
        <f t="shared" si="178"/>
        <v>#N/A</v>
      </c>
      <c r="BM82" s="84" t="str">
        <f t="shared" si="217"/>
        <v/>
      </c>
      <c r="BN82" s="34" t="str">
        <f t="shared" si="179"/>
        <v/>
      </c>
      <c r="BO82" s="34" t="str">
        <f t="shared" si="205"/>
        <v/>
      </c>
      <c r="BP82" s="34" t="str">
        <f t="shared" si="180"/>
        <v/>
      </c>
      <c r="BQ82" s="47" t="str">
        <f t="shared" si="218"/>
        <v/>
      </c>
      <c r="BV82" s="170"/>
      <c r="BW82" s="71" t="e">
        <f>IF(AND(Sufficient_data="Yes",Include_study?="Yes",Moderator&lt;&gt;""),'Moderator Analysis'!E:E,NA())</f>
        <v>#N/A</v>
      </c>
      <c r="BX82" s="34" t="e">
        <f>IF(AND(Include_study?="Yes",Sufficient_data="Yes",Moderator&lt;&gt;""),'Moderator Analysis'!F:F,NA())</f>
        <v>#N/A</v>
      </c>
      <c r="BY82" s="34" t="str">
        <f t="shared" si="206"/>
        <v/>
      </c>
      <c r="BZ82" s="34" t="str">
        <f>IF(AND(Sufficient_data="Yes",Include_study?="Yes",Moderator&lt;&gt;""),'Moderator Analysis'!F:F-CJ$2,"")</f>
        <v/>
      </c>
      <c r="CA82" s="34" t="str">
        <f>IF(AND(Sufficient_data="Yes",Include_study?="Yes",Moderator&lt;&gt;""),'Moderator Analysis'!E:E-CJ$3,"")</f>
        <v/>
      </c>
      <c r="CB82" s="47" t="str">
        <f t="shared" si="207"/>
        <v/>
      </c>
      <c r="CD82" s="95" t="str">
        <f t="shared" si="181"/>
        <v/>
      </c>
      <c r="CE82" s="77" t="str">
        <f>IF(AND(Sufficient_data="Yes",Include_study?="Yes",CD82&lt;&gt;""),'Moderator Analysis'!F:F-'Moderator Analysis'!J$37,"")</f>
        <v/>
      </c>
      <c r="CF82" s="77" t="str">
        <f>IF(AND(Sufficient_data="Yes",Include_study?="Yes",CD82&lt;&gt;""),'Moderator Analysis'!E:E-SUMPRODUCT('Moderator Analysis'!E:E,CD:CD)/SUM(CD:CD),"")</f>
        <v/>
      </c>
      <c r="CG82" s="96" t="str">
        <f>IF(AND(Sufficient_data="Yes",Include_study?="Yes",CD82&lt;&gt;""),CD:CD*(BX82-'Moderator Analysis'!J$29-'Moderator Analysis'!J$30*'Moderator Analysis'!E:E)^2,"")</f>
        <v/>
      </c>
      <c r="CL82" s="170"/>
      <c r="CM82" s="174"/>
      <c r="CN82" s="34" t="str">
        <f t="shared" si="208"/>
        <v/>
      </c>
      <c r="CO82" s="34" t="str">
        <f>IF(AND(Include_study?="Yes",Sufficient_data="Yes"),1/('Publication Bias Analysis'!F:F^2+IF(Additional_model="Fixed effect",0,Calculations!DB$11)),"")</f>
        <v/>
      </c>
      <c r="CP82" s="34" t="str">
        <f>IF(AND(Include_study?="Yes",Sufficient_data="Yes"),1/('Publication Bias Analysis'!F:F^2+IF(Additional_model="Fixed effect",0,'Publication Bias Analysis'!L$32)),"")</f>
        <v/>
      </c>
      <c r="CQ82" s="34" t="str">
        <f>IF(AND(Include_study?="Yes",Sufficient_data="Yes"),'Publication Bias Analysis'!E:E-'Publication Bias Analysis'!I$37,"")</f>
        <v/>
      </c>
      <c r="CR82" s="34" t="str">
        <f t="shared" si="209"/>
        <v/>
      </c>
      <c r="CS82" s="34" t="str">
        <f t="shared" si="219"/>
        <v/>
      </c>
      <c r="CT82" s="76" t="str">
        <f t="shared" si="210"/>
        <v/>
      </c>
      <c r="CU82" s="76" t="str">
        <f>IF(AND(Include_study?="Yes",Sufficient_data="Yes"),CT:CT+IF(DF:DF&lt;0,-1,1)*COUNTIF(CT$2:CT81,CT:CT),"")</f>
        <v/>
      </c>
      <c r="CV82" s="76" t="str">
        <f>IF(AND(Include_study?="Yes",Sufficient_data="Yes"),RANK(DJ:DJ,DJ:DJ,1)*IF(DI:DI&lt;0,-1,1)+IF(DI:DI&lt;0,-1,1)*COUNTIF(CT$2:CT81,CT:CT),"")</f>
        <v/>
      </c>
      <c r="CW82" s="76" t="str">
        <f>IF(AND(Include_study?="Yes",Sufficient_data="Yes"),RANK(DM:DM,DM:DM,1)*IF(DL:DL&lt;0,-1,1)+IF(DL:DL&lt;0,-1,1)*COUNTIF(CT$2:CT81,CT:CT),"")</f>
        <v/>
      </c>
      <c r="CX82" s="34" t="e">
        <f>IF(AND(Include_study?="Yes",Sufficient_data="Yes"),'Publication Bias Analysis'!E:E,NA())</f>
        <v>#N/A</v>
      </c>
      <c r="CY82" s="47" t="e">
        <f>IF(AND(Include_study?="Yes",Sufficient_data="Yes"),'Publication Bias Analysis'!F:F,NA())</f>
        <v>#N/A</v>
      </c>
      <c r="DE82" s="166"/>
      <c r="DF8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82" s="34" t="str">
        <f t="shared" si="182"/>
        <v/>
      </c>
      <c r="DH82" s="47" t="str">
        <f>IF(AND(Include_study?="Yes",Sufficient_data="Yes"),1/('Publication Bias Analysis'!F:F^2+IF(Additional_model="Fixed effect",0,$DQ$7)),"")</f>
        <v/>
      </c>
      <c r="DI82" s="34" t="str">
        <f>IF(AND(Include_study?="Yes",Sufficient_data="Yes"),IF('Publication Bias Analysis'!L$37="Left",'Publication Bias Analysis'!E:E-DQ$3,DQ$3-'Publication Bias Analysis'!E:E),"")</f>
        <v/>
      </c>
      <c r="DJ82" s="34" t="str">
        <f t="shared" si="183"/>
        <v/>
      </c>
      <c r="DK82" s="47" t="str">
        <f>IF(AND(DI82&lt;&gt;"",CU82&lt;=MAX(CU:CU)-DQ$8),1/('Publication Bias Analysis'!F:F^2+IF(Additional_model="Fixed effect",0,$DQ$15)),"")</f>
        <v/>
      </c>
      <c r="DL82" s="7" t="str">
        <f>IF(AND(Include_study?="Yes",Sufficient_data="Yes"),IF('Publication Bias Analysis'!L$37="Left",'Publication Bias Analysis'!E:E-DQ$11,DQ$11-'Publication Bias Analysis'!E:E),"")</f>
        <v/>
      </c>
      <c r="DM82" s="7" t="str">
        <f t="shared" si="184"/>
        <v/>
      </c>
      <c r="DN82" s="47" t="str">
        <f>IF(AND(DL82&lt;&gt;"",CV82&lt;=MAX(CV:CV)-DQ$16),1/('Publication Bias Analysis'!F:F^2+IF(Additional_model="Fixed effect",0,$DQ$23)),"")</f>
        <v/>
      </c>
      <c r="EF82" s="166"/>
      <c r="EG82" s="34" t="str">
        <f t="shared" si="211"/>
        <v/>
      </c>
      <c r="EH82" s="47" t="str">
        <f>IF(AND(Include_study?="Yes",Sufficient_data="Yes"),Z_score-('Publication Bias Analysis'!P$3+'Publication Bias Analysis'!P$4*Inverse_standard_error),"")</f>
        <v/>
      </c>
      <c r="EJ82" s="166"/>
      <c r="EK82" s="34" t="str">
        <f>IF(AND(Include_study?="Yes",Sufficient_data="Yes"),('Publication Bias Analysis'!E:E-SUMPRODUCT('Publication Bias Analysis'!E:E,Calculations!CN:CN)/SUM(Calculations!CN:CN))/(SQRT(EL:EL)),"")</f>
        <v/>
      </c>
      <c r="EL82" s="34" t="str">
        <f>IF(AND(Include_study?="Yes",Sufficient_data="Yes"),'Publication Bias Analysis'!F:F^2-1/(SUM(Calculations!CN:CN)),"")</f>
        <v/>
      </c>
      <c r="EM82" s="76" t="str">
        <f t="shared" si="212"/>
        <v/>
      </c>
      <c r="EN82" s="76" t="str">
        <f t="shared" si="213"/>
        <v/>
      </c>
      <c r="EO82" s="76" t="str">
        <f>IF(AND(Include_study?="Yes",Sufficient_data="Yes"),COUNTIFS(EM$2:EM81,"&lt;"&amp;EM82,EN$2:EN81,"&lt;"&amp;EN82)+COUNTIFS(EM83:EM$201,"&lt;"&amp;EM82,EN83:EN$201,"&lt;"&amp;EN82)+COUNTIFS(EM$2:EM81,"&gt;"&amp;EM82,EN$2:EN81,"&gt;"&amp;EN82)+COUNTIFS(EM83:EM$201,"&gt;"&amp;EM82,EN83:EN$201,"&gt;"&amp;EN82),"")</f>
        <v/>
      </c>
      <c r="EP82" s="101" t="str">
        <f>IF(AND(Include_study?="Yes",Sufficient_data="Yes"),COUNTIFS(EM$2:EM81,"&lt;"&amp;EM82,EN$2:EN81,"&gt;"&amp;EN82)+COUNTIFS(EM83:EM$201,"&lt;"&amp;EM82,EN83:EN$201,"&gt;"&amp;EN82)+COUNTIFS(EM$2:EM81,"&gt;"&amp;EM82,EN$2:EN81,"&lt;"&amp;EN82)+COUNTIFS(EM83:EM$201,"&gt;"&amp;EM82,EN83:EN$201,"&lt;"&amp;EN82),"")</f>
        <v/>
      </c>
      <c r="ER82" s="166"/>
      <c r="EW82" s="166"/>
      <c r="EX82" s="34" t="e">
        <f t="shared" si="151"/>
        <v>#N/A</v>
      </c>
      <c r="EY82" s="34" t="e">
        <f t="shared" si="152"/>
        <v>#N/A</v>
      </c>
      <c r="EZ82" s="34" t="str">
        <f t="shared" si="153"/>
        <v/>
      </c>
      <c r="FA82" s="47" t="str">
        <f>IF(AND(Include_study?="Yes",Sufficient_data="Yes"),Z_score-('Publication Bias Analysis'!AL$30+'Publication Bias Analysis'!AL$31*Inverse_standard_error),"")</f>
        <v/>
      </c>
      <c r="FG82" s="166"/>
      <c r="FH82" s="104" t="str">
        <f>IF(Z_score&lt;&gt;"",RANK('Publication Bias Analysis'!AT:AT,'Publication Bias Analysis'!AT:AT,1)+COUNTIF('Publication Bias Analysis'!AT$2:AT81,'Publication Bias Analysis'!AT82),"")</f>
        <v/>
      </c>
      <c r="FI82" s="34" t="str">
        <f t="shared" si="214"/>
        <v/>
      </c>
      <c r="FJ82" s="34" t="e">
        <f>IF('Publication Bias Analysis'!AS82&lt;&gt;"",'Publication Bias Analysis'!AS82,NA())</f>
        <v>#N/A</v>
      </c>
      <c r="FK82" s="34" t="e">
        <f>IF('Publication Bias Analysis'!AT82&lt;&gt;"",'Publication Bias Analysis'!AT82,NA())</f>
        <v>#N/A</v>
      </c>
      <c r="FL82" s="34" t="str">
        <f>IF(AND(Include_study?="Yes",Sufficient_data="Yes"),'Publication Bias Analysis'!AS:AS-AVERAGE('Publication Bias Analysis'!AS:AS),"")</f>
        <v/>
      </c>
      <c r="FM82" s="47" t="str">
        <f>IF(AND(Include_study?="Yes",Sufficient_data="Yes"),FK:FK-('Publication Bias Analysis'!AW$30+'Publication Bias Analysis'!AW$31*'Publication Bias Analysis'!AS:AS),"")</f>
        <v/>
      </c>
      <c r="FS82" s="166"/>
      <c r="FT82" s="34" t="str">
        <f t="shared" si="155"/>
        <v/>
      </c>
      <c r="FU82" s="90" t="str">
        <f t="shared" si="220"/>
        <v/>
      </c>
      <c r="FV82" s="47" t="str">
        <f t="shared" si="185"/>
        <v/>
      </c>
    </row>
    <row r="83" spans="1:178" x14ac:dyDescent="0.2">
      <c r="A83" s="169"/>
      <c r="B83" s="54" t="str">
        <f t="shared" si="186"/>
        <v/>
      </c>
      <c r="C83" s="76" t="str">
        <f>IF(B83&lt;&gt;"",IF(B83=0,COUNTIF(B$2:B82,0)+1,COUNTIF(B$2:B82,B83)+B83+COUNTIF(B:B,0)),"")</f>
        <v/>
      </c>
      <c r="D83" s="76" t="str">
        <f t="shared" si="91"/>
        <v/>
      </c>
      <c r="E83" s="121" t="str">
        <f>IF(AND(Sufficient_data="Yes",Include_study?="Yes",Input!Study_name&lt;&gt;""),Input!Study_name,"")</f>
        <v/>
      </c>
      <c r="F8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83" s="76" t="str">
        <f t="shared" si="187"/>
        <v/>
      </c>
      <c r="H83" s="132" t="str">
        <f t="shared" si="188"/>
        <v/>
      </c>
      <c r="I8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83" s="77" t="str">
        <f t="shared" si="94"/>
        <v/>
      </c>
      <c r="K83" s="77" t="str">
        <f t="shared" si="95"/>
        <v/>
      </c>
      <c r="L83" s="77" t="str">
        <f t="shared" si="96"/>
        <v/>
      </c>
      <c r="M83" s="77" t="str">
        <f t="shared" si="189"/>
        <v/>
      </c>
      <c r="N83" s="77" t="str">
        <f t="shared" si="190"/>
        <v/>
      </c>
      <c r="O83" s="146" t="str">
        <f t="shared" si="191"/>
        <v/>
      </c>
      <c r="P83" s="142" t="str">
        <f t="shared" si="192"/>
        <v/>
      </c>
      <c r="Q83" s="35"/>
      <c r="R83" s="71" t="e">
        <f t="shared" si="193"/>
        <v>#N/A</v>
      </c>
      <c r="S83" s="34" t="e">
        <f t="shared" si="194"/>
        <v>#N/A</v>
      </c>
      <c r="T83" s="47" t="e">
        <f t="shared" si="195"/>
        <v>#N/A</v>
      </c>
      <c r="Y83" s="169"/>
      <c r="Z83" s="83" t="str">
        <f t="shared" si="157"/>
        <v/>
      </c>
      <c r="AA83" s="34" t="str">
        <f t="shared" si="105"/>
        <v/>
      </c>
      <c r="AB83" s="34" t="str">
        <f t="shared" si="106"/>
        <v/>
      </c>
      <c r="AC83" s="34" t="str">
        <f t="shared" si="196"/>
        <v/>
      </c>
      <c r="AD83" s="34" t="str">
        <f t="shared" si="108"/>
        <v/>
      </c>
      <c r="AE83" s="77" t="str">
        <f t="shared" si="158"/>
        <v/>
      </c>
      <c r="AF83" s="77" t="str">
        <f t="shared" si="197"/>
        <v/>
      </c>
      <c r="AG83" s="84" t="str">
        <f t="shared" si="159"/>
        <v/>
      </c>
      <c r="AH83" s="34" t="str">
        <f t="shared" si="198"/>
        <v/>
      </c>
      <c r="AI83" s="34" t="str">
        <f t="shared" si="199"/>
        <v/>
      </c>
      <c r="AJ83" s="47" t="str">
        <f t="shared" si="200"/>
        <v/>
      </c>
      <c r="AK83" s="35"/>
      <c r="AL83" s="71" t="e">
        <f t="shared" si="160"/>
        <v>#N/A</v>
      </c>
      <c r="AM83" s="34" t="e">
        <f t="shared" si="161"/>
        <v>#N/A</v>
      </c>
      <c r="AN83" s="47" t="e">
        <f t="shared" si="162"/>
        <v>#N/A</v>
      </c>
      <c r="AO83" s="35"/>
      <c r="AP83" s="83" t="str">
        <f t="shared" si="163"/>
        <v/>
      </c>
      <c r="AQ83" s="34" t="str">
        <f>IF(AND(Sufficient_data="Yes",Include_study?="Yes",Subgroup&lt;&gt;""),IF(COUNTIFS(Input!L$2:L82,"="&amp;"Yes",Input!C$2:C82,"="&amp;"Yes",Input!M$2:M82,"="&amp;Subgroup)&gt;0,"",Subgroup),"")</f>
        <v/>
      </c>
      <c r="AR83" s="89" t="str">
        <f t="shared" si="164"/>
        <v/>
      </c>
      <c r="AS83" s="76" t="str">
        <f t="shared" si="165"/>
        <v/>
      </c>
      <c r="AT83" s="34" t="str">
        <f t="shared" si="166"/>
        <v/>
      </c>
      <c r="AU83" s="90" t="str">
        <f t="shared" si="167"/>
        <v/>
      </c>
      <c r="AV83" s="34" t="str">
        <f t="shared" si="168"/>
        <v/>
      </c>
      <c r="AW83" s="34" t="str">
        <f t="shared" si="169"/>
        <v/>
      </c>
      <c r="AX83" s="34" t="str">
        <f t="shared" si="201"/>
        <v/>
      </c>
      <c r="AY83" s="34" t="str">
        <f t="shared" si="170"/>
        <v/>
      </c>
      <c r="AZ83" s="34" t="str">
        <f t="shared" si="171"/>
        <v/>
      </c>
      <c r="BA83" s="34" t="str">
        <f t="shared" si="202"/>
        <v/>
      </c>
      <c r="BB83" s="89" t="str">
        <f t="shared" si="172"/>
        <v/>
      </c>
      <c r="BC83" s="34" t="str">
        <f t="shared" si="203"/>
        <v/>
      </c>
      <c r="BD83" s="34" t="str">
        <f t="shared" si="204"/>
        <v/>
      </c>
      <c r="BE83" s="34" t="str">
        <f t="shared" si="173"/>
        <v/>
      </c>
      <c r="BF83" s="34" t="str">
        <f t="shared" si="174"/>
        <v/>
      </c>
      <c r="BG83" s="34" t="str">
        <f t="shared" si="215"/>
        <v/>
      </c>
      <c r="BH83" s="34" t="str">
        <f t="shared" si="216"/>
        <v/>
      </c>
      <c r="BI83" s="34" t="str">
        <f t="shared" si="175"/>
        <v/>
      </c>
      <c r="BJ83" s="34" t="str">
        <f t="shared" si="176"/>
        <v/>
      </c>
      <c r="BK83" s="34" t="str">
        <f t="shared" si="177"/>
        <v/>
      </c>
      <c r="BL83" s="34" t="e">
        <f t="shared" si="178"/>
        <v>#N/A</v>
      </c>
      <c r="BM83" s="84" t="str">
        <f t="shared" si="217"/>
        <v/>
      </c>
      <c r="BN83" s="34" t="str">
        <f t="shared" si="179"/>
        <v/>
      </c>
      <c r="BO83" s="34" t="str">
        <f t="shared" si="205"/>
        <v/>
      </c>
      <c r="BP83" s="34" t="str">
        <f t="shared" si="180"/>
        <v/>
      </c>
      <c r="BQ83" s="47" t="str">
        <f t="shared" si="218"/>
        <v/>
      </c>
      <c r="BV83" s="170"/>
      <c r="BW83" s="71" t="e">
        <f>IF(AND(Sufficient_data="Yes",Include_study?="Yes",Moderator&lt;&gt;""),'Moderator Analysis'!E:E,NA())</f>
        <v>#N/A</v>
      </c>
      <c r="BX83" s="34" t="e">
        <f>IF(AND(Include_study?="Yes",Sufficient_data="Yes",Moderator&lt;&gt;""),'Moderator Analysis'!F:F,NA())</f>
        <v>#N/A</v>
      </c>
      <c r="BY83" s="34" t="str">
        <f t="shared" si="206"/>
        <v/>
      </c>
      <c r="BZ83" s="34" t="str">
        <f>IF(AND(Sufficient_data="Yes",Include_study?="Yes",Moderator&lt;&gt;""),'Moderator Analysis'!F:F-CJ$2,"")</f>
        <v/>
      </c>
      <c r="CA83" s="34" t="str">
        <f>IF(AND(Sufficient_data="Yes",Include_study?="Yes",Moderator&lt;&gt;""),'Moderator Analysis'!E:E-CJ$3,"")</f>
        <v/>
      </c>
      <c r="CB83" s="47" t="str">
        <f t="shared" si="207"/>
        <v/>
      </c>
      <c r="CD83" s="95" t="str">
        <f t="shared" si="181"/>
        <v/>
      </c>
      <c r="CE83" s="77" t="str">
        <f>IF(AND(Sufficient_data="Yes",Include_study?="Yes",CD83&lt;&gt;""),'Moderator Analysis'!F:F-'Moderator Analysis'!J$37,"")</f>
        <v/>
      </c>
      <c r="CF83" s="77" t="str">
        <f>IF(AND(Sufficient_data="Yes",Include_study?="Yes",CD83&lt;&gt;""),'Moderator Analysis'!E:E-SUMPRODUCT('Moderator Analysis'!E:E,CD:CD)/SUM(CD:CD),"")</f>
        <v/>
      </c>
      <c r="CG83" s="96" t="str">
        <f>IF(AND(Sufficient_data="Yes",Include_study?="Yes",CD83&lt;&gt;""),CD:CD*(BX83-'Moderator Analysis'!J$29-'Moderator Analysis'!J$30*'Moderator Analysis'!E:E)^2,"")</f>
        <v/>
      </c>
      <c r="CL83" s="170"/>
      <c r="CM83" s="174"/>
      <c r="CN83" s="34" t="str">
        <f t="shared" si="208"/>
        <v/>
      </c>
      <c r="CO83" s="34" t="str">
        <f>IF(AND(Include_study?="Yes",Sufficient_data="Yes"),1/('Publication Bias Analysis'!F:F^2+IF(Additional_model="Fixed effect",0,Calculations!DB$11)),"")</f>
        <v/>
      </c>
      <c r="CP83" s="34" t="str">
        <f>IF(AND(Include_study?="Yes",Sufficient_data="Yes"),1/('Publication Bias Analysis'!F:F^2+IF(Additional_model="Fixed effect",0,'Publication Bias Analysis'!L$32)),"")</f>
        <v/>
      </c>
      <c r="CQ83" s="34" t="str">
        <f>IF(AND(Include_study?="Yes",Sufficient_data="Yes"),'Publication Bias Analysis'!E:E-'Publication Bias Analysis'!I$37,"")</f>
        <v/>
      </c>
      <c r="CR83" s="34" t="str">
        <f t="shared" si="209"/>
        <v/>
      </c>
      <c r="CS83" s="34" t="str">
        <f t="shared" si="219"/>
        <v/>
      </c>
      <c r="CT83" s="76" t="str">
        <f t="shared" si="210"/>
        <v/>
      </c>
      <c r="CU83" s="76" t="str">
        <f>IF(AND(Include_study?="Yes",Sufficient_data="Yes"),CT:CT+IF(DF:DF&lt;0,-1,1)*COUNTIF(CT$2:CT82,CT:CT),"")</f>
        <v/>
      </c>
      <c r="CV83" s="76" t="str">
        <f>IF(AND(Include_study?="Yes",Sufficient_data="Yes"),RANK(DJ:DJ,DJ:DJ,1)*IF(DI:DI&lt;0,-1,1)+IF(DI:DI&lt;0,-1,1)*COUNTIF(CT$2:CT82,CT:CT),"")</f>
        <v/>
      </c>
      <c r="CW83" s="76" t="str">
        <f>IF(AND(Include_study?="Yes",Sufficient_data="Yes"),RANK(DM:DM,DM:DM,1)*IF(DL:DL&lt;0,-1,1)+IF(DL:DL&lt;0,-1,1)*COUNTIF(CT$2:CT82,CT:CT),"")</f>
        <v/>
      </c>
      <c r="CX83" s="34" t="e">
        <f>IF(AND(Include_study?="Yes",Sufficient_data="Yes"),'Publication Bias Analysis'!E:E,NA())</f>
        <v>#N/A</v>
      </c>
      <c r="CY83" s="47" t="e">
        <f>IF(AND(Include_study?="Yes",Sufficient_data="Yes"),'Publication Bias Analysis'!F:F,NA())</f>
        <v>#N/A</v>
      </c>
      <c r="DE83" s="166"/>
      <c r="DF8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83" s="34" t="str">
        <f t="shared" si="182"/>
        <v/>
      </c>
      <c r="DH83" s="47" t="str">
        <f>IF(AND(Include_study?="Yes",Sufficient_data="Yes"),1/('Publication Bias Analysis'!F:F^2+IF(Additional_model="Fixed effect",0,$DQ$7)),"")</f>
        <v/>
      </c>
      <c r="DI83" s="34" t="str">
        <f>IF(AND(Include_study?="Yes",Sufficient_data="Yes"),IF('Publication Bias Analysis'!L$37="Left",'Publication Bias Analysis'!E:E-DQ$3,DQ$3-'Publication Bias Analysis'!E:E),"")</f>
        <v/>
      </c>
      <c r="DJ83" s="34" t="str">
        <f t="shared" si="183"/>
        <v/>
      </c>
      <c r="DK83" s="47" t="str">
        <f>IF(AND(DI83&lt;&gt;"",CU83&lt;=MAX(CU:CU)-DQ$8),1/('Publication Bias Analysis'!F:F^2+IF(Additional_model="Fixed effect",0,$DQ$15)),"")</f>
        <v/>
      </c>
      <c r="DL83" s="7" t="str">
        <f>IF(AND(Include_study?="Yes",Sufficient_data="Yes"),IF('Publication Bias Analysis'!L$37="Left",'Publication Bias Analysis'!E:E-DQ$11,DQ$11-'Publication Bias Analysis'!E:E),"")</f>
        <v/>
      </c>
      <c r="DM83" s="7" t="str">
        <f t="shared" si="184"/>
        <v/>
      </c>
      <c r="DN83" s="47" t="str">
        <f>IF(AND(DL83&lt;&gt;"",CV83&lt;=MAX(CV:CV)-DQ$16),1/('Publication Bias Analysis'!F:F^2+IF(Additional_model="Fixed effect",0,$DQ$23)),"")</f>
        <v/>
      </c>
      <c r="EF83" s="166"/>
      <c r="EG83" s="34" t="str">
        <f t="shared" si="211"/>
        <v/>
      </c>
      <c r="EH83" s="47" t="str">
        <f>IF(AND(Include_study?="Yes",Sufficient_data="Yes"),Z_score-('Publication Bias Analysis'!P$3+'Publication Bias Analysis'!P$4*Inverse_standard_error),"")</f>
        <v/>
      </c>
      <c r="EJ83" s="166"/>
      <c r="EK83" s="34" t="str">
        <f>IF(AND(Include_study?="Yes",Sufficient_data="Yes"),('Publication Bias Analysis'!E:E-SUMPRODUCT('Publication Bias Analysis'!E:E,Calculations!CN:CN)/SUM(Calculations!CN:CN))/(SQRT(EL:EL)),"")</f>
        <v/>
      </c>
      <c r="EL83" s="34" t="str">
        <f>IF(AND(Include_study?="Yes",Sufficient_data="Yes"),'Publication Bias Analysis'!F:F^2-1/(SUM(Calculations!CN:CN)),"")</f>
        <v/>
      </c>
      <c r="EM83" s="76" t="str">
        <f t="shared" si="212"/>
        <v/>
      </c>
      <c r="EN83" s="76" t="str">
        <f t="shared" si="213"/>
        <v/>
      </c>
      <c r="EO83" s="76" t="str">
        <f>IF(AND(Include_study?="Yes",Sufficient_data="Yes"),COUNTIFS(EM$2:EM82,"&lt;"&amp;EM83,EN$2:EN82,"&lt;"&amp;EN83)+COUNTIFS(EM84:EM$201,"&lt;"&amp;EM83,EN84:EN$201,"&lt;"&amp;EN83)+COUNTIFS(EM$2:EM82,"&gt;"&amp;EM83,EN$2:EN82,"&gt;"&amp;EN83)+COUNTIFS(EM84:EM$201,"&gt;"&amp;EM83,EN84:EN$201,"&gt;"&amp;EN83),"")</f>
        <v/>
      </c>
      <c r="EP83" s="101" t="str">
        <f>IF(AND(Include_study?="Yes",Sufficient_data="Yes"),COUNTIFS(EM$2:EM82,"&lt;"&amp;EM83,EN$2:EN82,"&gt;"&amp;EN83)+COUNTIFS(EM84:EM$201,"&lt;"&amp;EM83,EN84:EN$201,"&gt;"&amp;EN83)+COUNTIFS(EM$2:EM82,"&gt;"&amp;EM83,EN$2:EN82,"&lt;"&amp;EN83)+COUNTIFS(EM84:EM$201,"&gt;"&amp;EM83,EN84:EN$201,"&lt;"&amp;EN83),"")</f>
        <v/>
      </c>
      <c r="ER83" s="166"/>
      <c r="EW83" s="166"/>
      <c r="EX83" s="34" t="e">
        <f t="shared" si="151"/>
        <v>#N/A</v>
      </c>
      <c r="EY83" s="34" t="e">
        <f t="shared" si="152"/>
        <v>#N/A</v>
      </c>
      <c r="EZ83" s="34" t="str">
        <f t="shared" si="153"/>
        <v/>
      </c>
      <c r="FA83" s="47" t="str">
        <f>IF(AND(Include_study?="Yes",Sufficient_data="Yes"),Z_score-('Publication Bias Analysis'!AL$30+'Publication Bias Analysis'!AL$31*Inverse_standard_error),"")</f>
        <v/>
      </c>
      <c r="FG83" s="166"/>
      <c r="FH83" s="104" t="str">
        <f>IF(Z_score&lt;&gt;"",RANK('Publication Bias Analysis'!AT:AT,'Publication Bias Analysis'!AT:AT,1)+COUNTIF('Publication Bias Analysis'!AT$2:AT82,'Publication Bias Analysis'!AT83),"")</f>
        <v/>
      </c>
      <c r="FI83" s="34" t="str">
        <f t="shared" si="214"/>
        <v/>
      </c>
      <c r="FJ83" s="34" t="e">
        <f>IF('Publication Bias Analysis'!AS83&lt;&gt;"",'Publication Bias Analysis'!AS83,NA())</f>
        <v>#N/A</v>
      </c>
      <c r="FK83" s="34" t="e">
        <f>IF('Publication Bias Analysis'!AT83&lt;&gt;"",'Publication Bias Analysis'!AT83,NA())</f>
        <v>#N/A</v>
      </c>
      <c r="FL83" s="34" t="str">
        <f>IF(AND(Include_study?="Yes",Sufficient_data="Yes"),'Publication Bias Analysis'!AS:AS-AVERAGE('Publication Bias Analysis'!AS:AS),"")</f>
        <v/>
      </c>
      <c r="FM83" s="47" t="str">
        <f>IF(AND(Include_study?="Yes",Sufficient_data="Yes"),FK:FK-('Publication Bias Analysis'!AW$30+'Publication Bias Analysis'!AW$31*'Publication Bias Analysis'!AS:AS),"")</f>
        <v/>
      </c>
      <c r="FS83" s="166"/>
      <c r="FT83" s="34" t="str">
        <f t="shared" si="155"/>
        <v/>
      </c>
      <c r="FU83" s="90" t="str">
        <f t="shared" si="220"/>
        <v/>
      </c>
      <c r="FV83" s="47" t="str">
        <f t="shared" si="185"/>
        <v/>
      </c>
    </row>
    <row r="84" spans="1:178" x14ac:dyDescent="0.2">
      <c r="A84" s="169"/>
      <c r="B84" s="54" t="str">
        <f t="shared" si="186"/>
        <v/>
      </c>
      <c r="C84" s="76" t="str">
        <f>IF(B84&lt;&gt;"",IF(B84=0,COUNTIF(B$2:B83,0)+1,COUNTIF(B$2:B83,B84)+B84+COUNTIF(B:B,0)),"")</f>
        <v/>
      </c>
      <c r="D84" s="76" t="str">
        <f t="shared" si="91"/>
        <v/>
      </c>
      <c r="E84" s="121" t="str">
        <f>IF(AND(Sufficient_data="Yes",Include_study?="Yes",Input!Study_name&lt;&gt;""),Input!Study_name,"")</f>
        <v/>
      </c>
      <c r="F8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84" s="76" t="str">
        <f t="shared" si="187"/>
        <v/>
      </c>
      <c r="H84" s="132" t="str">
        <f t="shared" si="188"/>
        <v/>
      </c>
      <c r="I8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84" s="77" t="str">
        <f t="shared" si="94"/>
        <v/>
      </c>
      <c r="K84" s="77" t="str">
        <f t="shared" si="95"/>
        <v/>
      </c>
      <c r="L84" s="77" t="str">
        <f t="shared" si="96"/>
        <v/>
      </c>
      <c r="M84" s="77" t="str">
        <f t="shared" si="189"/>
        <v/>
      </c>
      <c r="N84" s="77" t="str">
        <f t="shared" si="190"/>
        <v/>
      </c>
      <c r="O84" s="146" t="str">
        <f t="shared" si="191"/>
        <v/>
      </c>
      <c r="P84" s="142" t="str">
        <f t="shared" si="192"/>
        <v/>
      </c>
      <c r="Q84" s="35"/>
      <c r="R84" s="71" t="e">
        <f t="shared" si="193"/>
        <v>#N/A</v>
      </c>
      <c r="S84" s="34" t="e">
        <f t="shared" si="194"/>
        <v>#N/A</v>
      </c>
      <c r="T84" s="47" t="e">
        <f t="shared" si="195"/>
        <v>#N/A</v>
      </c>
      <c r="Y84" s="169"/>
      <c r="Z84" s="83" t="str">
        <f t="shared" si="157"/>
        <v/>
      </c>
      <c r="AA84" s="34" t="str">
        <f t="shared" si="105"/>
        <v/>
      </c>
      <c r="AB84" s="34" t="str">
        <f t="shared" si="106"/>
        <v/>
      </c>
      <c r="AC84" s="34" t="str">
        <f t="shared" si="196"/>
        <v/>
      </c>
      <c r="AD84" s="34" t="str">
        <f t="shared" si="108"/>
        <v/>
      </c>
      <c r="AE84" s="77" t="str">
        <f t="shared" si="158"/>
        <v/>
      </c>
      <c r="AF84" s="77" t="str">
        <f t="shared" si="197"/>
        <v/>
      </c>
      <c r="AG84" s="84" t="str">
        <f t="shared" si="159"/>
        <v/>
      </c>
      <c r="AH84" s="34" t="str">
        <f t="shared" si="198"/>
        <v/>
      </c>
      <c r="AI84" s="34" t="str">
        <f t="shared" si="199"/>
        <v/>
      </c>
      <c r="AJ84" s="47" t="str">
        <f t="shared" si="200"/>
        <v/>
      </c>
      <c r="AK84" s="35"/>
      <c r="AL84" s="71" t="e">
        <f t="shared" si="160"/>
        <v>#N/A</v>
      </c>
      <c r="AM84" s="34" t="e">
        <f t="shared" si="161"/>
        <v>#N/A</v>
      </c>
      <c r="AN84" s="47" t="e">
        <f t="shared" si="162"/>
        <v>#N/A</v>
      </c>
      <c r="AO84" s="35"/>
      <c r="AP84" s="83" t="str">
        <f t="shared" si="163"/>
        <v/>
      </c>
      <c r="AQ84" s="34" t="str">
        <f>IF(AND(Sufficient_data="Yes",Include_study?="Yes",Subgroup&lt;&gt;""),IF(COUNTIFS(Input!L$2:L83,"="&amp;"Yes",Input!C$2:C83,"="&amp;"Yes",Input!M$2:M83,"="&amp;Subgroup)&gt;0,"",Subgroup),"")</f>
        <v/>
      </c>
      <c r="AR84" s="89" t="str">
        <f t="shared" si="164"/>
        <v/>
      </c>
      <c r="AS84" s="76" t="str">
        <f t="shared" si="165"/>
        <v/>
      </c>
      <c r="AT84" s="34" t="str">
        <f t="shared" si="166"/>
        <v/>
      </c>
      <c r="AU84" s="90" t="str">
        <f t="shared" si="167"/>
        <v/>
      </c>
      <c r="AV84" s="34" t="str">
        <f t="shared" si="168"/>
        <v/>
      </c>
      <c r="AW84" s="34" t="str">
        <f t="shared" si="169"/>
        <v/>
      </c>
      <c r="AX84" s="34" t="str">
        <f t="shared" si="201"/>
        <v/>
      </c>
      <c r="AY84" s="34" t="str">
        <f t="shared" si="170"/>
        <v/>
      </c>
      <c r="AZ84" s="34" t="str">
        <f t="shared" si="171"/>
        <v/>
      </c>
      <c r="BA84" s="34" t="str">
        <f t="shared" si="202"/>
        <v/>
      </c>
      <c r="BB84" s="89" t="str">
        <f t="shared" si="172"/>
        <v/>
      </c>
      <c r="BC84" s="34" t="str">
        <f t="shared" si="203"/>
        <v/>
      </c>
      <c r="BD84" s="34" t="str">
        <f t="shared" si="204"/>
        <v/>
      </c>
      <c r="BE84" s="34" t="str">
        <f t="shared" si="173"/>
        <v/>
      </c>
      <c r="BF84" s="34" t="str">
        <f t="shared" si="174"/>
        <v/>
      </c>
      <c r="BG84" s="34" t="str">
        <f t="shared" si="215"/>
        <v/>
      </c>
      <c r="BH84" s="34" t="str">
        <f t="shared" si="216"/>
        <v/>
      </c>
      <c r="BI84" s="34" t="str">
        <f t="shared" si="175"/>
        <v/>
      </c>
      <c r="BJ84" s="34" t="str">
        <f t="shared" si="176"/>
        <v/>
      </c>
      <c r="BK84" s="34" t="str">
        <f t="shared" si="177"/>
        <v/>
      </c>
      <c r="BL84" s="34" t="e">
        <f t="shared" si="178"/>
        <v>#N/A</v>
      </c>
      <c r="BM84" s="84" t="str">
        <f t="shared" si="217"/>
        <v/>
      </c>
      <c r="BN84" s="34" t="str">
        <f t="shared" si="179"/>
        <v/>
      </c>
      <c r="BO84" s="34" t="str">
        <f t="shared" si="205"/>
        <v/>
      </c>
      <c r="BP84" s="34" t="str">
        <f t="shared" si="180"/>
        <v/>
      </c>
      <c r="BQ84" s="47" t="str">
        <f t="shared" si="218"/>
        <v/>
      </c>
      <c r="BV84" s="170"/>
      <c r="BW84" s="71" t="e">
        <f>IF(AND(Sufficient_data="Yes",Include_study?="Yes",Moderator&lt;&gt;""),'Moderator Analysis'!E:E,NA())</f>
        <v>#N/A</v>
      </c>
      <c r="BX84" s="34" t="e">
        <f>IF(AND(Include_study?="Yes",Sufficient_data="Yes",Moderator&lt;&gt;""),'Moderator Analysis'!F:F,NA())</f>
        <v>#N/A</v>
      </c>
      <c r="BY84" s="34" t="str">
        <f t="shared" si="206"/>
        <v/>
      </c>
      <c r="BZ84" s="34" t="str">
        <f>IF(AND(Sufficient_data="Yes",Include_study?="Yes",Moderator&lt;&gt;""),'Moderator Analysis'!F:F-CJ$2,"")</f>
        <v/>
      </c>
      <c r="CA84" s="34" t="str">
        <f>IF(AND(Sufficient_data="Yes",Include_study?="Yes",Moderator&lt;&gt;""),'Moderator Analysis'!E:E-CJ$3,"")</f>
        <v/>
      </c>
      <c r="CB84" s="47" t="str">
        <f t="shared" si="207"/>
        <v/>
      </c>
      <c r="CD84" s="95" t="str">
        <f t="shared" si="181"/>
        <v/>
      </c>
      <c r="CE84" s="77" t="str">
        <f>IF(AND(Sufficient_data="Yes",Include_study?="Yes",CD84&lt;&gt;""),'Moderator Analysis'!F:F-'Moderator Analysis'!J$37,"")</f>
        <v/>
      </c>
      <c r="CF84" s="77" t="str">
        <f>IF(AND(Sufficient_data="Yes",Include_study?="Yes",CD84&lt;&gt;""),'Moderator Analysis'!E:E-SUMPRODUCT('Moderator Analysis'!E:E,CD:CD)/SUM(CD:CD),"")</f>
        <v/>
      </c>
      <c r="CG84" s="96" t="str">
        <f>IF(AND(Sufficient_data="Yes",Include_study?="Yes",CD84&lt;&gt;""),CD:CD*(BX84-'Moderator Analysis'!J$29-'Moderator Analysis'!J$30*'Moderator Analysis'!E:E)^2,"")</f>
        <v/>
      </c>
      <c r="CL84" s="170"/>
      <c r="CM84" s="174"/>
      <c r="CN84" s="34" t="str">
        <f t="shared" si="208"/>
        <v/>
      </c>
      <c r="CO84" s="34" t="str">
        <f>IF(AND(Include_study?="Yes",Sufficient_data="Yes"),1/('Publication Bias Analysis'!F:F^2+IF(Additional_model="Fixed effect",0,Calculations!DB$11)),"")</f>
        <v/>
      </c>
      <c r="CP84" s="34" t="str">
        <f>IF(AND(Include_study?="Yes",Sufficient_data="Yes"),1/('Publication Bias Analysis'!F:F^2+IF(Additional_model="Fixed effect",0,'Publication Bias Analysis'!L$32)),"")</f>
        <v/>
      </c>
      <c r="CQ84" s="34" t="str">
        <f>IF(AND(Include_study?="Yes",Sufficient_data="Yes"),'Publication Bias Analysis'!E:E-'Publication Bias Analysis'!I$37,"")</f>
        <v/>
      </c>
      <c r="CR84" s="34" t="str">
        <f t="shared" si="209"/>
        <v/>
      </c>
      <c r="CS84" s="34" t="str">
        <f t="shared" si="219"/>
        <v/>
      </c>
      <c r="CT84" s="76" t="str">
        <f t="shared" si="210"/>
        <v/>
      </c>
      <c r="CU84" s="76" t="str">
        <f>IF(AND(Include_study?="Yes",Sufficient_data="Yes"),CT:CT+IF(DF:DF&lt;0,-1,1)*COUNTIF(CT$2:CT83,CT:CT),"")</f>
        <v/>
      </c>
      <c r="CV84" s="76" t="str">
        <f>IF(AND(Include_study?="Yes",Sufficient_data="Yes"),RANK(DJ:DJ,DJ:DJ,1)*IF(DI:DI&lt;0,-1,1)+IF(DI:DI&lt;0,-1,1)*COUNTIF(CT$2:CT83,CT:CT),"")</f>
        <v/>
      </c>
      <c r="CW84" s="76" t="str">
        <f>IF(AND(Include_study?="Yes",Sufficient_data="Yes"),RANK(DM:DM,DM:DM,1)*IF(DL:DL&lt;0,-1,1)+IF(DL:DL&lt;0,-1,1)*COUNTIF(CT$2:CT83,CT:CT),"")</f>
        <v/>
      </c>
      <c r="CX84" s="34" t="e">
        <f>IF(AND(Include_study?="Yes",Sufficient_data="Yes"),'Publication Bias Analysis'!E:E,NA())</f>
        <v>#N/A</v>
      </c>
      <c r="CY84" s="47" t="e">
        <f>IF(AND(Include_study?="Yes",Sufficient_data="Yes"),'Publication Bias Analysis'!F:F,NA())</f>
        <v>#N/A</v>
      </c>
      <c r="DE84" s="166"/>
      <c r="DF8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84" s="34" t="str">
        <f t="shared" si="182"/>
        <v/>
      </c>
      <c r="DH84" s="47" t="str">
        <f>IF(AND(Include_study?="Yes",Sufficient_data="Yes"),1/('Publication Bias Analysis'!F:F^2+IF(Additional_model="Fixed effect",0,$DQ$7)),"")</f>
        <v/>
      </c>
      <c r="DI84" s="34" t="str">
        <f>IF(AND(Include_study?="Yes",Sufficient_data="Yes"),IF('Publication Bias Analysis'!L$37="Left",'Publication Bias Analysis'!E:E-DQ$3,DQ$3-'Publication Bias Analysis'!E:E),"")</f>
        <v/>
      </c>
      <c r="DJ84" s="34" t="str">
        <f t="shared" si="183"/>
        <v/>
      </c>
      <c r="DK84" s="47" t="str">
        <f>IF(AND(DI84&lt;&gt;"",CU84&lt;=MAX(CU:CU)-DQ$8),1/('Publication Bias Analysis'!F:F^2+IF(Additional_model="Fixed effect",0,$DQ$15)),"")</f>
        <v/>
      </c>
      <c r="DL84" s="7" t="str">
        <f>IF(AND(Include_study?="Yes",Sufficient_data="Yes"),IF('Publication Bias Analysis'!L$37="Left",'Publication Bias Analysis'!E:E-DQ$11,DQ$11-'Publication Bias Analysis'!E:E),"")</f>
        <v/>
      </c>
      <c r="DM84" s="7" t="str">
        <f t="shared" si="184"/>
        <v/>
      </c>
      <c r="DN84" s="47" t="str">
        <f>IF(AND(DL84&lt;&gt;"",CV84&lt;=MAX(CV:CV)-DQ$16),1/('Publication Bias Analysis'!F:F^2+IF(Additional_model="Fixed effect",0,$DQ$23)),"")</f>
        <v/>
      </c>
      <c r="EF84" s="166"/>
      <c r="EG84" s="34" t="str">
        <f t="shared" si="211"/>
        <v/>
      </c>
      <c r="EH84" s="47" t="str">
        <f>IF(AND(Include_study?="Yes",Sufficient_data="Yes"),Z_score-('Publication Bias Analysis'!P$3+'Publication Bias Analysis'!P$4*Inverse_standard_error),"")</f>
        <v/>
      </c>
      <c r="EJ84" s="166"/>
      <c r="EK84" s="34" t="str">
        <f>IF(AND(Include_study?="Yes",Sufficient_data="Yes"),('Publication Bias Analysis'!E:E-SUMPRODUCT('Publication Bias Analysis'!E:E,Calculations!CN:CN)/SUM(Calculations!CN:CN))/(SQRT(EL:EL)),"")</f>
        <v/>
      </c>
      <c r="EL84" s="34" t="str">
        <f>IF(AND(Include_study?="Yes",Sufficient_data="Yes"),'Publication Bias Analysis'!F:F^2-1/(SUM(Calculations!CN:CN)),"")</f>
        <v/>
      </c>
      <c r="EM84" s="76" t="str">
        <f t="shared" si="212"/>
        <v/>
      </c>
      <c r="EN84" s="76" t="str">
        <f t="shared" si="213"/>
        <v/>
      </c>
      <c r="EO84" s="76" t="str">
        <f>IF(AND(Include_study?="Yes",Sufficient_data="Yes"),COUNTIFS(EM$2:EM83,"&lt;"&amp;EM84,EN$2:EN83,"&lt;"&amp;EN84)+COUNTIFS(EM85:EM$201,"&lt;"&amp;EM84,EN85:EN$201,"&lt;"&amp;EN84)+COUNTIFS(EM$2:EM83,"&gt;"&amp;EM84,EN$2:EN83,"&gt;"&amp;EN84)+COUNTIFS(EM85:EM$201,"&gt;"&amp;EM84,EN85:EN$201,"&gt;"&amp;EN84),"")</f>
        <v/>
      </c>
      <c r="EP84" s="101" t="str">
        <f>IF(AND(Include_study?="Yes",Sufficient_data="Yes"),COUNTIFS(EM$2:EM83,"&lt;"&amp;EM84,EN$2:EN83,"&gt;"&amp;EN84)+COUNTIFS(EM85:EM$201,"&lt;"&amp;EM84,EN85:EN$201,"&gt;"&amp;EN84)+COUNTIFS(EM$2:EM83,"&gt;"&amp;EM84,EN$2:EN83,"&lt;"&amp;EN84)+COUNTIFS(EM85:EM$201,"&gt;"&amp;EM84,EN85:EN$201,"&lt;"&amp;EN84),"")</f>
        <v/>
      </c>
      <c r="ER84" s="166"/>
      <c r="EW84" s="166"/>
      <c r="EX84" s="34" t="e">
        <f t="shared" si="151"/>
        <v>#N/A</v>
      </c>
      <c r="EY84" s="34" t="e">
        <f t="shared" si="152"/>
        <v>#N/A</v>
      </c>
      <c r="EZ84" s="34" t="str">
        <f t="shared" si="153"/>
        <v/>
      </c>
      <c r="FA84" s="47" t="str">
        <f>IF(AND(Include_study?="Yes",Sufficient_data="Yes"),Z_score-('Publication Bias Analysis'!AL$30+'Publication Bias Analysis'!AL$31*Inverse_standard_error),"")</f>
        <v/>
      </c>
      <c r="FG84" s="166"/>
      <c r="FH84" s="104" t="str">
        <f>IF(Z_score&lt;&gt;"",RANK('Publication Bias Analysis'!AT:AT,'Publication Bias Analysis'!AT:AT,1)+COUNTIF('Publication Bias Analysis'!AT$2:AT83,'Publication Bias Analysis'!AT84),"")</f>
        <v/>
      </c>
      <c r="FI84" s="34" t="str">
        <f t="shared" si="214"/>
        <v/>
      </c>
      <c r="FJ84" s="34" t="e">
        <f>IF('Publication Bias Analysis'!AS84&lt;&gt;"",'Publication Bias Analysis'!AS84,NA())</f>
        <v>#N/A</v>
      </c>
      <c r="FK84" s="34" t="e">
        <f>IF('Publication Bias Analysis'!AT84&lt;&gt;"",'Publication Bias Analysis'!AT84,NA())</f>
        <v>#N/A</v>
      </c>
      <c r="FL84" s="34" t="str">
        <f>IF(AND(Include_study?="Yes",Sufficient_data="Yes"),'Publication Bias Analysis'!AS:AS-AVERAGE('Publication Bias Analysis'!AS:AS),"")</f>
        <v/>
      </c>
      <c r="FM84" s="47" t="str">
        <f>IF(AND(Include_study?="Yes",Sufficient_data="Yes"),FK:FK-('Publication Bias Analysis'!AW$30+'Publication Bias Analysis'!AW$31*'Publication Bias Analysis'!AS:AS),"")</f>
        <v/>
      </c>
      <c r="FS84" s="166"/>
      <c r="FT84" s="34" t="str">
        <f t="shared" si="155"/>
        <v/>
      </c>
      <c r="FU84" s="90" t="str">
        <f t="shared" si="220"/>
        <v/>
      </c>
      <c r="FV84" s="47" t="str">
        <f t="shared" si="185"/>
        <v/>
      </c>
    </row>
    <row r="85" spans="1:178" x14ac:dyDescent="0.2">
      <c r="A85" s="169"/>
      <c r="B85" s="54" t="str">
        <f t="shared" si="186"/>
        <v/>
      </c>
      <c r="C85" s="76" t="str">
        <f>IF(B85&lt;&gt;"",IF(B85=0,COUNTIF(B$2:B84,0)+1,COUNTIF(B$2:B84,B85)+B85+COUNTIF(B:B,0)),"")</f>
        <v/>
      </c>
      <c r="D85" s="76" t="str">
        <f t="shared" si="91"/>
        <v/>
      </c>
      <c r="E85" s="121" t="str">
        <f>IF(AND(Sufficient_data="Yes",Include_study?="Yes",Input!Study_name&lt;&gt;""),Input!Study_name,"")</f>
        <v/>
      </c>
      <c r="F8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85" s="76" t="str">
        <f t="shared" si="187"/>
        <v/>
      </c>
      <c r="H85" s="132" t="str">
        <f t="shared" si="188"/>
        <v/>
      </c>
      <c r="I8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85" s="77" t="str">
        <f t="shared" si="94"/>
        <v/>
      </c>
      <c r="K85" s="77" t="str">
        <f t="shared" si="95"/>
        <v/>
      </c>
      <c r="L85" s="77" t="str">
        <f t="shared" si="96"/>
        <v/>
      </c>
      <c r="M85" s="77" t="str">
        <f t="shared" si="189"/>
        <v/>
      </c>
      <c r="N85" s="77" t="str">
        <f t="shared" si="190"/>
        <v/>
      </c>
      <c r="O85" s="146" t="str">
        <f t="shared" si="191"/>
        <v/>
      </c>
      <c r="P85" s="142" t="str">
        <f t="shared" si="192"/>
        <v/>
      </c>
      <c r="Q85" s="35"/>
      <c r="R85" s="71" t="e">
        <f t="shared" si="193"/>
        <v>#N/A</v>
      </c>
      <c r="S85" s="34" t="e">
        <f t="shared" si="194"/>
        <v>#N/A</v>
      </c>
      <c r="T85" s="47" t="e">
        <f t="shared" si="195"/>
        <v>#N/A</v>
      </c>
      <c r="Y85" s="169"/>
      <c r="Z85" s="83" t="str">
        <f t="shared" si="157"/>
        <v/>
      </c>
      <c r="AA85" s="34" t="str">
        <f t="shared" si="105"/>
        <v/>
      </c>
      <c r="AB85" s="34" t="str">
        <f t="shared" si="106"/>
        <v/>
      </c>
      <c r="AC85" s="34" t="str">
        <f t="shared" si="196"/>
        <v/>
      </c>
      <c r="AD85" s="34" t="str">
        <f t="shared" si="108"/>
        <v/>
      </c>
      <c r="AE85" s="77" t="str">
        <f t="shared" si="158"/>
        <v/>
      </c>
      <c r="AF85" s="77" t="str">
        <f t="shared" si="197"/>
        <v/>
      </c>
      <c r="AG85" s="84" t="str">
        <f t="shared" si="159"/>
        <v/>
      </c>
      <c r="AH85" s="34" t="str">
        <f t="shared" si="198"/>
        <v/>
      </c>
      <c r="AI85" s="34" t="str">
        <f t="shared" si="199"/>
        <v/>
      </c>
      <c r="AJ85" s="47" t="str">
        <f t="shared" si="200"/>
        <v/>
      </c>
      <c r="AK85" s="35"/>
      <c r="AL85" s="71" t="e">
        <f t="shared" si="160"/>
        <v>#N/A</v>
      </c>
      <c r="AM85" s="34" t="e">
        <f t="shared" si="161"/>
        <v>#N/A</v>
      </c>
      <c r="AN85" s="47" t="e">
        <f t="shared" si="162"/>
        <v>#N/A</v>
      </c>
      <c r="AO85" s="35"/>
      <c r="AP85" s="83" t="str">
        <f t="shared" si="163"/>
        <v/>
      </c>
      <c r="AQ85" s="34" t="str">
        <f>IF(AND(Sufficient_data="Yes",Include_study?="Yes",Subgroup&lt;&gt;""),IF(COUNTIFS(Input!L$2:L84,"="&amp;"Yes",Input!C$2:C84,"="&amp;"Yes",Input!M$2:M84,"="&amp;Subgroup)&gt;0,"",Subgroup),"")</f>
        <v/>
      </c>
      <c r="AR85" s="89" t="str">
        <f t="shared" si="164"/>
        <v/>
      </c>
      <c r="AS85" s="76" t="str">
        <f t="shared" si="165"/>
        <v/>
      </c>
      <c r="AT85" s="34" t="str">
        <f t="shared" si="166"/>
        <v/>
      </c>
      <c r="AU85" s="90" t="str">
        <f t="shared" si="167"/>
        <v/>
      </c>
      <c r="AV85" s="34" t="str">
        <f t="shared" si="168"/>
        <v/>
      </c>
      <c r="AW85" s="34" t="str">
        <f t="shared" si="169"/>
        <v/>
      </c>
      <c r="AX85" s="34" t="str">
        <f t="shared" si="201"/>
        <v/>
      </c>
      <c r="AY85" s="34" t="str">
        <f t="shared" si="170"/>
        <v/>
      </c>
      <c r="AZ85" s="34" t="str">
        <f t="shared" si="171"/>
        <v/>
      </c>
      <c r="BA85" s="34" t="str">
        <f t="shared" si="202"/>
        <v/>
      </c>
      <c r="BB85" s="89" t="str">
        <f t="shared" si="172"/>
        <v/>
      </c>
      <c r="BC85" s="34" t="str">
        <f t="shared" si="203"/>
        <v/>
      </c>
      <c r="BD85" s="34" t="str">
        <f t="shared" si="204"/>
        <v/>
      </c>
      <c r="BE85" s="34" t="str">
        <f t="shared" si="173"/>
        <v/>
      </c>
      <c r="BF85" s="34" t="str">
        <f t="shared" si="174"/>
        <v/>
      </c>
      <c r="BG85" s="34" t="str">
        <f t="shared" si="215"/>
        <v/>
      </c>
      <c r="BH85" s="34" t="str">
        <f t="shared" si="216"/>
        <v/>
      </c>
      <c r="BI85" s="34" t="str">
        <f t="shared" si="175"/>
        <v/>
      </c>
      <c r="BJ85" s="34" t="str">
        <f t="shared" si="176"/>
        <v/>
      </c>
      <c r="BK85" s="34" t="str">
        <f t="shared" si="177"/>
        <v/>
      </c>
      <c r="BL85" s="34" t="e">
        <f t="shared" si="178"/>
        <v>#N/A</v>
      </c>
      <c r="BM85" s="84" t="str">
        <f t="shared" si="217"/>
        <v/>
      </c>
      <c r="BN85" s="34" t="str">
        <f t="shared" si="179"/>
        <v/>
      </c>
      <c r="BO85" s="34" t="str">
        <f t="shared" si="205"/>
        <v/>
      </c>
      <c r="BP85" s="34" t="str">
        <f t="shared" si="180"/>
        <v/>
      </c>
      <c r="BQ85" s="47" t="str">
        <f t="shared" si="218"/>
        <v/>
      </c>
      <c r="BV85" s="170"/>
      <c r="BW85" s="71" t="e">
        <f>IF(AND(Sufficient_data="Yes",Include_study?="Yes",Moderator&lt;&gt;""),'Moderator Analysis'!E:E,NA())</f>
        <v>#N/A</v>
      </c>
      <c r="BX85" s="34" t="e">
        <f>IF(AND(Include_study?="Yes",Sufficient_data="Yes",Moderator&lt;&gt;""),'Moderator Analysis'!F:F,NA())</f>
        <v>#N/A</v>
      </c>
      <c r="BY85" s="34" t="str">
        <f t="shared" si="206"/>
        <v/>
      </c>
      <c r="BZ85" s="34" t="str">
        <f>IF(AND(Sufficient_data="Yes",Include_study?="Yes",Moderator&lt;&gt;""),'Moderator Analysis'!F:F-CJ$2,"")</f>
        <v/>
      </c>
      <c r="CA85" s="34" t="str">
        <f>IF(AND(Sufficient_data="Yes",Include_study?="Yes",Moderator&lt;&gt;""),'Moderator Analysis'!E:E-CJ$3,"")</f>
        <v/>
      </c>
      <c r="CB85" s="47" t="str">
        <f t="shared" si="207"/>
        <v/>
      </c>
      <c r="CD85" s="95" t="str">
        <f t="shared" si="181"/>
        <v/>
      </c>
      <c r="CE85" s="77" t="str">
        <f>IF(AND(Sufficient_data="Yes",Include_study?="Yes",CD85&lt;&gt;""),'Moderator Analysis'!F:F-'Moderator Analysis'!J$37,"")</f>
        <v/>
      </c>
      <c r="CF85" s="77" t="str">
        <f>IF(AND(Sufficient_data="Yes",Include_study?="Yes",CD85&lt;&gt;""),'Moderator Analysis'!E:E-SUMPRODUCT('Moderator Analysis'!E:E,CD:CD)/SUM(CD:CD),"")</f>
        <v/>
      </c>
      <c r="CG85" s="96" t="str">
        <f>IF(AND(Sufficient_data="Yes",Include_study?="Yes",CD85&lt;&gt;""),CD:CD*(BX85-'Moderator Analysis'!J$29-'Moderator Analysis'!J$30*'Moderator Analysis'!E:E)^2,"")</f>
        <v/>
      </c>
      <c r="CL85" s="170"/>
      <c r="CM85" s="174"/>
      <c r="CN85" s="34" t="str">
        <f t="shared" si="208"/>
        <v/>
      </c>
      <c r="CO85" s="34" t="str">
        <f>IF(AND(Include_study?="Yes",Sufficient_data="Yes"),1/('Publication Bias Analysis'!F:F^2+IF(Additional_model="Fixed effect",0,Calculations!DB$11)),"")</f>
        <v/>
      </c>
      <c r="CP85" s="34" t="str">
        <f>IF(AND(Include_study?="Yes",Sufficient_data="Yes"),1/('Publication Bias Analysis'!F:F^2+IF(Additional_model="Fixed effect",0,'Publication Bias Analysis'!L$32)),"")</f>
        <v/>
      </c>
      <c r="CQ85" s="34" t="str">
        <f>IF(AND(Include_study?="Yes",Sufficient_data="Yes"),'Publication Bias Analysis'!E:E-'Publication Bias Analysis'!I$37,"")</f>
        <v/>
      </c>
      <c r="CR85" s="34" t="str">
        <f t="shared" si="209"/>
        <v/>
      </c>
      <c r="CS85" s="34" t="str">
        <f t="shared" si="219"/>
        <v/>
      </c>
      <c r="CT85" s="76" t="str">
        <f t="shared" si="210"/>
        <v/>
      </c>
      <c r="CU85" s="76" t="str">
        <f>IF(AND(Include_study?="Yes",Sufficient_data="Yes"),CT:CT+IF(DF:DF&lt;0,-1,1)*COUNTIF(CT$2:CT84,CT:CT),"")</f>
        <v/>
      </c>
      <c r="CV85" s="76" t="str">
        <f>IF(AND(Include_study?="Yes",Sufficient_data="Yes"),RANK(DJ:DJ,DJ:DJ,1)*IF(DI:DI&lt;0,-1,1)+IF(DI:DI&lt;0,-1,1)*COUNTIF(CT$2:CT84,CT:CT),"")</f>
        <v/>
      </c>
      <c r="CW85" s="76" t="str">
        <f>IF(AND(Include_study?="Yes",Sufficient_data="Yes"),RANK(DM:DM,DM:DM,1)*IF(DL:DL&lt;0,-1,1)+IF(DL:DL&lt;0,-1,1)*COUNTIF(CT$2:CT84,CT:CT),"")</f>
        <v/>
      </c>
      <c r="CX85" s="34" t="e">
        <f>IF(AND(Include_study?="Yes",Sufficient_data="Yes"),'Publication Bias Analysis'!E:E,NA())</f>
        <v>#N/A</v>
      </c>
      <c r="CY85" s="47" t="e">
        <f>IF(AND(Include_study?="Yes",Sufficient_data="Yes"),'Publication Bias Analysis'!F:F,NA())</f>
        <v>#N/A</v>
      </c>
      <c r="DE85" s="166"/>
      <c r="DF8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85" s="34" t="str">
        <f t="shared" si="182"/>
        <v/>
      </c>
      <c r="DH85" s="47" t="str">
        <f>IF(AND(Include_study?="Yes",Sufficient_data="Yes"),1/('Publication Bias Analysis'!F:F^2+IF(Additional_model="Fixed effect",0,$DQ$7)),"")</f>
        <v/>
      </c>
      <c r="DI85" s="34" t="str">
        <f>IF(AND(Include_study?="Yes",Sufficient_data="Yes"),IF('Publication Bias Analysis'!L$37="Left",'Publication Bias Analysis'!E:E-DQ$3,DQ$3-'Publication Bias Analysis'!E:E),"")</f>
        <v/>
      </c>
      <c r="DJ85" s="34" t="str">
        <f t="shared" si="183"/>
        <v/>
      </c>
      <c r="DK85" s="47" t="str">
        <f>IF(AND(DI85&lt;&gt;"",CU85&lt;=MAX(CU:CU)-DQ$8),1/('Publication Bias Analysis'!F:F^2+IF(Additional_model="Fixed effect",0,$DQ$15)),"")</f>
        <v/>
      </c>
      <c r="DL85" s="7" t="str">
        <f>IF(AND(Include_study?="Yes",Sufficient_data="Yes"),IF('Publication Bias Analysis'!L$37="Left",'Publication Bias Analysis'!E:E-DQ$11,DQ$11-'Publication Bias Analysis'!E:E),"")</f>
        <v/>
      </c>
      <c r="DM85" s="7" t="str">
        <f t="shared" si="184"/>
        <v/>
      </c>
      <c r="DN85" s="47" t="str">
        <f>IF(AND(DL85&lt;&gt;"",CV85&lt;=MAX(CV:CV)-DQ$16),1/('Publication Bias Analysis'!F:F^2+IF(Additional_model="Fixed effect",0,$DQ$23)),"")</f>
        <v/>
      </c>
      <c r="EF85" s="166"/>
      <c r="EG85" s="34" t="str">
        <f t="shared" si="211"/>
        <v/>
      </c>
      <c r="EH85" s="47" t="str">
        <f>IF(AND(Include_study?="Yes",Sufficient_data="Yes"),Z_score-('Publication Bias Analysis'!P$3+'Publication Bias Analysis'!P$4*Inverse_standard_error),"")</f>
        <v/>
      </c>
      <c r="EJ85" s="166"/>
      <c r="EK85" s="34" t="str">
        <f>IF(AND(Include_study?="Yes",Sufficient_data="Yes"),('Publication Bias Analysis'!E:E-SUMPRODUCT('Publication Bias Analysis'!E:E,Calculations!CN:CN)/SUM(Calculations!CN:CN))/(SQRT(EL:EL)),"")</f>
        <v/>
      </c>
      <c r="EL85" s="34" t="str">
        <f>IF(AND(Include_study?="Yes",Sufficient_data="Yes"),'Publication Bias Analysis'!F:F^2-1/(SUM(Calculations!CN:CN)),"")</f>
        <v/>
      </c>
      <c r="EM85" s="76" t="str">
        <f t="shared" si="212"/>
        <v/>
      </c>
      <c r="EN85" s="76" t="str">
        <f t="shared" si="213"/>
        <v/>
      </c>
      <c r="EO85" s="76" t="str">
        <f>IF(AND(Include_study?="Yes",Sufficient_data="Yes"),COUNTIFS(EM$2:EM84,"&lt;"&amp;EM85,EN$2:EN84,"&lt;"&amp;EN85)+COUNTIFS(EM86:EM$201,"&lt;"&amp;EM85,EN86:EN$201,"&lt;"&amp;EN85)+COUNTIFS(EM$2:EM84,"&gt;"&amp;EM85,EN$2:EN84,"&gt;"&amp;EN85)+COUNTIFS(EM86:EM$201,"&gt;"&amp;EM85,EN86:EN$201,"&gt;"&amp;EN85),"")</f>
        <v/>
      </c>
      <c r="EP85" s="101" t="str">
        <f>IF(AND(Include_study?="Yes",Sufficient_data="Yes"),COUNTIFS(EM$2:EM84,"&lt;"&amp;EM85,EN$2:EN84,"&gt;"&amp;EN85)+COUNTIFS(EM86:EM$201,"&lt;"&amp;EM85,EN86:EN$201,"&gt;"&amp;EN85)+COUNTIFS(EM$2:EM84,"&gt;"&amp;EM85,EN$2:EN84,"&lt;"&amp;EN85)+COUNTIFS(EM86:EM$201,"&gt;"&amp;EM85,EN86:EN$201,"&lt;"&amp;EN85),"")</f>
        <v/>
      </c>
      <c r="ER85" s="166"/>
      <c r="EW85" s="166"/>
      <c r="EX85" s="34" t="e">
        <f t="shared" si="151"/>
        <v>#N/A</v>
      </c>
      <c r="EY85" s="34" t="e">
        <f t="shared" si="152"/>
        <v>#N/A</v>
      </c>
      <c r="EZ85" s="34" t="str">
        <f t="shared" si="153"/>
        <v/>
      </c>
      <c r="FA85" s="47" t="str">
        <f>IF(AND(Include_study?="Yes",Sufficient_data="Yes"),Z_score-('Publication Bias Analysis'!AL$30+'Publication Bias Analysis'!AL$31*Inverse_standard_error),"")</f>
        <v/>
      </c>
      <c r="FG85" s="166"/>
      <c r="FH85" s="104" t="str">
        <f>IF(Z_score&lt;&gt;"",RANK('Publication Bias Analysis'!AT:AT,'Publication Bias Analysis'!AT:AT,1)+COUNTIF('Publication Bias Analysis'!AT$2:AT84,'Publication Bias Analysis'!AT85),"")</f>
        <v/>
      </c>
      <c r="FI85" s="34" t="str">
        <f t="shared" si="214"/>
        <v/>
      </c>
      <c r="FJ85" s="34" t="e">
        <f>IF('Publication Bias Analysis'!AS85&lt;&gt;"",'Publication Bias Analysis'!AS85,NA())</f>
        <v>#N/A</v>
      </c>
      <c r="FK85" s="34" t="e">
        <f>IF('Publication Bias Analysis'!AT85&lt;&gt;"",'Publication Bias Analysis'!AT85,NA())</f>
        <v>#N/A</v>
      </c>
      <c r="FL85" s="34" t="str">
        <f>IF(AND(Include_study?="Yes",Sufficient_data="Yes"),'Publication Bias Analysis'!AS:AS-AVERAGE('Publication Bias Analysis'!AS:AS),"")</f>
        <v/>
      </c>
      <c r="FM85" s="47" t="str">
        <f>IF(AND(Include_study?="Yes",Sufficient_data="Yes"),FK:FK-('Publication Bias Analysis'!AW$30+'Publication Bias Analysis'!AW$31*'Publication Bias Analysis'!AS:AS),"")</f>
        <v/>
      </c>
      <c r="FS85" s="166"/>
      <c r="FT85" s="34" t="str">
        <f t="shared" si="155"/>
        <v/>
      </c>
      <c r="FU85" s="90" t="str">
        <f t="shared" si="220"/>
        <v/>
      </c>
      <c r="FV85" s="47" t="str">
        <f t="shared" si="185"/>
        <v/>
      </c>
    </row>
    <row r="86" spans="1:178" x14ac:dyDescent="0.2">
      <c r="A86" s="169"/>
      <c r="B86" s="54" t="str">
        <f t="shared" si="186"/>
        <v/>
      </c>
      <c r="C86" s="76" t="str">
        <f>IF(B86&lt;&gt;"",IF(B86=0,COUNTIF(B$2:B85,0)+1,COUNTIF(B$2:B85,B86)+B86+COUNTIF(B:B,0)),"")</f>
        <v/>
      </c>
      <c r="D86" s="76" t="str">
        <f t="shared" si="91"/>
        <v/>
      </c>
      <c r="E86" s="121" t="str">
        <f>IF(AND(Sufficient_data="Yes",Include_study?="Yes",Input!Study_name&lt;&gt;""),Input!Study_name,"")</f>
        <v/>
      </c>
      <c r="F8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86" s="76" t="str">
        <f t="shared" si="187"/>
        <v/>
      </c>
      <c r="H86" s="132" t="str">
        <f t="shared" si="188"/>
        <v/>
      </c>
      <c r="I8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86" s="77" t="str">
        <f t="shared" si="94"/>
        <v/>
      </c>
      <c r="K86" s="77" t="str">
        <f t="shared" si="95"/>
        <v/>
      </c>
      <c r="L86" s="77" t="str">
        <f t="shared" si="96"/>
        <v/>
      </c>
      <c r="M86" s="77" t="str">
        <f t="shared" si="189"/>
        <v/>
      </c>
      <c r="N86" s="77" t="str">
        <f t="shared" si="190"/>
        <v/>
      </c>
      <c r="O86" s="146" t="str">
        <f t="shared" si="191"/>
        <v/>
      </c>
      <c r="P86" s="142" t="str">
        <f t="shared" si="192"/>
        <v/>
      </c>
      <c r="Q86" s="35"/>
      <c r="R86" s="71" t="e">
        <f t="shared" si="193"/>
        <v>#N/A</v>
      </c>
      <c r="S86" s="34" t="e">
        <f t="shared" si="194"/>
        <v>#N/A</v>
      </c>
      <c r="T86" s="47" t="e">
        <f t="shared" si="195"/>
        <v>#N/A</v>
      </c>
      <c r="Y86" s="169"/>
      <c r="Z86" s="83" t="str">
        <f t="shared" si="157"/>
        <v/>
      </c>
      <c r="AA86" s="34" t="str">
        <f t="shared" si="105"/>
        <v/>
      </c>
      <c r="AB86" s="34" t="str">
        <f t="shared" si="106"/>
        <v/>
      </c>
      <c r="AC86" s="34" t="str">
        <f t="shared" si="196"/>
        <v/>
      </c>
      <c r="AD86" s="34" t="str">
        <f t="shared" si="108"/>
        <v/>
      </c>
      <c r="AE86" s="77" t="str">
        <f t="shared" si="158"/>
        <v/>
      </c>
      <c r="AF86" s="77" t="str">
        <f t="shared" si="197"/>
        <v/>
      </c>
      <c r="AG86" s="84" t="str">
        <f t="shared" si="159"/>
        <v/>
      </c>
      <c r="AH86" s="34" t="str">
        <f t="shared" si="198"/>
        <v/>
      </c>
      <c r="AI86" s="34" t="str">
        <f t="shared" si="199"/>
        <v/>
      </c>
      <c r="AJ86" s="47" t="str">
        <f t="shared" si="200"/>
        <v/>
      </c>
      <c r="AK86" s="35"/>
      <c r="AL86" s="71" t="e">
        <f t="shared" si="160"/>
        <v>#N/A</v>
      </c>
      <c r="AM86" s="34" t="e">
        <f t="shared" si="161"/>
        <v>#N/A</v>
      </c>
      <c r="AN86" s="47" t="e">
        <f t="shared" si="162"/>
        <v>#N/A</v>
      </c>
      <c r="AO86" s="35"/>
      <c r="AP86" s="83" t="str">
        <f t="shared" si="163"/>
        <v/>
      </c>
      <c r="AQ86" s="34" t="str">
        <f>IF(AND(Sufficient_data="Yes",Include_study?="Yes",Subgroup&lt;&gt;""),IF(COUNTIFS(Input!L$2:L85,"="&amp;"Yes",Input!C$2:C85,"="&amp;"Yes",Input!M$2:M85,"="&amp;Subgroup)&gt;0,"",Subgroup),"")</f>
        <v/>
      </c>
      <c r="AR86" s="89" t="str">
        <f t="shared" si="164"/>
        <v/>
      </c>
      <c r="AS86" s="76" t="str">
        <f t="shared" si="165"/>
        <v/>
      </c>
      <c r="AT86" s="34" t="str">
        <f t="shared" si="166"/>
        <v/>
      </c>
      <c r="AU86" s="90" t="str">
        <f t="shared" si="167"/>
        <v/>
      </c>
      <c r="AV86" s="34" t="str">
        <f t="shared" si="168"/>
        <v/>
      </c>
      <c r="AW86" s="34" t="str">
        <f t="shared" si="169"/>
        <v/>
      </c>
      <c r="AX86" s="34" t="str">
        <f t="shared" si="201"/>
        <v/>
      </c>
      <c r="AY86" s="34" t="str">
        <f t="shared" si="170"/>
        <v/>
      </c>
      <c r="AZ86" s="34" t="str">
        <f t="shared" si="171"/>
        <v/>
      </c>
      <c r="BA86" s="34" t="str">
        <f t="shared" si="202"/>
        <v/>
      </c>
      <c r="BB86" s="89" t="str">
        <f t="shared" si="172"/>
        <v/>
      </c>
      <c r="BC86" s="34" t="str">
        <f t="shared" si="203"/>
        <v/>
      </c>
      <c r="BD86" s="34" t="str">
        <f t="shared" si="204"/>
        <v/>
      </c>
      <c r="BE86" s="34" t="str">
        <f t="shared" si="173"/>
        <v/>
      </c>
      <c r="BF86" s="34" t="str">
        <f t="shared" si="174"/>
        <v/>
      </c>
      <c r="BG86" s="34" t="str">
        <f t="shared" si="215"/>
        <v/>
      </c>
      <c r="BH86" s="34" t="str">
        <f t="shared" si="216"/>
        <v/>
      </c>
      <c r="BI86" s="34" t="str">
        <f t="shared" si="175"/>
        <v/>
      </c>
      <c r="BJ86" s="34" t="str">
        <f t="shared" si="176"/>
        <v/>
      </c>
      <c r="BK86" s="34" t="str">
        <f t="shared" si="177"/>
        <v/>
      </c>
      <c r="BL86" s="34" t="e">
        <f t="shared" si="178"/>
        <v>#N/A</v>
      </c>
      <c r="BM86" s="84" t="str">
        <f t="shared" si="217"/>
        <v/>
      </c>
      <c r="BN86" s="34" t="str">
        <f t="shared" si="179"/>
        <v/>
      </c>
      <c r="BO86" s="34" t="str">
        <f t="shared" si="205"/>
        <v/>
      </c>
      <c r="BP86" s="34" t="str">
        <f t="shared" si="180"/>
        <v/>
      </c>
      <c r="BQ86" s="47" t="str">
        <f t="shared" si="218"/>
        <v/>
      </c>
      <c r="BV86" s="170"/>
      <c r="BW86" s="71" t="e">
        <f>IF(AND(Sufficient_data="Yes",Include_study?="Yes",Moderator&lt;&gt;""),'Moderator Analysis'!E:E,NA())</f>
        <v>#N/A</v>
      </c>
      <c r="BX86" s="34" t="e">
        <f>IF(AND(Include_study?="Yes",Sufficient_data="Yes",Moderator&lt;&gt;""),'Moderator Analysis'!F:F,NA())</f>
        <v>#N/A</v>
      </c>
      <c r="BY86" s="34" t="str">
        <f t="shared" si="206"/>
        <v/>
      </c>
      <c r="BZ86" s="34" t="str">
        <f>IF(AND(Sufficient_data="Yes",Include_study?="Yes",Moderator&lt;&gt;""),'Moderator Analysis'!F:F-CJ$2,"")</f>
        <v/>
      </c>
      <c r="CA86" s="34" t="str">
        <f>IF(AND(Sufficient_data="Yes",Include_study?="Yes",Moderator&lt;&gt;""),'Moderator Analysis'!E:E-CJ$3,"")</f>
        <v/>
      </c>
      <c r="CB86" s="47" t="str">
        <f t="shared" si="207"/>
        <v/>
      </c>
      <c r="CD86" s="95" t="str">
        <f t="shared" si="181"/>
        <v/>
      </c>
      <c r="CE86" s="77" t="str">
        <f>IF(AND(Sufficient_data="Yes",Include_study?="Yes",CD86&lt;&gt;""),'Moderator Analysis'!F:F-'Moderator Analysis'!J$37,"")</f>
        <v/>
      </c>
      <c r="CF86" s="77" t="str">
        <f>IF(AND(Sufficient_data="Yes",Include_study?="Yes",CD86&lt;&gt;""),'Moderator Analysis'!E:E-SUMPRODUCT('Moderator Analysis'!E:E,CD:CD)/SUM(CD:CD),"")</f>
        <v/>
      </c>
      <c r="CG86" s="96" t="str">
        <f>IF(AND(Sufficient_data="Yes",Include_study?="Yes",CD86&lt;&gt;""),CD:CD*(BX86-'Moderator Analysis'!J$29-'Moderator Analysis'!J$30*'Moderator Analysis'!E:E)^2,"")</f>
        <v/>
      </c>
      <c r="CL86" s="170"/>
      <c r="CM86" s="174"/>
      <c r="CN86" s="34" t="str">
        <f t="shared" si="208"/>
        <v/>
      </c>
      <c r="CO86" s="34" t="str">
        <f>IF(AND(Include_study?="Yes",Sufficient_data="Yes"),1/('Publication Bias Analysis'!F:F^2+IF(Additional_model="Fixed effect",0,Calculations!DB$11)),"")</f>
        <v/>
      </c>
      <c r="CP86" s="34" t="str">
        <f>IF(AND(Include_study?="Yes",Sufficient_data="Yes"),1/('Publication Bias Analysis'!F:F^2+IF(Additional_model="Fixed effect",0,'Publication Bias Analysis'!L$32)),"")</f>
        <v/>
      </c>
      <c r="CQ86" s="34" t="str">
        <f>IF(AND(Include_study?="Yes",Sufficient_data="Yes"),'Publication Bias Analysis'!E:E-'Publication Bias Analysis'!I$37,"")</f>
        <v/>
      </c>
      <c r="CR86" s="34" t="str">
        <f t="shared" si="209"/>
        <v/>
      </c>
      <c r="CS86" s="34" t="str">
        <f t="shared" si="219"/>
        <v/>
      </c>
      <c r="CT86" s="76" t="str">
        <f t="shared" si="210"/>
        <v/>
      </c>
      <c r="CU86" s="76" t="str">
        <f>IF(AND(Include_study?="Yes",Sufficient_data="Yes"),CT:CT+IF(DF:DF&lt;0,-1,1)*COUNTIF(CT$2:CT85,CT:CT),"")</f>
        <v/>
      </c>
      <c r="CV86" s="76" t="str">
        <f>IF(AND(Include_study?="Yes",Sufficient_data="Yes"),RANK(DJ:DJ,DJ:DJ,1)*IF(DI:DI&lt;0,-1,1)+IF(DI:DI&lt;0,-1,1)*COUNTIF(CT$2:CT85,CT:CT),"")</f>
        <v/>
      </c>
      <c r="CW86" s="76" t="str">
        <f>IF(AND(Include_study?="Yes",Sufficient_data="Yes"),RANK(DM:DM,DM:DM,1)*IF(DL:DL&lt;0,-1,1)+IF(DL:DL&lt;0,-1,1)*COUNTIF(CT$2:CT85,CT:CT),"")</f>
        <v/>
      </c>
      <c r="CX86" s="34" t="e">
        <f>IF(AND(Include_study?="Yes",Sufficient_data="Yes"),'Publication Bias Analysis'!E:E,NA())</f>
        <v>#N/A</v>
      </c>
      <c r="CY86" s="47" t="e">
        <f>IF(AND(Include_study?="Yes",Sufficient_data="Yes"),'Publication Bias Analysis'!F:F,NA())</f>
        <v>#N/A</v>
      </c>
      <c r="DE86" s="166"/>
      <c r="DF8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86" s="34" t="str">
        <f t="shared" si="182"/>
        <v/>
      </c>
      <c r="DH86" s="47" t="str">
        <f>IF(AND(Include_study?="Yes",Sufficient_data="Yes"),1/('Publication Bias Analysis'!F:F^2+IF(Additional_model="Fixed effect",0,$DQ$7)),"")</f>
        <v/>
      </c>
      <c r="DI86" s="34" t="str">
        <f>IF(AND(Include_study?="Yes",Sufficient_data="Yes"),IF('Publication Bias Analysis'!L$37="Left",'Publication Bias Analysis'!E:E-DQ$3,DQ$3-'Publication Bias Analysis'!E:E),"")</f>
        <v/>
      </c>
      <c r="DJ86" s="34" t="str">
        <f t="shared" si="183"/>
        <v/>
      </c>
      <c r="DK86" s="47" t="str">
        <f>IF(AND(DI86&lt;&gt;"",CU86&lt;=MAX(CU:CU)-DQ$8),1/('Publication Bias Analysis'!F:F^2+IF(Additional_model="Fixed effect",0,$DQ$15)),"")</f>
        <v/>
      </c>
      <c r="DL86" s="7" t="str">
        <f>IF(AND(Include_study?="Yes",Sufficient_data="Yes"),IF('Publication Bias Analysis'!L$37="Left",'Publication Bias Analysis'!E:E-DQ$11,DQ$11-'Publication Bias Analysis'!E:E),"")</f>
        <v/>
      </c>
      <c r="DM86" s="7" t="str">
        <f t="shared" si="184"/>
        <v/>
      </c>
      <c r="DN86" s="47" t="str">
        <f>IF(AND(DL86&lt;&gt;"",CV86&lt;=MAX(CV:CV)-DQ$16),1/('Publication Bias Analysis'!F:F^2+IF(Additional_model="Fixed effect",0,$DQ$23)),"")</f>
        <v/>
      </c>
      <c r="EF86" s="166"/>
      <c r="EG86" s="34" t="str">
        <f t="shared" si="211"/>
        <v/>
      </c>
      <c r="EH86" s="47" t="str">
        <f>IF(AND(Include_study?="Yes",Sufficient_data="Yes"),Z_score-('Publication Bias Analysis'!P$3+'Publication Bias Analysis'!P$4*Inverse_standard_error),"")</f>
        <v/>
      </c>
      <c r="EJ86" s="166"/>
      <c r="EK86" s="34" t="str">
        <f>IF(AND(Include_study?="Yes",Sufficient_data="Yes"),('Publication Bias Analysis'!E:E-SUMPRODUCT('Publication Bias Analysis'!E:E,Calculations!CN:CN)/SUM(Calculations!CN:CN))/(SQRT(EL:EL)),"")</f>
        <v/>
      </c>
      <c r="EL86" s="34" t="str">
        <f>IF(AND(Include_study?="Yes",Sufficient_data="Yes"),'Publication Bias Analysis'!F:F^2-1/(SUM(Calculations!CN:CN)),"")</f>
        <v/>
      </c>
      <c r="EM86" s="76" t="str">
        <f t="shared" si="212"/>
        <v/>
      </c>
      <c r="EN86" s="76" t="str">
        <f t="shared" si="213"/>
        <v/>
      </c>
      <c r="EO86" s="76" t="str">
        <f>IF(AND(Include_study?="Yes",Sufficient_data="Yes"),COUNTIFS(EM$2:EM85,"&lt;"&amp;EM86,EN$2:EN85,"&lt;"&amp;EN86)+COUNTIFS(EM87:EM$201,"&lt;"&amp;EM86,EN87:EN$201,"&lt;"&amp;EN86)+COUNTIFS(EM$2:EM85,"&gt;"&amp;EM86,EN$2:EN85,"&gt;"&amp;EN86)+COUNTIFS(EM87:EM$201,"&gt;"&amp;EM86,EN87:EN$201,"&gt;"&amp;EN86),"")</f>
        <v/>
      </c>
      <c r="EP86" s="101" t="str">
        <f>IF(AND(Include_study?="Yes",Sufficient_data="Yes"),COUNTIFS(EM$2:EM85,"&lt;"&amp;EM86,EN$2:EN85,"&gt;"&amp;EN86)+COUNTIFS(EM87:EM$201,"&lt;"&amp;EM86,EN87:EN$201,"&gt;"&amp;EN86)+COUNTIFS(EM$2:EM85,"&gt;"&amp;EM86,EN$2:EN85,"&lt;"&amp;EN86)+COUNTIFS(EM87:EM$201,"&gt;"&amp;EM86,EN87:EN$201,"&lt;"&amp;EN86),"")</f>
        <v/>
      </c>
      <c r="ER86" s="166"/>
      <c r="EW86" s="166"/>
      <c r="EX86" s="34" t="e">
        <f t="shared" si="151"/>
        <v>#N/A</v>
      </c>
      <c r="EY86" s="34" t="e">
        <f t="shared" si="152"/>
        <v>#N/A</v>
      </c>
      <c r="EZ86" s="34" t="str">
        <f t="shared" si="153"/>
        <v/>
      </c>
      <c r="FA86" s="47" t="str">
        <f>IF(AND(Include_study?="Yes",Sufficient_data="Yes"),Z_score-('Publication Bias Analysis'!AL$30+'Publication Bias Analysis'!AL$31*Inverse_standard_error),"")</f>
        <v/>
      </c>
      <c r="FG86" s="166"/>
      <c r="FH86" s="104" t="str">
        <f>IF(Z_score&lt;&gt;"",RANK('Publication Bias Analysis'!AT:AT,'Publication Bias Analysis'!AT:AT,1)+COUNTIF('Publication Bias Analysis'!AT$2:AT85,'Publication Bias Analysis'!AT86),"")</f>
        <v/>
      </c>
      <c r="FI86" s="34" t="str">
        <f t="shared" si="214"/>
        <v/>
      </c>
      <c r="FJ86" s="34" t="e">
        <f>IF('Publication Bias Analysis'!AS86&lt;&gt;"",'Publication Bias Analysis'!AS86,NA())</f>
        <v>#N/A</v>
      </c>
      <c r="FK86" s="34" t="e">
        <f>IF('Publication Bias Analysis'!AT86&lt;&gt;"",'Publication Bias Analysis'!AT86,NA())</f>
        <v>#N/A</v>
      </c>
      <c r="FL86" s="34" t="str">
        <f>IF(AND(Include_study?="Yes",Sufficient_data="Yes"),'Publication Bias Analysis'!AS:AS-AVERAGE('Publication Bias Analysis'!AS:AS),"")</f>
        <v/>
      </c>
      <c r="FM86" s="47" t="str">
        <f>IF(AND(Include_study?="Yes",Sufficient_data="Yes"),FK:FK-('Publication Bias Analysis'!AW$30+'Publication Bias Analysis'!AW$31*'Publication Bias Analysis'!AS:AS),"")</f>
        <v/>
      </c>
      <c r="FS86" s="166"/>
      <c r="FT86" s="34" t="str">
        <f t="shared" si="155"/>
        <v/>
      </c>
      <c r="FU86" s="90" t="str">
        <f t="shared" si="220"/>
        <v/>
      </c>
      <c r="FV86" s="47" t="str">
        <f t="shared" si="185"/>
        <v/>
      </c>
    </row>
    <row r="87" spans="1:178" x14ac:dyDescent="0.2">
      <c r="A87" s="169"/>
      <c r="B87" s="54" t="str">
        <f t="shared" si="186"/>
        <v/>
      </c>
      <c r="C87" s="76" t="str">
        <f>IF(B87&lt;&gt;"",IF(B87=0,COUNTIF(B$2:B86,0)+1,COUNTIF(B$2:B86,B87)+B87+COUNTIF(B:B,0)),"")</f>
        <v/>
      </c>
      <c r="D87" s="76" t="str">
        <f t="shared" si="91"/>
        <v/>
      </c>
      <c r="E87" s="121" t="str">
        <f>IF(AND(Sufficient_data="Yes",Include_study?="Yes",Input!Study_name&lt;&gt;""),Input!Study_name,"")</f>
        <v/>
      </c>
      <c r="F8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87" s="76" t="str">
        <f t="shared" si="187"/>
        <v/>
      </c>
      <c r="H87" s="132" t="str">
        <f t="shared" si="188"/>
        <v/>
      </c>
      <c r="I8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87" s="77" t="str">
        <f t="shared" si="94"/>
        <v/>
      </c>
      <c r="K87" s="77" t="str">
        <f t="shared" si="95"/>
        <v/>
      </c>
      <c r="L87" s="77" t="str">
        <f t="shared" si="96"/>
        <v/>
      </c>
      <c r="M87" s="77" t="str">
        <f t="shared" si="189"/>
        <v/>
      </c>
      <c r="N87" s="77" t="str">
        <f t="shared" si="190"/>
        <v/>
      </c>
      <c r="O87" s="146" t="str">
        <f t="shared" si="191"/>
        <v/>
      </c>
      <c r="P87" s="142" t="str">
        <f t="shared" si="192"/>
        <v/>
      </c>
      <c r="Q87" s="35"/>
      <c r="R87" s="71" t="e">
        <f t="shared" si="193"/>
        <v>#N/A</v>
      </c>
      <c r="S87" s="34" t="e">
        <f t="shared" si="194"/>
        <v>#N/A</v>
      </c>
      <c r="T87" s="47" t="e">
        <f t="shared" si="195"/>
        <v>#N/A</v>
      </c>
      <c r="Y87" s="169"/>
      <c r="Z87" s="83" t="str">
        <f t="shared" si="157"/>
        <v/>
      </c>
      <c r="AA87" s="34" t="str">
        <f t="shared" si="105"/>
        <v/>
      </c>
      <c r="AB87" s="34" t="str">
        <f t="shared" si="106"/>
        <v/>
      </c>
      <c r="AC87" s="34" t="str">
        <f t="shared" si="196"/>
        <v/>
      </c>
      <c r="AD87" s="34" t="str">
        <f t="shared" si="108"/>
        <v/>
      </c>
      <c r="AE87" s="77" t="str">
        <f t="shared" si="158"/>
        <v/>
      </c>
      <c r="AF87" s="77" t="str">
        <f t="shared" si="197"/>
        <v/>
      </c>
      <c r="AG87" s="84" t="str">
        <f t="shared" si="159"/>
        <v/>
      </c>
      <c r="AH87" s="34" t="str">
        <f t="shared" si="198"/>
        <v/>
      </c>
      <c r="AI87" s="34" t="str">
        <f t="shared" si="199"/>
        <v/>
      </c>
      <c r="AJ87" s="47" t="str">
        <f t="shared" si="200"/>
        <v/>
      </c>
      <c r="AK87" s="35"/>
      <c r="AL87" s="71" t="e">
        <f t="shared" si="160"/>
        <v>#N/A</v>
      </c>
      <c r="AM87" s="34" t="e">
        <f t="shared" si="161"/>
        <v>#N/A</v>
      </c>
      <c r="AN87" s="47" t="e">
        <f t="shared" si="162"/>
        <v>#N/A</v>
      </c>
      <c r="AO87" s="35"/>
      <c r="AP87" s="83" t="str">
        <f t="shared" si="163"/>
        <v/>
      </c>
      <c r="AQ87" s="34" t="str">
        <f>IF(AND(Sufficient_data="Yes",Include_study?="Yes",Subgroup&lt;&gt;""),IF(COUNTIFS(Input!L$2:L86,"="&amp;"Yes",Input!C$2:C86,"="&amp;"Yes",Input!M$2:M86,"="&amp;Subgroup)&gt;0,"",Subgroup),"")</f>
        <v/>
      </c>
      <c r="AR87" s="89" t="str">
        <f t="shared" si="164"/>
        <v/>
      </c>
      <c r="AS87" s="76" t="str">
        <f t="shared" si="165"/>
        <v/>
      </c>
      <c r="AT87" s="34" t="str">
        <f t="shared" si="166"/>
        <v/>
      </c>
      <c r="AU87" s="90" t="str">
        <f t="shared" si="167"/>
        <v/>
      </c>
      <c r="AV87" s="34" t="str">
        <f t="shared" si="168"/>
        <v/>
      </c>
      <c r="AW87" s="34" t="str">
        <f t="shared" si="169"/>
        <v/>
      </c>
      <c r="AX87" s="34" t="str">
        <f t="shared" si="201"/>
        <v/>
      </c>
      <c r="AY87" s="34" t="str">
        <f t="shared" si="170"/>
        <v/>
      </c>
      <c r="AZ87" s="34" t="str">
        <f t="shared" si="171"/>
        <v/>
      </c>
      <c r="BA87" s="34" t="str">
        <f t="shared" si="202"/>
        <v/>
      </c>
      <c r="BB87" s="89" t="str">
        <f t="shared" si="172"/>
        <v/>
      </c>
      <c r="BC87" s="34" t="str">
        <f t="shared" si="203"/>
        <v/>
      </c>
      <c r="BD87" s="34" t="str">
        <f t="shared" si="204"/>
        <v/>
      </c>
      <c r="BE87" s="34" t="str">
        <f t="shared" si="173"/>
        <v/>
      </c>
      <c r="BF87" s="34" t="str">
        <f t="shared" si="174"/>
        <v/>
      </c>
      <c r="BG87" s="34" t="str">
        <f t="shared" si="215"/>
        <v/>
      </c>
      <c r="BH87" s="34" t="str">
        <f t="shared" si="216"/>
        <v/>
      </c>
      <c r="BI87" s="34" t="str">
        <f t="shared" si="175"/>
        <v/>
      </c>
      <c r="BJ87" s="34" t="str">
        <f t="shared" si="176"/>
        <v/>
      </c>
      <c r="BK87" s="34" t="str">
        <f t="shared" si="177"/>
        <v/>
      </c>
      <c r="BL87" s="34" t="e">
        <f t="shared" si="178"/>
        <v>#N/A</v>
      </c>
      <c r="BM87" s="84" t="str">
        <f t="shared" si="217"/>
        <v/>
      </c>
      <c r="BN87" s="34" t="str">
        <f t="shared" si="179"/>
        <v/>
      </c>
      <c r="BO87" s="34" t="str">
        <f t="shared" si="205"/>
        <v/>
      </c>
      <c r="BP87" s="34" t="str">
        <f t="shared" si="180"/>
        <v/>
      </c>
      <c r="BQ87" s="47" t="str">
        <f t="shared" si="218"/>
        <v/>
      </c>
      <c r="BV87" s="170"/>
      <c r="BW87" s="71" t="e">
        <f>IF(AND(Sufficient_data="Yes",Include_study?="Yes",Moderator&lt;&gt;""),'Moderator Analysis'!E:E,NA())</f>
        <v>#N/A</v>
      </c>
      <c r="BX87" s="34" t="e">
        <f>IF(AND(Include_study?="Yes",Sufficient_data="Yes",Moderator&lt;&gt;""),'Moderator Analysis'!F:F,NA())</f>
        <v>#N/A</v>
      </c>
      <c r="BY87" s="34" t="str">
        <f t="shared" si="206"/>
        <v/>
      </c>
      <c r="BZ87" s="34" t="str">
        <f>IF(AND(Sufficient_data="Yes",Include_study?="Yes",Moderator&lt;&gt;""),'Moderator Analysis'!F:F-CJ$2,"")</f>
        <v/>
      </c>
      <c r="CA87" s="34" t="str">
        <f>IF(AND(Sufficient_data="Yes",Include_study?="Yes",Moderator&lt;&gt;""),'Moderator Analysis'!E:E-CJ$3,"")</f>
        <v/>
      </c>
      <c r="CB87" s="47" t="str">
        <f t="shared" si="207"/>
        <v/>
      </c>
      <c r="CD87" s="95" t="str">
        <f t="shared" si="181"/>
        <v/>
      </c>
      <c r="CE87" s="77" t="str">
        <f>IF(AND(Sufficient_data="Yes",Include_study?="Yes",CD87&lt;&gt;""),'Moderator Analysis'!F:F-'Moderator Analysis'!J$37,"")</f>
        <v/>
      </c>
      <c r="CF87" s="77" t="str">
        <f>IF(AND(Sufficient_data="Yes",Include_study?="Yes",CD87&lt;&gt;""),'Moderator Analysis'!E:E-SUMPRODUCT('Moderator Analysis'!E:E,CD:CD)/SUM(CD:CD),"")</f>
        <v/>
      </c>
      <c r="CG87" s="96" t="str">
        <f>IF(AND(Sufficient_data="Yes",Include_study?="Yes",CD87&lt;&gt;""),CD:CD*(BX87-'Moderator Analysis'!J$29-'Moderator Analysis'!J$30*'Moderator Analysis'!E:E)^2,"")</f>
        <v/>
      </c>
      <c r="CL87" s="170"/>
      <c r="CM87" s="174"/>
      <c r="CN87" s="34" t="str">
        <f t="shared" si="208"/>
        <v/>
      </c>
      <c r="CO87" s="34" t="str">
        <f>IF(AND(Include_study?="Yes",Sufficient_data="Yes"),1/('Publication Bias Analysis'!F:F^2+IF(Additional_model="Fixed effect",0,Calculations!DB$11)),"")</f>
        <v/>
      </c>
      <c r="CP87" s="34" t="str">
        <f>IF(AND(Include_study?="Yes",Sufficient_data="Yes"),1/('Publication Bias Analysis'!F:F^2+IF(Additional_model="Fixed effect",0,'Publication Bias Analysis'!L$32)),"")</f>
        <v/>
      </c>
      <c r="CQ87" s="34" t="str">
        <f>IF(AND(Include_study?="Yes",Sufficient_data="Yes"),'Publication Bias Analysis'!E:E-'Publication Bias Analysis'!I$37,"")</f>
        <v/>
      </c>
      <c r="CR87" s="34" t="str">
        <f t="shared" si="209"/>
        <v/>
      </c>
      <c r="CS87" s="34" t="str">
        <f t="shared" si="219"/>
        <v/>
      </c>
      <c r="CT87" s="76" t="str">
        <f t="shared" si="210"/>
        <v/>
      </c>
      <c r="CU87" s="76" t="str">
        <f>IF(AND(Include_study?="Yes",Sufficient_data="Yes"),CT:CT+IF(DF:DF&lt;0,-1,1)*COUNTIF(CT$2:CT86,CT:CT),"")</f>
        <v/>
      </c>
      <c r="CV87" s="76" t="str">
        <f>IF(AND(Include_study?="Yes",Sufficient_data="Yes"),RANK(DJ:DJ,DJ:DJ,1)*IF(DI:DI&lt;0,-1,1)+IF(DI:DI&lt;0,-1,1)*COUNTIF(CT$2:CT86,CT:CT),"")</f>
        <v/>
      </c>
      <c r="CW87" s="76" t="str">
        <f>IF(AND(Include_study?="Yes",Sufficient_data="Yes"),RANK(DM:DM,DM:DM,1)*IF(DL:DL&lt;0,-1,1)+IF(DL:DL&lt;0,-1,1)*COUNTIF(CT$2:CT86,CT:CT),"")</f>
        <v/>
      </c>
      <c r="CX87" s="34" t="e">
        <f>IF(AND(Include_study?="Yes",Sufficient_data="Yes"),'Publication Bias Analysis'!E:E,NA())</f>
        <v>#N/A</v>
      </c>
      <c r="CY87" s="47" t="e">
        <f>IF(AND(Include_study?="Yes",Sufficient_data="Yes"),'Publication Bias Analysis'!F:F,NA())</f>
        <v>#N/A</v>
      </c>
      <c r="DE87" s="166"/>
      <c r="DF8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87" s="34" t="str">
        <f t="shared" si="182"/>
        <v/>
      </c>
      <c r="DH87" s="47" t="str">
        <f>IF(AND(Include_study?="Yes",Sufficient_data="Yes"),1/('Publication Bias Analysis'!F:F^2+IF(Additional_model="Fixed effect",0,$DQ$7)),"")</f>
        <v/>
      </c>
      <c r="DI87" s="34" t="str">
        <f>IF(AND(Include_study?="Yes",Sufficient_data="Yes"),IF('Publication Bias Analysis'!L$37="Left",'Publication Bias Analysis'!E:E-DQ$3,DQ$3-'Publication Bias Analysis'!E:E),"")</f>
        <v/>
      </c>
      <c r="DJ87" s="34" t="str">
        <f t="shared" si="183"/>
        <v/>
      </c>
      <c r="DK87" s="47" t="str">
        <f>IF(AND(DI87&lt;&gt;"",CU87&lt;=MAX(CU:CU)-DQ$8),1/('Publication Bias Analysis'!F:F^2+IF(Additional_model="Fixed effect",0,$DQ$15)),"")</f>
        <v/>
      </c>
      <c r="DL87" s="7" t="str">
        <f>IF(AND(Include_study?="Yes",Sufficient_data="Yes"),IF('Publication Bias Analysis'!L$37="Left",'Publication Bias Analysis'!E:E-DQ$11,DQ$11-'Publication Bias Analysis'!E:E),"")</f>
        <v/>
      </c>
      <c r="DM87" s="7" t="str">
        <f t="shared" si="184"/>
        <v/>
      </c>
      <c r="DN87" s="47" t="str">
        <f>IF(AND(DL87&lt;&gt;"",CV87&lt;=MAX(CV:CV)-DQ$16),1/('Publication Bias Analysis'!F:F^2+IF(Additional_model="Fixed effect",0,$DQ$23)),"")</f>
        <v/>
      </c>
      <c r="EF87" s="166"/>
      <c r="EG87" s="34" t="str">
        <f t="shared" si="211"/>
        <v/>
      </c>
      <c r="EH87" s="47" t="str">
        <f>IF(AND(Include_study?="Yes",Sufficient_data="Yes"),Z_score-('Publication Bias Analysis'!P$3+'Publication Bias Analysis'!P$4*Inverse_standard_error),"")</f>
        <v/>
      </c>
      <c r="EJ87" s="166"/>
      <c r="EK87" s="34" t="str">
        <f>IF(AND(Include_study?="Yes",Sufficient_data="Yes"),('Publication Bias Analysis'!E:E-SUMPRODUCT('Publication Bias Analysis'!E:E,Calculations!CN:CN)/SUM(Calculations!CN:CN))/(SQRT(EL:EL)),"")</f>
        <v/>
      </c>
      <c r="EL87" s="34" t="str">
        <f>IF(AND(Include_study?="Yes",Sufficient_data="Yes"),'Publication Bias Analysis'!F:F^2-1/(SUM(Calculations!CN:CN)),"")</f>
        <v/>
      </c>
      <c r="EM87" s="76" t="str">
        <f t="shared" si="212"/>
        <v/>
      </c>
      <c r="EN87" s="76" t="str">
        <f t="shared" si="213"/>
        <v/>
      </c>
      <c r="EO87" s="76" t="str">
        <f>IF(AND(Include_study?="Yes",Sufficient_data="Yes"),COUNTIFS(EM$2:EM86,"&lt;"&amp;EM87,EN$2:EN86,"&lt;"&amp;EN87)+COUNTIFS(EM88:EM$201,"&lt;"&amp;EM87,EN88:EN$201,"&lt;"&amp;EN87)+COUNTIFS(EM$2:EM86,"&gt;"&amp;EM87,EN$2:EN86,"&gt;"&amp;EN87)+COUNTIFS(EM88:EM$201,"&gt;"&amp;EM87,EN88:EN$201,"&gt;"&amp;EN87),"")</f>
        <v/>
      </c>
      <c r="EP87" s="101" t="str">
        <f>IF(AND(Include_study?="Yes",Sufficient_data="Yes"),COUNTIFS(EM$2:EM86,"&lt;"&amp;EM87,EN$2:EN86,"&gt;"&amp;EN87)+COUNTIFS(EM88:EM$201,"&lt;"&amp;EM87,EN88:EN$201,"&gt;"&amp;EN87)+COUNTIFS(EM$2:EM86,"&gt;"&amp;EM87,EN$2:EN86,"&lt;"&amp;EN87)+COUNTIFS(EM88:EM$201,"&gt;"&amp;EM87,EN88:EN$201,"&lt;"&amp;EN87),"")</f>
        <v/>
      </c>
      <c r="ER87" s="166"/>
      <c r="EW87" s="166"/>
      <c r="EX87" s="34" t="e">
        <f t="shared" si="151"/>
        <v>#N/A</v>
      </c>
      <c r="EY87" s="34" t="e">
        <f t="shared" si="152"/>
        <v>#N/A</v>
      </c>
      <c r="EZ87" s="34" t="str">
        <f t="shared" si="153"/>
        <v/>
      </c>
      <c r="FA87" s="47" t="str">
        <f>IF(AND(Include_study?="Yes",Sufficient_data="Yes"),Z_score-('Publication Bias Analysis'!AL$30+'Publication Bias Analysis'!AL$31*Inverse_standard_error),"")</f>
        <v/>
      </c>
      <c r="FG87" s="166"/>
      <c r="FH87" s="104" t="str">
        <f>IF(Z_score&lt;&gt;"",RANK('Publication Bias Analysis'!AT:AT,'Publication Bias Analysis'!AT:AT,1)+COUNTIF('Publication Bias Analysis'!AT$2:AT86,'Publication Bias Analysis'!AT87),"")</f>
        <v/>
      </c>
      <c r="FI87" s="34" t="str">
        <f t="shared" si="214"/>
        <v/>
      </c>
      <c r="FJ87" s="34" t="e">
        <f>IF('Publication Bias Analysis'!AS87&lt;&gt;"",'Publication Bias Analysis'!AS87,NA())</f>
        <v>#N/A</v>
      </c>
      <c r="FK87" s="34" t="e">
        <f>IF('Publication Bias Analysis'!AT87&lt;&gt;"",'Publication Bias Analysis'!AT87,NA())</f>
        <v>#N/A</v>
      </c>
      <c r="FL87" s="34" t="str">
        <f>IF(AND(Include_study?="Yes",Sufficient_data="Yes"),'Publication Bias Analysis'!AS:AS-AVERAGE('Publication Bias Analysis'!AS:AS),"")</f>
        <v/>
      </c>
      <c r="FM87" s="47" t="str">
        <f>IF(AND(Include_study?="Yes",Sufficient_data="Yes"),FK:FK-('Publication Bias Analysis'!AW$30+'Publication Bias Analysis'!AW$31*'Publication Bias Analysis'!AS:AS),"")</f>
        <v/>
      </c>
      <c r="FS87" s="166"/>
      <c r="FT87" s="34" t="str">
        <f t="shared" si="155"/>
        <v/>
      </c>
      <c r="FU87" s="90" t="str">
        <f t="shared" si="220"/>
        <v/>
      </c>
      <c r="FV87" s="47" t="str">
        <f t="shared" si="185"/>
        <v/>
      </c>
    </row>
    <row r="88" spans="1:178" x14ac:dyDescent="0.2">
      <c r="A88" s="169"/>
      <c r="B88" s="54" t="str">
        <f t="shared" si="186"/>
        <v/>
      </c>
      <c r="C88" s="76" t="str">
        <f>IF(B88&lt;&gt;"",IF(B88=0,COUNTIF(B$2:B87,0)+1,COUNTIF(B$2:B87,B88)+B88+COUNTIF(B:B,0)),"")</f>
        <v/>
      </c>
      <c r="D88" s="76" t="str">
        <f t="shared" si="91"/>
        <v/>
      </c>
      <c r="E88" s="121" t="str">
        <f>IF(AND(Sufficient_data="Yes",Include_study?="Yes",Input!Study_name&lt;&gt;""),Input!Study_name,"")</f>
        <v/>
      </c>
      <c r="F8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88" s="76" t="str">
        <f t="shared" si="187"/>
        <v/>
      </c>
      <c r="H88" s="132" t="str">
        <f t="shared" si="188"/>
        <v/>
      </c>
      <c r="I8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88" s="77" t="str">
        <f t="shared" si="94"/>
        <v/>
      </c>
      <c r="K88" s="77" t="str">
        <f t="shared" si="95"/>
        <v/>
      </c>
      <c r="L88" s="77" t="str">
        <f t="shared" si="96"/>
        <v/>
      </c>
      <c r="M88" s="77" t="str">
        <f t="shared" si="189"/>
        <v/>
      </c>
      <c r="N88" s="77" t="str">
        <f t="shared" si="190"/>
        <v/>
      </c>
      <c r="O88" s="146" t="str">
        <f t="shared" si="191"/>
        <v/>
      </c>
      <c r="P88" s="142" t="str">
        <f t="shared" si="192"/>
        <v/>
      </c>
      <c r="Q88" s="35"/>
      <c r="R88" s="71" t="e">
        <f t="shared" si="193"/>
        <v>#N/A</v>
      </c>
      <c r="S88" s="34" t="e">
        <f t="shared" si="194"/>
        <v>#N/A</v>
      </c>
      <c r="T88" s="47" t="e">
        <f t="shared" si="195"/>
        <v>#N/A</v>
      </c>
      <c r="Y88" s="169"/>
      <c r="Z88" s="83" t="str">
        <f t="shared" si="157"/>
        <v/>
      </c>
      <c r="AA88" s="34" t="str">
        <f t="shared" si="105"/>
        <v/>
      </c>
      <c r="AB88" s="34" t="str">
        <f t="shared" si="106"/>
        <v/>
      </c>
      <c r="AC88" s="34" t="str">
        <f t="shared" si="196"/>
        <v/>
      </c>
      <c r="AD88" s="34" t="str">
        <f t="shared" si="108"/>
        <v/>
      </c>
      <c r="AE88" s="77" t="str">
        <f t="shared" si="158"/>
        <v/>
      </c>
      <c r="AF88" s="77" t="str">
        <f t="shared" si="197"/>
        <v/>
      </c>
      <c r="AG88" s="84" t="str">
        <f t="shared" si="159"/>
        <v/>
      </c>
      <c r="AH88" s="34" t="str">
        <f t="shared" si="198"/>
        <v/>
      </c>
      <c r="AI88" s="34" t="str">
        <f t="shared" si="199"/>
        <v/>
      </c>
      <c r="AJ88" s="47" t="str">
        <f t="shared" si="200"/>
        <v/>
      </c>
      <c r="AK88" s="35"/>
      <c r="AL88" s="71" t="e">
        <f t="shared" si="160"/>
        <v>#N/A</v>
      </c>
      <c r="AM88" s="34" t="e">
        <f t="shared" si="161"/>
        <v>#N/A</v>
      </c>
      <c r="AN88" s="47" t="e">
        <f t="shared" si="162"/>
        <v>#N/A</v>
      </c>
      <c r="AO88" s="35"/>
      <c r="AP88" s="83" t="str">
        <f t="shared" si="163"/>
        <v/>
      </c>
      <c r="AQ88" s="34" t="str">
        <f>IF(AND(Sufficient_data="Yes",Include_study?="Yes",Subgroup&lt;&gt;""),IF(COUNTIFS(Input!L$2:L87,"="&amp;"Yes",Input!C$2:C87,"="&amp;"Yes",Input!M$2:M87,"="&amp;Subgroup)&gt;0,"",Subgroup),"")</f>
        <v/>
      </c>
      <c r="AR88" s="89" t="str">
        <f t="shared" si="164"/>
        <v/>
      </c>
      <c r="AS88" s="76" t="str">
        <f t="shared" si="165"/>
        <v/>
      </c>
      <c r="AT88" s="34" t="str">
        <f t="shared" si="166"/>
        <v/>
      </c>
      <c r="AU88" s="90" t="str">
        <f t="shared" si="167"/>
        <v/>
      </c>
      <c r="AV88" s="34" t="str">
        <f t="shared" si="168"/>
        <v/>
      </c>
      <c r="AW88" s="34" t="str">
        <f t="shared" si="169"/>
        <v/>
      </c>
      <c r="AX88" s="34" t="str">
        <f t="shared" si="201"/>
        <v/>
      </c>
      <c r="AY88" s="34" t="str">
        <f t="shared" si="170"/>
        <v/>
      </c>
      <c r="AZ88" s="34" t="str">
        <f t="shared" si="171"/>
        <v/>
      </c>
      <c r="BA88" s="34" t="str">
        <f t="shared" si="202"/>
        <v/>
      </c>
      <c r="BB88" s="89" t="str">
        <f t="shared" si="172"/>
        <v/>
      </c>
      <c r="BC88" s="34" t="str">
        <f t="shared" si="203"/>
        <v/>
      </c>
      <c r="BD88" s="34" t="str">
        <f t="shared" si="204"/>
        <v/>
      </c>
      <c r="BE88" s="34" t="str">
        <f t="shared" si="173"/>
        <v/>
      </c>
      <c r="BF88" s="34" t="str">
        <f t="shared" si="174"/>
        <v/>
      </c>
      <c r="BG88" s="34" t="str">
        <f t="shared" si="215"/>
        <v/>
      </c>
      <c r="BH88" s="34" t="str">
        <f t="shared" si="216"/>
        <v/>
      </c>
      <c r="BI88" s="34" t="str">
        <f t="shared" si="175"/>
        <v/>
      </c>
      <c r="BJ88" s="34" t="str">
        <f t="shared" si="176"/>
        <v/>
      </c>
      <c r="BK88" s="34" t="str">
        <f t="shared" si="177"/>
        <v/>
      </c>
      <c r="BL88" s="34" t="e">
        <f t="shared" si="178"/>
        <v>#N/A</v>
      </c>
      <c r="BM88" s="84" t="str">
        <f t="shared" si="217"/>
        <v/>
      </c>
      <c r="BN88" s="34" t="str">
        <f t="shared" si="179"/>
        <v/>
      </c>
      <c r="BO88" s="34" t="str">
        <f t="shared" si="205"/>
        <v/>
      </c>
      <c r="BP88" s="34" t="str">
        <f t="shared" si="180"/>
        <v/>
      </c>
      <c r="BQ88" s="47" t="str">
        <f t="shared" si="218"/>
        <v/>
      </c>
      <c r="BV88" s="170"/>
      <c r="BW88" s="71" t="e">
        <f>IF(AND(Sufficient_data="Yes",Include_study?="Yes",Moderator&lt;&gt;""),'Moderator Analysis'!E:E,NA())</f>
        <v>#N/A</v>
      </c>
      <c r="BX88" s="34" t="e">
        <f>IF(AND(Include_study?="Yes",Sufficient_data="Yes",Moderator&lt;&gt;""),'Moderator Analysis'!F:F,NA())</f>
        <v>#N/A</v>
      </c>
      <c r="BY88" s="34" t="str">
        <f t="shared" si="206"/>
        <v/>
      </c>
      <c r="BZ88" s="34" t="str">
        <f>IF(AND(Sufficient_data="Yes",Include_study?="Yes",Moderator&lt;&gt;""),'Moderator Analysis'!F:F-CJ$2,"")</f>
        <v/>
      </c>
      <c r="CA88" s="34" t="str">
        <f>IF(AND(Sufficient_data="Yes",Include_study?="Yes",Moderator&lt;&gt;""),'Moderator Analysis'!E:E-CJ$3,"")</f>
        <v/>
      </c>
      <c r="CB88" s="47" t="str">
        <f t="shared" si="207"/>
        <v/>
      </c>
      <c r="CD88" s="95" t="str">
        <f t="shared" si="181"/>
        <v/>
      </c>
      <c r="CE88" s="77" t="str">
        <f>IF(AND(Sufficient_data="Yes",Include_study?="Yes",CD88&lt;&gt;""),'Moderator Analysis'!F:F-'Moderator Analysis'!J$37,"")</f>
        <v/>
      </c>
      <c r="CF88" s="77" t="str">
        <f>IF(AND(Sufficient_data="Yes",Include_study?="Yes",CD88&lt;&gt;""),'Moderator Analysis'!E:E-SUMPRODUCT('Moderator Analysis'!E:E,CD:CD)/SUM(CD:CD),"")</f>
        <v/>
      </c>
      <c r="CG88" s="96" t="str">
        <f>IF(AND(Sufficient_data="Yes",Include_study?="Yes",CD88&lt;&gt;""),CD:CD*(BX88-'Moderator Analysis'!J$29-'Moderator Analysis'!J$30*'Moderator Analysis'!E:E)^2,"")</f>
        <v/>
      </c>
      <c r="CL88" s="170"/>
      <c r="CM88" s="174"/>
      <c r="CN88" s="34" t="str">
        <f t="shared" si="208"/>
        <v/>
      </c>
      <c r="CO88" s="34" t="str">
        <f>IF(AND(Include_study?="Yes",Sufficient_data="Yes"),1/('Publication Bias Analysis'!F:F^2+IF(Additional_model="Fixed effect",0,Calculations!DB$11)),"")</f>
        <v/>
      </c>
      <c r="CP88" s="34" t="str">
        <f>IF(AND(Include_study?="Yes",Sufficient_data="Yes"),1/('Publication Bias Analysis'!F:F^2+IF(Additional_model="Fixed effect",0,'Publication Bias Analysis'!L$32)),"")</f>
        <v/>
      </c>
      <c r="CQ88" s="34" t="str">
        <f>IF(AND(Include_study?="Yes",Sufficient_data="Yes"),'Publication Bias Analysis'!E:E-'Publication Bias Analysis'!I$37,"")</f>
        <v/>
      </c>
      <c r="CR88" s="34" t="str">
        <f t="shared" si="209"/>
        <v/>
      </c>
      <c r="CS88" s="34" t="str">
        <f t="shared" si="219"/>
        <v/>
      </c>
      <c r="CT88" s="76" t="str">
        <f t="shared" si="210"/>
        <v/>
      </c>
      <c r="CU88" s="76" t="str">
        <f>IF(AND(Include_study?="Yes",Sufficient_data="Yes"),CT:CT+IF(DF:DF&lt;0,-1,1)*COUNTIF(CT$2:CT87,CT:CT),"")</f>
        <v/>
      </c>
      <c r="CV88" s="76" t="str">
        <f>IF(AND(Include_study?="Yes",Sufficient_data="Yes"),RANK(DJ:DJ,DJ:DJ,1)*IF(DI:DI&lt;0,-1,1)+IF(DI:DI&lt;0,-1,1)*COUNTIF(CT$2:CT87,CT:CT),"")</f>
        <v/>
      </c>
      <c r="CW88" s="76" t="str">
        <f>IF(AND(Include_study?="Yes",Sufficient_data="Yes"),RANK(DM:DM,DM:DM,1)*IF(DL:DL&lt;0,-1,1)+IF(DL:DL&lt;0,-1,1)*COUNTIF(CT$2:CT87,CT:CT),"")</f>
        <v/>
      </c>
      <c r="CX88" s="34" t="e">
        <f>IF(AND(Include_study?="Yes",Sufficient_data="Yes"),'Publication Bias Analysis'!E:E,NA())</f>
        <v>#N/A</v>
      </c>
      <c r="CY88" s="47" t="e">
        <f>IF(AND(Include_study?="Yes",Sufficient_data="Yes"),'Publication Bias Analysis'!F:F,NA())</f>
        <v>#N/A</v>
      </c>
      <c r="DE88" s="166"/>
      <c r="DF8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88" s="34" t="str">
        <f t="shared" si="182"/>
        <v/>
      </c>
      <c r="DH88" s="47" t="str">
        <f>IF(AND(Include_study?="Yes",Sufficient_data="Yes"),1/('Publication Bias Analysis'!F:F^2+IF(Additional_model="Fixed effect",0,$DQ$7)),"")</f>
        <v/>
      </c>
      <c r="DI88" s="34" t="str">
        <f>IF(AND(Include_study?="Yes",Sufficient_data="Yes"),IF('Publication Bias Analysis'!L$37="Left",'Publication Bias Analysis'!E:E-DQ$3,DQ$3-'Publication Bias Analysis'!E:E),"")</f>
        <v/>
      </c>
      <c r="DJ88" s="34" t="str">
        <f t="shared" si="183"/>
        <v/>
      </c>
      <c r="DK88" s="47" t="str">
        <f>IF(AND(DI88&lt;&gt;"",CU88&lt;=MAX(CU:CU)-DQ$8),1/('Publication Bias Analysis'!F:F^2+IF(Additional_model="Fixed effect",0,$DQ$15)),"")</f>
        <v/>
      </c>
      <c r="DL88" s="7" t="str">
        <f>IF(AND(Include_study?="Yes",Sufficient_data="Yes"),IF('Publication Bias Analysis'!L$37="Left",'Publication Bias Analysis'!E:E-DQ$11,DQ$11-'Publication Bias Analysis'!E:E),"")</f>
        <v/>
      </c>
      <c r="DM88" s="7" t="str">
        <f t="shared" si="184"/>
        <v/>
      </c>
      <c r="DN88" s="47" t="str">
        <f>IF(AND(DL88&lt;&gt;"",CV88&lt;=MAX(CV:CV)-DQ$16),1/('Publication Bias Analysis'!F:F^2+IF(Additional_model="Fixed effect",0,$DQ$23)),"")</f>
        <v/>
      </c>
      <c r="EF88" s="166"/>
      <c r="EG88" s="34" t="str">
        <f t="shared" si="211"/>
        <v/>
      </c>
      <c r="EH88" s="47" t="str">
        <f>IF(AND(Include_study?="Yes",Sufficient_data="Yes"),Z_score-('Publication Bias Analysis'!P$3+'Publication Bias Analysis'!P$4*Inverse_standard_error),"")</f>
        <v/>
      </c>
      <c r="EJ88" s="166"/>
      <c r="EK88" s="34" t="str">
        <f>IF(AND(Include_study?="Yes",Sufficient_data="Yes"),('Publication Bias Analysis'!E:E-SUMPRODUCT('Publication Bias Analysis'!E:E,Calculations!CN:CN)/SUM(Calculations!CN:CN))/(SQRT(EL:EL)),"")</f>
        <v/>
      </c>
      <c r="EL88" s="34" t="str">
        <f>IF(AND(Include_study?="Yes",Sufficient_data="Yes"),'Publication Bias Analysis'!F:F^2-1/(SUM(Calculations!CN:CN)),"")</f>
        <v/>
      </c>
      <c r="EM88" s="76" t="str">
        <f t="shared" si="212"/>
        <v/>
      </c>
      <c r="EN88" s="76" t="str">
        <f t="shared" si="213"/>
        <v/>
      </c>
      <c r="EO88" s="76" t="str">
        <f>IF(AND(Include_study?="Yes",Sufficient_data="Yes"),COUNTIFS(EM$2:EM87,"&lt;"&amp;EM88,EN$2:EN87,"&lt;"&amp;EN88)+COUNTIFS(EM89:EM$201,"&lt;"&amp;EM88,EN89:EN$201,"&lt;"&amp;EN88)+COUNTIFS(EM$2:EM87,"&gt;"&amp;EM88,EN$2:EN87,"&gt;"&amp;EN88)+COUNTIFS(EM89:EM$201,"&gt;"&amp;EM88,EN89:EN$201,"&gt;"&amp;EN88),"")</f>
        <v/>
      </c>
      <c r="EP88" s="101" t="str">
        <f>IF(AND(Include_study?="Yes",Sufficient_data="Yes"),COUNTIFS(EM$2:EM87,"&lt;"&amp;EM88,EN$2:EN87,"&gt;"&amp;EN88)+COUNTIFS(EM89:EM$201,"&lt;"&amp;EM88,EN89:EN$201,"&gt;"&amp;EN88)+COUNTIFS(EM$2:EM87,"&gt;"&amp;EM88,EN$2:EN87,"&lt;"&amp;EN88)+COUNTIFS(EM89:EM$201,"&gt;"&amp;EM88,EN89:EN$201,"&lt;"&amp;EN88),"")</f>
        <v/>
      </c>
      <c r="ER88" s="166"/>
      <c r="EW88" s="166"/>
      <c r="EX88" s="34" t="e">
        <f t="shared" si="151"/>
        <v>#N/A</v>
      </c>
      <c r="EY88" s="34" t="e">
        <f t="shared" si="152"/>
        <v>#N/A</v>
      </c>
      <c r="EZ88" s="34" t="str">
        <f t="shared" si="153"/>
        <v/>
      </c>
      <c r="FA88" s="47" t="str">
        <f>IF(AND(Include_study?="Yes",Sufficient_data="Yes"),Z_score-('Publication Bias Analysis'!AL$30+'Publication Bias Analysis'!AL$31*Inverse_standard_error),"")</f>
        <v/>
      </c>
      <c r="FG88" s="166"/>
      <c r="FH88" s="104" t="str">
        <f>IF(Z_score&lt;&gt;"",RANK('Publication Bias Analysis'!AT:AT,'Publication Bias Analysis'!AT:AT,1)+COUNTIF('Publication Bias Analysis'!AT$2:AT87,'Publication Bias Analysis'!AT88),"")</f>
        <v/>
      </c>
      <c r="FI88" s="34" t="str">
        <f t="shared" si="214"/>
        <v/>
      </c>
      <c r="FJ88" s="34" t="e">
        <f>IF('Publication Bias Analysis'!AS88&lt;&gt;"",'Publication Bias Analysis'!AS88,NA())</f>
        <v>#N/A</v>
      </c>
      <c r="FK88" s="34" t="e">
        <f>IF('Publication Bias Analysis'!AT88&lt;&gt;"",'Publication Bias Analysis'!AT88,NA())</f>
        <v>#N/A</v>
      </c>
      <c r="FL88" s="34" t="str">
        <f>IF(AND(Include_study?="Yes",Sufficient_data="Yes"),'Publication Bias Analysis'!AS:AS-AVERAGE('Publication Bias Analysis'!AS:AS),"")</f>
        <v/>
      </c>
      <c r="FM88" s="47" t="str">
        <f>IF(AND(Include_study?="Yes",Sufficient_data="Yes"),FK:FK-('Publication Bias Analysis'!AW$30+'Publication Bias Analysis'!AW$31*'Publication Bias Analysis'!AS:AS),"")</f>
        <v/>
      </c>
      <c r="FS88" s="166"/>
      <c r="FT88" s="34" t="str">
        <f t="shared" si="155"/>
        <v/>
      </c>
      <c r="FU88" s="90" t="str">
        <f t="shared" si="220"/>
        <v/>
      </c>
      <c r="FV88" s="47" t="str">
        <f t="shared" si="185"/>
        <v/>
      </c>
    </row>
    <row r="89" spans="1:178" x14ac:dyDescent="0.2">
      <c r="A89" s="169"/>
      <c r="B89" s="54" t="str">
        <f t="shared" si="186"/>
        <v/>
      </c>
      <c r="C89" s="76" t="str">
        <f>IF(B89&lt;&gt;"",IF(B89=0,COUNTIF(B$2:B88,0)+1,COUNTIF(B$2:B88,B89)+B89+COUNTIF(B:B,0)),"")</f>
        <v/>
      </c>
      <c r="D89" s="76" t="str">
        <f t="shared" si="91"/>
        <v/>
      </c>
      <c r="E89" s="121" t="str">
        <f>IF(AND(Sufficient_data="Yes",Include_study?="Yes",Input!Study_name&lt;&gt;""),Input!Study_name,"")</f>
        <v/>
      </c>
      <c r="F8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89" s="76" t="str">
        <f t="shared" si="187"/>
        <v/>
      </c>
      <c r="H89" s="132" t="str">
        <f t="shared" si="188"/>
        <v/>
      </c>
      <c r="I8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89" s="77" t="str">
        <f t="shared" si="94"/>
        <v/>
      </c>
      <c r="K89" s="77" t="str">
        <f t="shared" si="95"/>
        <v/>
      </c>
      <c r="L89" s="77" t="str">
        <f t="shared" si="96"/>
        <v/>
      </c>
      <c r="M89" s="77" t="str">
        <f t="shared" si="189"/>
        <v/>
      </c>
      <c r="N89" s="77" t="str">
        <f t="shared" si="190"/>
        <v/>
      </c>
      <c r="O89" s="146" t="str">
        <f t="shared" si="191"/>
        <v/>
      </c>
      <c r="P89" s="142" t="str">
        <f t="shared" si="192"/>
        <v/>
      </c>
      <c r="Q89" s="35"/>
      <c r="R89" s="71" t="e">
        <f t="shared" si="193"/>
        <v>#N/A</v>
      </c>
      <c r="S89" s="34" t="e">
        <f t="shared" si="194"/>
        <v>#N/A</v>
      </c>
      <c r="T89" s="47" t="e">
        <f t="shared" si="195"/>
        <v>#N/A</v>
      </c>
      <c r="Y89" s="169"/>
      <c r="Z89" s="83" t="str">
        <f t="shared" si="157"/>
        <v/>
      </c>
      <c r="AA89" s="34" t="str">
        <f t="shared" si="105"/>
        <v/>
      </c>
      <c r="AB89" s="34" t="str">
        <f t="shared" si="106"/>
        <v/>
      </c>
      <c r="AC89" s="34" t="str">
        <f t="shared" si="196"/>
        <v/>
      </c>
      <c r="AD89" s="34" t="str">
        <f t="shared" si="108"/>
        <v/>
      </c>
      <c r="AE89" s="77" t="str">
        <f t="shared" si="158"/>
        <v/>
      </c>
      <c r="AF89" s="77" t="str">
        <f t="shared" si="197"/>
        <v/>
      </c>
      <c r="AG89" s="84" t="str">
        <f t="shared" si="159"/>
        <v/>
      </c>
      <c r="AH89" s="34" t="str">
        <f t="shared" si="198"/>
        <v/>
      </c>
      <c r="AI89" s="34" t="str">
        <f t="shared" si="199"/>
        <v/>
      </c>
      <c r="AJ89" s="47" t="str">
        <f t="shared" si="200"/>
        <v/>
      </c>
      <c r="AK89" s="35"/>
      <c r="AL89" s="71" t="e">
        <f t="shared" si="160"/>
        <v>#N/A</v>
      </c>
      <c r="AM89" s="34" t="e">
        <f t="shared" si="161"/>
        <v>#N/A</v>
      </c>
      <c r="AN89" s="47" t="e">
        <f t="shared" si="162"/>
        <v>#N/A</v>
      </c>
      <c r="AO89" s="35"/>
      <c r="AP89" s="83" t="str">
        <f t="shared" si="163"/>
        <v/>
      </c>
      <c r="AQ89" s="34" t="str">
        <f>IF(AND(Sufficient_data="Yes",Include_study?="Yes",Subgroup&lt;&gt;""),IF(COUNTIFS(Input!L$2:L88,"="&amp;"Yes",Input!C$2:C88,"="&amp;"Yes",Input!M$2:M88,"="&amp;Subgroup)&gt;0,"",Subgroup),"")</f>
        <v/>
      </c>
      <c r="AR89" s="89" t="str">
        <f t="shared" si="164"/>
        <v/>
      </c>
      <c r="AS89" s="76" t="str">
        <f t="shared" si="165"/>
        <v/>
      </c>
      <c r="AT89" s="34" t="str">
        <f t="shared" si="166"/>
        <v/>
      </c>
      <c r="AU89" s="90" t="str">
        <f t="shared" si="167"/>
        <v/>
      </c>
      <c r="AV89" s="34" t="str">
        <f t="shared" si="168"/>
        <v/>
      </c>
      <c r="AW89" s="34" t="str">
        <f t="shared" si="169"/>
        <v/>
      </c>
      <c r="AX89" s="34" t="str">
        <f t="shared" si="201"/>
        <v/>
      </c>
      <c r="AY89" s="34" t="str">
        <f t="shared" si="170"/>
        <v/>
      </c>
      <c r="AZ89" s="34" t="str">
        <f t="shared" si="171"/>
        <v/>
      </c>
      <c r="BA89" s="34" t="str">
        <f t="shared" si="202"/>
        <v/>
      </c>
      <c r="BB89" s="89" t="str">
        <f t="shared" si="172"/>
        <v/>
      </c>
      <c r="BC89" s="34" t="str">
        <f t="shared" si="203"/>
        <v/>
      </c>
      <c r="BD89" s="34" t="str">
        <f t="shared" si="204"/>
        <v/>
      </c>
      <c r="BE89" s="34" t="str">
        <f t="shared" si="173"/>
        <v/>
      </c>
      <c r="BF89" s="34" t="str">
        <f t="shared" si="174"/>
        <v/>
      </c>
      <c r="BG89" s="34" t="str">
        <f t="shared" si="215"/>
        <v/>
      </c>
      <c r="BH89" s="34" t="str">
        <f t="shared" si="216"/>
        <v/>
      </c>
      <c r="BI89" s="34" t="str">
        <f t="shared" si="175"/>
        <v/>
      </c>
      <c r="BJ89" s="34" t="str">
        <f t="shared" si="176"/>
        <v/>
      </c>
      <c r="BK89" s="34" t="str">
        <f t="shared" si="177"/>
        <v/>
      </c>
      <c r="BL89" s="34" t="e">
        <f t="shared" si="178"/>
        <v>#N/A</v>
      </c>
      <c r="BM89" s="84" t="str">
        <f t="shared" si="217"/>
        <v/>
      </c>
      <c r="BN89" s="34" t="str">
        <f t="shared" si="179"/>
        <v/>
      </c>
      <c r="BO89" s="34" t="str">
        <f t="shared" si="205"/>
        <v/>
      </c>
      <c r="BP89" s="34" t="str">
        <f t="shared" si="180"/>
        <v/>
      </c>
      <c r="BQ89" s="47" t="str">
        <f t="shared" si="218"/>
        <v/>
      </c>
      <c r="BV89" s="170"/>
      <c r="BW89" s="71" t="e">
        <f>IF(AND(Sufficient_data="Yes",Include_study?="Yes",Moderator&lt;&gt;""),'Moderator Analysis'!E:E,NA())</f>
        <v>#N/A</v>
      </c>
      <c r="BX89" s="34" t="e">
        <f>IF(AND(Include_study?="Yes",Sufficient_data="Yes",Moderator&lt;&gt;""),'Moderator Analysis'!F:F,NA())</f>
        <v>#N/A</v>
      </c>
      <c r="BY89" s="34" t="str">
        <f t="shared" si="206"/>
        <v/>
      </c>
      <c r="BZ89" s="34" t="str">
        <f>IF(AND(Sufficient_data="Yes",Include_study?="Yes",Moderator&lt;&gt;""),'Moderator Analysis'!F:F-CJ$2,"")</f>
        <v/>
      </c>
      <c r="CA89" s="34" t="str">
        <f>IF(AND(Sufficient_data="Yes",Include_study?="Yes",Moderator&lt;&gt;""),'Moderator Analysis'!E:E-CJ$3,"")</f>
        <v/>
      </c>
      <c r="CB89" s="47" t="str">
        <f t="shared" si="207"/>
        <v/>
      </c>
      <c r="CD89" s="95" t="str">
        <f t="shared" si="181"/>
        <v/>
      </c>
      <c r="CE89" s="77" t="str">
        <f>IF(AND(Sufficient_data="Yes",Include_study?="Yes",CD89&lt;&gt;""),'Moderator Analysis'!F:F-'Moderator Analysis'!J$37,"")</f>
        <v/>
      </c>
      <c r="CF89" s="77" t="str">
        <f>IF(AND(Sufficient_data="Yes",Include_study?="Yes",CD89&lt;&gt;""),'Moderator Analysis'!E:E-SUMPRODUCT('Moderator Analysis'!E:E,CD:CD)/SUM(CD:CD),"")</f>
        <v/>
      </c>
      <c r="CG89" s="96" t="str">
        <f>IF(AND(Sufficient_data="Yes",Include_study?="Yes",CD89&lt;&gt;""),CD:CD*(BX89-'Moderator Analysis'!J$29-'Moderator Analysis'!J$30*'Moderator Analysis'!E:E)^2,"")</f>
        <v/>
      </c>
      <c r="CL89" s="170"/>
      <c r="CM89" s="174"/>
      <c r="CN89" s="34" t="str">
        <f t="shared" si="208"/>
        <v/>
      </c>
      <c r="CO89" s="34" t="str">
        <f>IF(AND(Include_study?="Yes",Sufficient_data="Yes"),1/('Publication Bias Analysis'!F:F^2+IF(Additional_model="Fixed effect",0,Calculations!DB$11)),"")</f>
        <v/>
      </c>
      <c r="CP89" s="34" t="str">
        <f>IF(AND(Include_study?="Yes",Sufficient_data="Yes"),1/('Publication Bias Analysis'!F:F^2+IF(Additional_model="Fixed effect",0,'Publication Bias Analysis'!L$32)),"")</f>
        <v/>
      </c>
      <c r="CQ89" s="34" t="str">
        <f>IF(AND(Include_study?="Yes",Sufficient_data="Yes"),'Publication Bias Analysis'!E:E-'Publication Bias Analysis'!I$37,"")</f>
        <v/>
      </c>
      <c r="CR89" s="34" t="str">
        <f t="shared" si="209"/>
        <v/>
      </c>
      <c r="CS89" s="34" t="str">
        <f t="shared" si="219"/>
        <v/>
      </c>
      <c r="CT89" s="76" t="str">
        <f t="shared" si="210"/>
        <v/>
      </c>
      <c r="CU89" s="76" t="str">
        <f>IF(AND(Include_study?="Yes",Sufficient_data="Yes"),CT:CT+IF(DF:DF&lt;0,-1,1)*COUNTIF(CT$2:CT88,CT:CT),"")</f>
        <v/>
      </c>
      <c r="CV89" s="76" t="str">
        <f>IF(AND(Include_study?="Yes",Sufficient_data="Yes"),RANK(DJ:DJ,DJ:DJ,1)*IF(DI:DI&lt;0,-1,1)+IF(DI:DI&lt;0,-1,1)*COUNTIF(CT$2:CT88,CT:CT),"")</f>
        <v/>
      </c>
      <c r="CW89" s="76" t="str">
        <f>IF(AND(Include_study?="Yes",Sufficient_data="Yes"),RANK(DM:DM,DM:DM,1)*IF(DL:DL&lt;0,-1,1)+IF(DL:DL&lt;0,-1,1)*COUNTIF(CT$2:CT88,CT:CT),"")</f>
        <v/>
      </c>
      <c r="CX89" s="34" t="e">
        <f>IF(AND(Include_study?="Yes",Sufficient_data="Yes"),'Publication Bias Analysis'!E:E,NA())</f>
        <v>#N/A</v>
      </c>
      <c r="CY89" s="47" t="e">
        <f>IF(AND(Include_study?="Yes",Sufficient_data="Yes"),'Publication Bias Analysis'!F:F,NA())</f>
        <v>#N/A</v>
      </c>
      <c r="DE89" s="166"/>
      <c r="DF8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89" s="34" t="str">
        <f t="shared" si="182"/>
        <v/>
      </c>
      <c r="DH89" s="47" t="str">
        <f>IF(AND(Include_study?="Yes",Sufficient_data="Yes"),1/('Publication Bias Analysis'!F:F^2+IF(Additional_model="Fixed effect",0,$DQ$7)),"")</f>
        <v/>
      </c>
      <c r="DI89" s="34" t="str">
        <f>IF(AND(Include_study?="Yes",Sufficient_data="Yes"),IF('Publication Bias Analysis'!L$37="Left",'Publication Bias Analysis'!E:E-DQ$3,DQ$3-'Publication Bias Analysis'!E:E),"")</f>
        <v/>
      </c>
      <c r="DJ89" s="34" t="str">
        <f t="shared" si="183"/>
        <v/>
      </c>
      <c r="DK89" s="47" t="str">
        <f>IF(AND(DI89&lt;&gt;"",CU89&lt;=MAX(CU:CU)-DQ$8),1/('Publication Bias Analysis'!F:F^2+IF(Additional_model="Fixed effect",0,$DQ$15)),"")</f>
        <v/>
      </c>
      <c r="DL89" s="7" t="str">
        <f>IF(AND(Include_study?="Yes",Sufficient_data="Yes"),IF('Publication Bias Analysis'!L$37="Left",'Publication Bias Analysis'!E:E-DQ$11,DQ$11-'Publication Bias Analysis'!E:E),"")</f>
        <v/>
      </c>
      <c r="DM89" s="7" t="str">
        <f t="shared" si="184"/>
        <v/>
      </c>
      <c r="DN89" s="47" t="str">
        <f>IF(AND(DL89&lt;&gt;"",CV89&lt;=MAX(CV:CV)-DQ$16),1/('Publication Bias Analysis'!F:F^2+IF(Additional_model="Fixed effect",0,$DQ$23)),"")</f>
        <v/>
      </c>
      <c r="EF89" s="166"/>
      <c r="EG89" s="34" t="str">
        <f t="shared" si="211"/>
        <v/>
      </c>
      <c r="EH89" s="47" t="str">
        <f>IF(AND(Include_study?="Yes",Sufficient_data="Yes"),Z_score-('Publication Bias Analysis'!P$3+'Publication Bias Analysis'!P$4*Inverse_standard_error),"")</f>
        <v/>
      </c>
      <c r="EJ89" s="166"/>
      <c r="EK89" s="34" t="str">
        <f>IF(AND(Include_study?="Yes",Sufficient_data="Yes"),('Publication Bias Analysis'!E:E-SUMPRODUCT('Publication Bias Analysis'!E:E,Calculations!CN:CN)/SUM(Calculations!CN:CN))/(SQRT(EL:EL)),"")</f>
        <v/>
      </c>
      <c r="EL89" s="34" t="str">
        <f>IF(AND(Include_study?="Yes",Sufficient_data="Yes"),'Publication Bias Analysis'!F:F^2-1/(SUM(Calculations!CN:CN)),"")</f>
        <v/>
      </c>
      <c r="EM89" s="76" t="str">
        <f t="shared" si="212"/>
        <v/>
      </c>
      <c r="EN89" s="76" t="str">
        <f t="shared" si="213"/>
        <v/>
      </c>
      <c r="EO89" s="76" t="str">
        <f>IF(AND(Include_study?="Yes",Sufficient_data="Yes"),COUNTIFS(EM$2:EM88,"&lt;"&amp;EM89,EN$2:EN88,"&lt;"&amp;EN89)+COUNTIFS(EM90:EM$201,"&lt;"&amp;EM89,EN90:EN$201,"&lt;"&amp;EN89)+COUNTIFS(EM$2:EM88,"&gt;"&amp;EM89,EN$2:EN88,"&gt;"&amp;EN89)+COUNTIFS(EM90:EM$201,"&gt;"&amp;EM89,EN90:EN$201,"&gt;"&amp;EN89),"")</f>
        <v/>
      </c>
      <c r="EP89" s="101" t="str">
        <f>IF(AND(Include_study?="Yes",Sufficient_data="Yes"),COUNTIFS(EM$2:EM88,"&lt;"&amp;EM89,EN$2:EN88,"&gt;"&amp;EN89)+COUNTIFS(EM90:EM$201,"&lt;"&amp;EM89,EN90:EN$201,"&gt;"&amp;EN89)+COUNTIFS(EM$2:EM88,"&gt;"&amp;EM89,EN$2:EN88,"&lt;"&amp;EN89)+COUNTIFS(EM90:EM$201,"&gt;"&amp;EM89,EN90:EN$201,"&lt;"&amp;EN89),"")</f>
        <v/>
      </c>
      <c r="ER89" s="166"/>
      <c r="EW89" s="166"/>
      <c r="EX89" s="34" t="e">
        <f t="shared" si="151"/>
        <v>#N/A</v>
      </c>
      <c r="EY89" s="34" t="e">
        <f t="shared" si="152"/>
        <v>#N/A</v>
      </c>
      <c r="EZ89" s="34" t="str">
        <f t="shared" si="153"/>
        <v/>
      </c>
      <c r="FA89" s="47" t="str">
        <f>IF(AND(Include_study?="Yes",Sufficient_data="Yes"),Z_score-('Publication Bias Analysis'!AL$30+'Publication Bias Analysis'!AL$31*Inverse_standard_error),"")</f>
        <v/>
      </c>
      <c r="FG89" s="166"/>
      <c r="FH89" s="104" t="str">
        <f>IF(Z_score&lt;&gt;"",RANK('Publication Bias Analysis'!AT:AT,'Publication Bias Analysis'!AT:AT,1)+COUNTIF('Publication Bias Analysis'!AT$2:AT88,'Publication Bias Analysis'!AT89),"")</f>
        <v/>
      </c>
      <c r="FI89" s="34" t="str">
        <f t="shared" si="214"/>
        <v/>
      </c>
      <c r="FJ89" s="34" t="e">
        <f>IF('Publication Bias Analysis'!AS89&lt;&gt;"",'Publication Bias Analysis'!AS89,NA())</f>
        <v>#N/A</v>
      </c>
      <c r="FK89" s="34" t="e">
        <f>IF('Publication Bias Analysis'!AT89&lt;&gt;"",'Publication Bias Analysis'!AT89,NA())</f>
        <v>#N/A</v>
      </c>
      <c r="FL89" s="34" t="str">
        <f>IF(AND(Include_study?="Yes",Sufficient_data="Yes"),'Publication Bias Analysis'!AS:AS-AVERAGE('Publication Bias Analysis'!AS:AS),"")</f>
        <v/>
      </c>
      <c r="FM89" s="47" t="str">
        <f>IF(AND(Include_study?="Yes",Sufficient_data="Yes"),FK:FK-('Publication Bias Analysis'!AW$30+'Publication Bias Analysis'!AW$31*'Publication Bias Analysis'!AS:AS),"")</f>
        <v/>
      </c>
      <c r="FS89" s="166"/>
      <c r="FT89" s="34" t="str">
        <f t="shared" si="155"/>
        <v/>
      </c>
      <c r="FU89" s="90" t="str">
        <f t="shared" si="220"/>
        <v/>
      </c>
      <c r="FV89" s="47" t="str">
        <f t="shared" si="185"/>
        <v/>
      </c>
    </row>
    <row r="90" spans="1:178" x14ac:dyDescent="0.2">
      <c r="A90" s="169"/>
      <c r="B90" s="54" t="str">
        <f t="shared" si="186"/>
        <v/>
      </c>
      <c r="C90" s="76" t="str">
        <f>IF(B90&lt;&gt;"",IF(B90=0,COUNTIF(B$2:B89,0)+1,COUNTIF(B$2:B89,B90)+B90+COUNTIF(B:B,0)),"")</f>
        <v/>
      </c>
      <c r="D90" s="76" t="str">
        <f t="shared" si="91"/>
        <v/>
      </c>
      <c r="E90" s="121" t="str">
        <f>IF(AND(Sufficient_data="Yes",Include_study?="Yes",Input!Study_name&lt;&gt;""),Input!Study_name,"")</f>
        <v/>
      </c>
      <c r="F9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90" s="76" t="str">
        <f t="shared" si="187"/>
        <v/>
      </c>
      <c r="H90" s="132" t="str">
        <f t="shared" si="188"/>
        <v/>
      </c>
      <c r="I9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90" s="77" t="str">
        <f t="shared" si="94"/>
        <v/>
      </c>
      <c r="K90" s="77" t="str">
        <f t="shared" si="95"/>
        <v/>
      </c>
      <c r="L90" s="77" t="str">
        <f t="shared" si="96"/>
        <v/>
      </c>
      <c r="M90" s="77" t="str">
        <f t="shared" si="189"/>
        <v/>
      </c>
      <c r="N90" s="77" t="str">
        <f t="shared" si="190"/>
        <v/>
      </c>
      <c r="O90" s="146" t="str">
        <f t="shared" si="191"/>
        <v/>
      </c>
      <c r="P90" s="142" t="str">
        <f t="shared" si="192"/>
        <v/>
      </c>
      <c r="Q90" s="35"/>
      <c r="R90" s="71" t="e">
        <f t="shared" si="193"/>
        <v>#N/A</v>
      </c>
      <c r="S90" s="34" t="e">
        <f t="shared" si="194"/>
        <v>#N/A</v>
      </c>
      <c r="T90" s="47" t="e">
        <f t="shared" si="195"/>
        <v>#N/A</v>
      </c>
      <c r="Y90" s="169"/>
      <c r="Z90" s="83" t="str">
        <f t="shared" si="157"/>
        <v/>
      </c>
      <c r="AA90" s="34" t="str">
        <f t="shared" si="105"/>
        <v/>
      </c>
      <c r="AB90" s="34" t="str">
        <f t="shared" si="106"/>
        <v/>
      </c>
      <c r="AC90" s="34" t="str">
        <f t="shared" si="196"/>
        <v/>
      </c>
      <c r="AD90" s="34" t="str">
        <f t="shared" si="108"/>
        <v/>
      </c>
      <c r="AE90" s="77" t="str">
        <f t="shared" si="158"/>
        <v/>
      </c>
      <c r="AF90" s="77" t="str">
        <f t="shared" si="197"/>
        <v/>
      </c>
      <c r="AG90" s="84" t="str">
        <f t="shared" si="159"/>
        <v/>
      </c>
      <c r="AH90" s="34" t="str">
        <f t="shared" si="198"/>
        <v/>
      </c>
      <c r="AI90" s="34" t="str">
        <f t="shared" si="199"/>
        <v/>
      </c>
      <c r="AJ90" s="47" t="str">
        <f t="shared" si="200"/>
        <v/>
      </c>
      <c r="AK90" s="35"/>
      <c r="AL90" s="71" t="e">
        <f t="shared" si="160"/>
        <v>#N/A</v>
      </c>
      <c r="AM90" s="34" t="e">
        <f t="shared" si="161"/>
        <v>#N/A</v>
      </c>
      <c r="AN90" s="47" t="e">
        <f t="shared" si="162"/>
        <v>#N/A</v>
      </c>
      <c r="AO90" s="35"/>
      <c r="AP90" s="83" t="str">
        <f t="shared" si="163"/>
        <v/>
      </c>
      <c r="AQ90" s="34" t="str">
        <f>IF(AND(Sufficient_data="Yes",Include_study?="Yes",Subgroup&lt;&gt;""),IF(COUNTIFS(Input!L$2:L89,"="&amp;"Yes",Input!C$2:C89,"="&amp;"Yes",Input!M$2:M89,"="&amp;Subgroup)&gt;0,"",Subgroup),"")</f>
        <v/>
      </c>
      <c r="AR90" s="89" t="str">
        <f t="shared" si="164"/>
        <v/>
      </c>
      <c r="AS90" s="76" t="str">
        <f t="shared" si="165"/>
        <v/>
      </c>
      <c r="AT90" s="34" t="str">
        <f t="shared" si="166"/>
        <v/>
      </c>
      <c r="AU90" s="90" t="str">
        <f t="shared" si="167"/>
        <v/>
      </c>
      <c r="AV90" s="34" t="str">
        <f t="shared" si="168"/>
        <v/>
      </c>
      <c r="AW90" s="34" t="str">
        <f t="shared" si="169"/>
        <v/>
      </c>
      <c r="AX90" s="34" t="str">
        <f t="shared" si="201"/>
        <v/>
      </c>
      <c r="AY90" s="34" t="str">
        <f t="shared" si="170"/>
        <v/>
      </c>
      <c r="AZ90" s="34" t="str">
        <f t="shared" si="171"/>
        <v/>
      </c>
      <c r="BA90" s="34" t="str">
        <f t="shared" si="202"/>
        <v/>
      </c>
      <c r="BB90" s="89" t="str">
        <f t="shared" si="172"/>
        <v/>
      </c>
      <c r="BC90" s="34" t="str">
        <f t="shared" si="203"/>
        <v/>
      </c>
      <c r="BD90" s="34" t="str">
        <f t="shared" si="204"/>
        <v/>
      </c>
      <c r="BE90" s="34" t="str">
        <f t="shared" si="173"/>
        <v/>
      </c>
      <c r="BF90" s="34" t="str">
        <f t="shared" si="174"/>
        <v/>
      </c>
      <c r="BG90" s="34" t="str">
        <f t="shared" si="215"/>
        <v/>
      </c>
      <c r="BH90" s="34" t="str">
        <f t="shared" si="216"/>
        <v/>
      </c>
      <c r="BI90" s="34" t="str">
        <f t="shared" si="175"/>
        <v/>
      </c>
      <c r="BJ90" s="34" t="str">
        <f t="shared" si="176"/>
        <v/>
      </c>
      <c r="BK90" s="34" t="str">
        <f t="shared" si="177"/>
        <v/>
      </c>
      <c r="BL90" s="34" t="e">
        <f t="shared" si="178"/>
        <v>#N/A</v>
      </c>
      <c r="BM90" s="84" t="str">
        <f t="shared" si="217"/>
        <v/>
      </c>
      <c r="BN90" s="34" t="str">
        <f t="shared" si="179"/>
        <v/>
      </c>
      <c r="BO90" s="34" t="str">
        <f t="shared" si="205"/>
        <v/>
      </c>
      <c r="BP90" s="34" t="str">
        <f t="shared" si="180"/>
        <v/>
      </c>
      <c r="BQ90" s="47" t="str">
        <f t="shared" si="218"/>
        <v/>
      </c>
      <c r="BV90" s="170"/>
      <c r="BW90" s="71" t="e">
        <f>IF(AND(Sufficient_data="Yes",Include_study?="Yes",Moderator&lt;&gt;""),'Moderator Analysis'!E:E,NA())</f>
        <v>#N/A</v>
      </c>
      <c r="BX90" s="34" t="e">
        <f>IF(AND(Include_study?="Yes",Sufficient_data="Yes",Moderator&lt;&gt;""),'Moderator Analysis'!F:F,NA())</f>
        <v>#N/A</v>
      </c>
      <c r="BY90" s="34" t="str">
        <f t="shared" si="206"/>
        <v/>
      </c>
      <c r="BZ90" s="34" t="str">
        <f>IF(AND(Sufficient_data="Yes",Include_study?="Yes",Moderator&lt;&gt;""),'Moderator Analysis'!F:F-CJ$2,"")</f>
        <v/>
      </c>
      <c r="CA90" s="34" t="str">
        <f>IF(AND(Sufficient_data="Yes",Include_study?="Yes",Moderator&lt;&gt;""),'Moderator Analysis'!E:E-CJ$3,"")</f>
        <v/>
      </c>
      <c r="CB90" s="47" t="str">
        <f t="shared" si="207"/>
        <v/>
      </c>
      <c r="CD90" s="95" t="str">
        <f t="shared" si="181"/>
        <v/>
      </c>
      <c r="CE90" s="77" t="str">
        <f>IF(AND(Sufficient_data="Yes",Include_study?="Yes",CD90&lt;&gt;""),'Moderator Analysis'!F:F-'Moderator Analysis'!J$37,"")</f>
        <v/>
      </c>
      <c r="CF90" s="77" t="str">
        <f>IF(AND(Sufficient_data="Yes",Include_study?="Yes",CD90&lt;&gt;""),'Moderator Analysis'!E:E-SUMPRODUCT('Moderator Analysis'!E:E,CD:CD)/SUM(CD:CD),"")</f>
        <v/>
      </c>
      <c r="CG90" s="96" t="str">
        <f>IF(AND(Sufficient_data="Yes",Include_study?="Yes",CD90&lt;&gt;""),CD:CD*(BX90-'Moderator Analysis'!J$29-'Moderator Analysis'!J$30*'Moderator Analysis'!E:E)^2,"")</f>
        <v/>
      </c>
      <c r="CL90" s="170"/>
      <c r="CM90" s="174"/>
      <c r="CN90" s="34" t="str">
        <f t="shared" si="208"/>
        <v/>
      </c>
      <c r="CO90" s="34" t="str">
        <f>IF(AND(Include_study?="Yes",Sufficient_data="Yes"),1/('Publication Bias Analysis'!F:F^2+IF(Additional_model="Fixed effect",0,Calculations!DB$11)),"")</f>
        <v/>
      </c>
      <c r="CP90" s="34" t="str">
        <f>IF(AND(Include_study?="Yes",Sufficient_data="Yes"),1/('Publication Bias Analysis'!F:F^2+IF(Additional_model="Fixed effect",0,'Publication Bias Analysis'!L$32)),"")</f>
        <v/>
      </c>
      <c r="CQ90" s="34" t="str">
        <f>IF(AND(Include_study?="Yes",Sufficient_data="Yes"),'Publication Bias Analysis'!E:E-'Publication Bias Analysis'!I$37,"")</f>
        <v/>
      </c>
      <c r="CR90" s="34" t="str">
        <f t="shared" si="209"/>
        <v/>
      </c>
      <c r="CS90" s="34" t="str">
        <f t="shared" si="219"/>
        <v/>
      </c>
      <c r="CT90" s="76" t="str">
        <f t="shared" si="210"/>
        <v/>
      </c>
      <c r="CU90" s="76" t="str">
        <f>IF(AND(Include_study?="Yes",Sufficient_data="Yes"),CT:CT+IF(DF:DF&lt;0,-1,1)*COUNTIF(CT$2:CT89,CT:CT),"")</f>
        <v/>
      </c>
      <c r="CV90" s="76" t="str">
        <f>IF(AND(Include_study?="Yes",Sufficient_data="Yes"),RANK(DJ:DJ,DJ:DJ,1)*IF(DI:DI&lt;0,-1,1)+IF(DI:DI&lt;0,-1,1)*COUNTIF(CT$2:CT89,CT:CT),"")</f>
        <v/>
      </c>
      <c r="CW90" s="76" t="str">
        <f>IF(AND(Include_study?="Yes",Sufficient_data="Yes"),RANK(DM:DM,DM:DM,1)*IF(DL:DL&lt;0,-1,1)+IF(DL:DL&lt;0,-1,1)*COUNTIF(CT$2:CT89,CT:CT),"")</f>
        <v/>
      </c>
      <c r="CX90" s="34" t="e">
        <f>IF(AND(Include_study?="Yes",Sufficient_data="Yes"),'Publication Bias Analysis'!E:E,NA())</f>
        <v>#N/A</v>
      </c>
      <c r="CY90" s="47" t="e">
        <f>IF(AND(Include_study?="Yes",Sufficient_data="Yes"),'Publication Bias Analysis'!F:F,NA())</f>
        <v>#N/A</v>
      </c>
      <c r="DE90" s="166"/>
      <c r="DF9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90" s="34" t="str">
        <f t="shared" si="182"/>
        <v/>
      </c>
      <c r="DH90" s="47" t="str">
        <f>IF(AND(Include_study?="Yes",Sufficient_data="Yes"),1/('Publication Bias Analysis'!F:F^2+IF(Additional_model="Fixed effect",0,$DQ$7)),"")</f>
        <v/>
      </c>
      <c r="DI90" s="34" t="str">
        <f>IF(AND(Include_study?="Yes",Sufficient_data="Yes"),IF('Publication Bias Analysis'!L$37="Left",'Publication Bias Analysis'!E:E-DQ$3,DQ$3-'Publication Bias Analysis'!E:E),"")</f>
        <v/>
      </c>
      <c r="DJ90" s="34" t="str">
        <f t="shared" si="183"/>
        <v/>
      </c>
      <c r="DK90" s="47" t="str">
        <f>IF(AND(DI90&lt;&gt;"",CU90&lt;=MAX(CU:CU)-DQ$8),1/('Publication Bias Analysis'!F:F^2+IF(Additional_model="Fixed effect",0,$DQ$15)),"")</f>
        <v/>
      </c>
      <c r="DL90" s="7" t="str">
        <f>IF(AND(Include_study?="Yes",Sufficient_data="Yes"),IF('Publication Bias Analysis'!L$37="Left",'Publication Bias Analysis'!E:E-DQ$11,DQ$11-'Publication Bias Analysis'!E:E),"")</f>
        <v/>
      </c>
      <c r="DM90" s="7" t="str">
        <f t="shared" si="184"/>
        <v/>
      </c>
      <c r="DN90" s="47" t="str">
        <f>IF(AND(DL90&lt;&gt;"",CV90&lt;=MAX(CV:CV)-DQ$16),1/('Publication Bias Analysis'!F:F^2+IF(Additional_model="Fixed effect",0,$DQ$23)),"")</f>
        <v/>
      </c>
      <c r="EF90" s="166"/>
      <c r="EG90" s="34" t="str">
        <f t="shared" si="211"/>
        <v/>
      </c>
      <c r="EH90" s="47" t="str">
        <f>IF(AND(Include_study?="Yes",Sufficient_data="Yes"),Z_score-('Publication Bias Analysis'!P$3+'Publication Bias Analysis'!P$4*Inverse_standard_error),"")</f>
        <v/>
      </c>
      <c r="EJ90" s="166"/>
      <c r="EK90" s="34" t="str">
        <f>IF(AND(Include_study?="Yes",Sufficient_data="Yes"),('Publication Bias Analysis'!E:E-SUMPRODUCT('Publication Bias Analysis'!E:E,Calculations!CN:CN)/SUM(Calculations!CN:CN))/(SQRT(EL:EL)),"")</f>
        <v/>
      </c>
      <c r="EL90" s="34" t="str">
        <f>IF(AND(Include_study?="Yes",Sufficient_data="Yes"),'Publication Bias Analysis'!F:F^2-1/(SUM(Calculations!CN:CN)),"")</f>
        <v/>
      </c>
      <c r="EM90" s="76" t="str">
        <f t="shared" si="212"/>
        <v/>
      </c>
      <c r="EN90" s="76" t="str">
        <f t="shared" si="213"/>
        <v/>
      </c>
      <c r="EO90" s="76" t="str">
        <f>IF(AND(Include_study?="Yes",Sufficient_data="Yes"),COUNTIFS(EM$2:EM89,"&lt;"&amp;EM90,EN$2:EN89,"&lt;"&amp;EN90)+COUNTIFS(EM91:EM$201,"&lt;"&amp;EM90,EN91:EN$201,"&lt;"&amp;EN90)+COUNTIFS(EM$2:EM89,"&gt;"&amp;EM90,EN$2:EN89,"&gt;"&amp;EN90)+COUNTIFS(EM91:EM$201,"&gt;"&amp;EM90,EN91:EN$201,"&gt;"&amp;EN90),"")</f>
        <v/>
      </c>
      <c r="EP90" s="101" t="str">
        <f>IF(AND(Include_study?="Yes",Sufficient_data="Yes"),COUNTIFS(EM$2:EM89,"&lt;"&amp;EM90,EN$2:EN89,"&gt;"&amp;EN90)+COUNTIFS(EM91:EM$201,"&lt;"&amp;EM90,EN91:EN$201,"&gt;"&amp;EN90)+COUNTIFS(EM$2:EM89,"&gt;"&amp;EM90,EN$2:EN89,"&lt;"&amp;EN90)+COUNTIFS(EM91:EM$201,"&gt;"&amp;EM90,EN91:EN$201,"&lt;"&amp;EN90),"")</f>
        <v/>
      </c>
      <c r="ER90" s="166"/>
      <c r="EW90" s="166"/>
      <c r="EX90" s="34" t="e">
        <f t="shared" si="151"/>
        <v>#N/A</v>
      </c>
      <c r="EY90" s="34" t="e">
        <f t="shared" si="152"/>
        <v>#N/A</v>
      </c>
      <c r="EZ90" s="34" t="str">
        <f t="shared" si="153"/>
        <v/>
      </c>
      <c r="FA90" s="47" t="str">
        <f>IF(AND(Include_study?="Yes",Sufficient_data="Yes"),Z_score-('Publication Bias Analysis'!AL$30+'Publication Bias Analysis'!AL$31*Inverse_standard_error),"")</f>
        <v/>
      </c>
      <c r="FG90" s="166"/>
      <c r="FH90" s="104" t="str">
        <f>IF(Z_score&lt;&gt;"",RANK('Publication Bias Analysis'!AT:AT,'Publication Bias Analysis'!AT:AT,1)+COUNTIF('Publication Bias Analysis'!AT$2:AT89,'Publication Bias Analysis'!AT90),"")</f>
        <v/>
      </c>
      <c r="FI90" s="34" t="str">
        <f t="shared" si="214"/>
        <v/>
      </c>
      <c r="FJ90" s="34" t="e">
        <f>IF('Publication Bias Analysis'!AS90&lt;&gt;"",'Publication Bias Analysis'!AS90,NA())</f>
        <v>#N/A</v>
      </c>
      <c r="FK90" s="34" t="e">
        <f>IF('Publication Bias Analysis'!AT90&lt;&gt;"",'Publication Bias Analysis'!AT90,NA())</f>
        <v>#N/A</v>
      </c>
      <c r="FL90" s="34" t="str">
        <f>IF(AND(Include_study?="Yes",Sufficient_data="Yes"),'Publication Bias Analysis'!AS:AS-AVERAGE('Publication Bias Analysis'!AS:AS),"")</f>
        <v/>
      </c>
      <c r="FM90" s="47" t="str">
        <f>IF(AND(Include_study?="Yes",Sufficient_data="Yes"),FK:FK-('Publication Bias Analysis'!AW$30+'Publication Bias Analysis'!AW$31*'Publication Bias Analysis'!AS:AS),"")</f>
        <v/>
      </c>
      <c r="FS90" s="166"/>
      <c r="FT90" s="34" t="str">
        <f t="shared" si="155"/>
        <v/>
      </c>
      <c r="FU90" s="90" t="str">
        <f t="shared" si="220"/>
        <v/>
      </c>
      <c r="FV90" s="47" t="str">
        <f t="shared" si="185"/>
        <v/>
      </c>
    </row>
    <row r="91" spans="1:178" x14ac:dyDescent="0.2">
      <c r="A91" s="169"/>
      <c r="B91" s="54" t="str">
        <f t="shared" si="186"/>
        <v/>
      </c>
      <c r="C91" s="76" t="str">
        <f>IF(B91&lt;&gt;"",IF(B91=0,COUNTIF(B$2:B90,0)+1,COUNTIF(B$2:B90,B91)+B91+COUNTIF(B:B,0)),"")</f>
        <v/>
      </c>
      <c r="D91" s="76" t="str">
        <f t="shared" si="91"/>
        <v/>
      </c>
      <c r="E91" s="121" t="str">
        <f>IF(AND(Sufficient_data="Yes",Include_study?="Yes",Input!Study_name&lt;&gt;""),Input!Study_name,"")</f>
        <v/>
      </c>
      <c r="F9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91" s="76" t="str">
        <f t="shared" si="187"/>
        <v/>
      </c>
      <c r="H91" s="132" t="str">
        <f t="shared" si="188"/>
        <v/>
      </c>
      <c r="I9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91" s="77" t="str">
        <f t="shared" si="94"/>
        <v/>
      </c>
      <c r="K91" s="77" t="str">
        <f t="shared" si="95"/>
        <v/>
      </c>
      <c r="L91" s="77" t="str">
        <f t="shared" si="96"/>
        <v/>
      </c>
      <c r="M91" s="77" t="str">
        <f t="shared" si="189"/>
        <v/>
      </c>
      <c r="N91" s="77" t="str">
        <f t="shared" si="190"/>
        <v/>
      </c>
      <c r="O91" s="146" t="str">
        <f t="shared" si="191"/>
        <v/>
      </c>
      <c r="P91" s="142" t="str">
        <f t="shared" si="192"/>
        <v/>
      </c>
      <c r="Q91" s="35"/>
      <c r="R91" s="71" t="e">
        <f t="shared" si="193"/>
        <v>#N/A</v>
      </c>
      <c r="S91" s="34" t="e">
        <f t="shared" si="194"/>
        <v>#N/A</v>
      </c>
      <c r="T91" s="47" t="e">
        <f t="shared" si="195"/>
        <v>#N/A</v>
      </c>
      <c r="Y91" s="169"/>
      <c r="Z91" s="83" t="str">
        <f t="shared" si="157"/>
        <v/>
      </c>
      <c r="AA91" s="34" t="str">
        <f t="shared" si="105"/>
        <v/>
      </c>
      <c r="AB91" s="34" t="str">
        <f t="shared" si="106"/>
        <v/>
      </c>
      <c r="AC91" s="34" t="str">
        <f t="shared" si="196"/>
        <v/>
      </c>
      <c r="AD91" s="34" t="str">
        <f t="shared" si="108"/>
        <v/>
      </c>
      <c r="AE91" s="77" t="str">
        <f t="shared" si="158"/>
        <v/>
      </c>
      <c r="AF91" s="77" t="str">
        <f t="shared" si="197"/>
        <v/>
      </c>
      <c r="AG91" s="84" t="str">
        <f t="shared" si="159"/>
        <v/>
      </c>
      <c r="AH91" s="34" t="str">
        <f t="shared" si="198"/>
        <v/>
      </c>
      <c r="AI91" s="34" t="str">
        <f t="shared" si="199"/>
        <v/>
      </c>
      <c r="AJ91" s="47" t="str">
        <f t="shared" si="200"/>
        <v/>
      </c>
      <c r="AK91" s="35"/>
      <c r="AL91" s="71" t="e">
        <f t="shared" si="160"/>
        <v>#N/A</v>
      </c>
      <c r="AM91" s="34" t="e">
        <f t="shared" si="161"/>
        <v>#N/A</v>
      </c>
      <c r="AN91" s="47" t="e">
        <f t="shared" si="162"/>
        <v>#N/A</v>
      </c>
      <c r="AO91" s="35"/>
      <c r="AP91" s="83" t="str">
        <f t="shared" si="163"/>
        <v/>
      </c>
      <c r="AQ91" s="34" t="str">
        <f>IF(AND(Sufficient_data="Yes",Include_study?="Yes",Subgroup&lt;&gt;""),IF(COUNTIFS(Input!L$2:L90,"="&amp;"Yes",Input!C$2:C90,"="&amp;"Yes",Input!M$2:M90,"="&amp;Subgroup)&gt;0,"",Subgroup),"")</f>
        <v/>
      </c>
      <c r="AR91" s="89" t="str">
        <f t="shared" si="164"/>
        <v/>
      </c>
      <c r="AS91" s="76" t="str">
        <f t="shared" si="165"/>
        <v/>
      </c>
      <c r="AT91" s="34" t="str">
        <f t="shared" si="166"/>
        <v/>
      </c>
      <c r="AU91" s="90" t="str">
        <f t="shared" si="167"/>
        <v/>
      </c>
      <c r="AV91" s="34" t="str">
        <f t="shared" si="168"/>
        <v/>
      </c>
      <c r="AW91" s="34" t="str">
        <f t="shared" si="169"/>
        <v/>
      </c>
      <c r="AX91" s="34" t="str">
        <f t="shared" si="201"/>
        <v/>
      </c>
      <c r="AY91" s="34" t="str">
        <f t="shared" si="170"/>
        <v/>
      </c>
      <c r="AZ91" s="34" t="str">
        <f t="shared" si="171"/>
        <v/>
      </c>
      <c r="BA91" s="34" t="str">
        <f t="shared" si="202"/>
        <v/>
      </c>
      <c r="BB91" s="89" t="str">
        <f t="shared" si="172"/>
        <v/>
      </c>
      <c r="BC91" s="34" t="str">
        <f t="shared" si="203"/>
        <v/>
      </c>
      <c r="BD91" s="34" t="str">
        <f t="shared" si="204"/>
        <v/>
      </c>
      <c r="BE91" s="34" t="str">
        <f t="shared" si="173"/>
        <v/>
      </c>
      <c r="BF91" s="34" t="str">
        <f t="shared" si="174"/>
        <v/>
      </c>
      <c r="BG91" s="34" t="str">
        <f t="shared" si="215"/>
        <v/>
      </c>
      <c r="BH91" s="34" t="str">
        <f t="shared" si="216"/>
        <v/>
      </c>
      <c r="BI91" s="34" t="str">
        <f t="shared" si="175"/>
        <v/>
      </c>
      <c r="BJ91" s="34" t="str">
        <f t="shared" si="176"/>
        <v/>
      </c>
      <c r="BK91" s="34" t="str">
        <f t="shared" si="177"/>
        <v/>
      </c>
      <c r="BL91" s="34" t="e">
        <f t="shared" si="178"/>
        <v>#N/A</v>
      </c>
      <c r="BM91" s="84" t="str">
        <f t="shared" si="217"/>
        <v/>
      </c>
      <c r="BN91" s="34" t="str">
        <f t="shared" si="179"/>
        <v/>
      </c>
      <c r="BO91" s="34" t="str">
        <f t="shared" si="205"/>
        <v/>
      </c>
      <c r="BP91" s="34" t="str">
        <f t="shared" si="180"/>
        <v/>
      </c>
      <c r="BQ91" s="47" t="str">
        <f t="shared" si="218"/>
        <v/>
      </c>
      <c r="BV91" s="170"/>
      <c r="BW91" s="71" t="e">
        <f>IF(AND(Sufficient_data="Yes",Include_study?="Yes",Moderator&lt;&gt;""),'Moderator Analysis'!E:E,NA())</f>
        <v>#N/A</v>
      </c>
      <c r="BX91" s="34" t="e">
        <f>IF(AND(Include_study?="Yes",Sufficient_data="Yes",Moderator&lt;&gt;""),'Moderator Analysis'!F:F,NA())</f>
        <v>#N/A</v>
      </c>
      <c r="BY91" s="34" t="str">
        <f t="shared" si="206"/>
        <v/>
      </c>
      <c r="BZ91" s="34" t="str">
        <f>IF(AND(Sufficient_data="Yes",Include_study?="Yes",Moderator&lt;&gt;""),'Moderator Analysis'!F:F-CJ$2,"")</f>
        <v/>
      </c>
      <c r="CA91" s="34" t="str">
        <f>IF(AND(Sufficient_data="Yes",Include_study?="Yes",Moderator&lt;&gt;""),'Moderator Analysis'!E:E-CJ$3,"")</f>
        <v/>
      </c>
      <c r="CB91" s="47" t="str">
        <f t="shared" si="207"/>
        <v/>
      </c>
      <c r="CD91" s="95" t="str">
        <f t="shared" si="181"/>
        <v/>
      </c>
      <c r="CE91" s="77" t="str">
        <f>IF(AND(Sufficient_data="Yes",Include_study?="Yes",CD91&lt;&gt;""),'Moderator Analysis'!F:F-'Moderator Analysis'!J$37,"")</f>
        <v/>
      </c>
      <c r="CF91" s="77" t="str">
        <f>IF(AND(Sufficient_data="Yes",Include_study?="Yes",CD91&lt;&gt;""),'Moderator Analysis'!E:E-SUMPRODUCT('Moderator Analysis'!E:E,CD:CD)/SUM(CD:CD),"")</f>
        <v/>
      </c>
      <c r="CG91" s="96" t="str">
        <f>IF(AND(Sufficient_data="Yes",Include_study?="Yes",CD91&lt;&gt;""),CD:CD*(BX91-'Moderator Analysis'!J$29-'Moderator Analysis'!J$30*'Moderator Analysis'!E:E)^2,"")</f>
        <v/>
      </c>
      <c r="CL91" s="170"/>
      <c r="CM91" s="174"/>
      <c r="CN91" s="34" t="str">
        <f t="shared" si="208"/>
        <v/>
      </c>
      <c r="CO91" s="34" t="str">
        <f>IF(AND(Include_study?="Yes",Sufficient_data="Yes"),1/('Publication Bias Analysis'!F:F^2+IF(Additional_model="Fixed effect",0,Calculations!DB$11)),"")</f>
        <v/>
      </c>
      <c r="CP91" s="34" t="str">
        <f>IF(AND(Include_study?="Yes",Sufficient_data="Yes"),1/('Publication Bias Analysis'!F:F^2+IF(Additional_model="Fixed effect",0,'Publication Bias Analysis'!L$32)),"")</f>
        <v/>
      </c>
      <c r="CQ91" s="34" t="str">
        <f>IF(AND(Include_study?="Yes",Sufficient_data="Yes"),'Publication Bias Analysis'!E:E-'Publication Bias Analysis'!I$37,"")</f>
        <v/>
      </c>
      <c r="CR91" s="34" t="str">
        <f t="shared" si="209"/>
        <v/>
      </c>
      <c r="CS91" s="34" t="str">
        <f t="shared" si="219"/>
        <v/>
      </c>
      <c r="CT91" s="76" t="str">
        <f t="shared" si="210"/>
        <v/>
      </c>
      <c r="CU91" s="76" t="str">
        <f>IF(AND(Include_study?="Yes",Sufficient_data="Yes"),CT:CT+IF(DF:DF&lt;0,-1,1)*COUNTIF(CT$2:CT90,CT:CT),"")</f>
        <v/>
      </c>
      <c r="CV91" s="76" t="str">
        <f>IF(AND(Include_study?="Yes",Sufficient_data="Yes"),RANK(DJ:DJ,DJ:DJ,1)*IF(DI:DI&lt;0,-1,1)+IF(DI:DI&lt;0,-1,1)*COUNTIF(CT$2:CT90,CT:CT),"")</f>
        <v/>
      </c>
      <c r="CW91" s="76" t="str">
        <f>IF(AND(Include_study?="Yes",Sufficient_data="Yes"),RANK(DM:DM,DM:DM,1)*IF(DL:DL&lt;0,-1,1)+IF(DL:DL&lt;0,-1,1)*COUNTIF(CT$2:CT90,CT:CT),"")</f>
        <v/>
      </c>
      <c r="CX91" s="34" t="e">
        <f>IF(AND(Include_study?="Yes",Sufficient_data="Yes"),'Publication Bias Analysis'!E:E,NA())</f>
        <v>#N/A</v>
      </c>
      <c r="CY91" s="47" t="e">
        <f>IF(AND(Include_study?="Yes",Sufficient_data="Yes"),'Publication Bias Analysis'!F:F,NA())</f>
        <v>#N/A</v>
      </c>
      <c r="DE91" s="166"/>
      <c r="DF9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91" s="34" t="str">
        <f t="shared" si="182"/>
        <v/>
      </c>
      <c r="DH91" s="47" t="str">
        <f>IF(AND(Include_study?="Yes",Sufficient_data="Yes"),1/('Publication Bias Analysis'!F:F^2+IF(Additional_model="Fixed effect",0,$DQ$7)),"")</f>
        <v/>
      </c>
      <c r="DI91" s="34" t="str">
        <f>IF(AND(Include_study?="Yes",Sufficient_data="Yes"),IF('Publication Bias Analysis'!L$37="Left",'Publication Bias Analysis'!E:E-DQ$3,DQ$3-'Publication Bias Analysis'!E:E),"")</f>
        <v/>
      </c>
      <c r="DJ91" s="34" t="str">
        <f t="shared" si="183"/>
        <v/>
      </c>
      <c r="DK91" s="47" t="str">
        <f>IF(AND(DI91&lt;&gt;"",CU91&lt;=MAX(CU:CU)-DQ$8),1/('Publication Bias Analysis'!F:F^2+IF(Additional_model="Fixed effect",0,$DQ$15)),"")</f>
        <v/>
      </c>
      <c r="DL91" s="7" t="str">
        <f>IF(AND(Include_study?="Yes",Sufficient_data="Yes"),IF('Publication Bias Analysis'!L$37="Left",'Publication Bias Analysis'!E:E-DQ$11,DQ$11-'Publication Bias Analysis'!E:E),"")</f>
        <v/>
      </c>
      <c r="DM91" s="7" t="str">
        <f t="shared" si="184"/>
        <v/>
      </c>
      <c r="DN91" s="47" t="str">
        <f>IF(AND(DL91&lt;&gt;"",CV91&lt;=MAX(CV:CV)-DQ$16),1/('Publication Bias Analysis'!F:F^2+IF(Additional_model="Fixed effect",0,$DQ$23)),"")</f>
        <v/>
      </c>
      <c r="EF91" s="166"/>
      <c r="EG91" s="34" t="str">
        <f t="shared" si="211"/>
        <v/>
      </c>
      <c r="EH91" s="47" t="str">
        <f>IF(AND(Include_study?="Yes",Sufficient_data="Yes"),Z_score-('Publication Bias Analysis'!P$3+'Publication Bias Analysis'!P$4*Inverse_standard_error),"")</f>
        <v/>
      </c>
      <c r="EJ91" s="166"/>
      <c r="EK91" s="34" t="str">
        <f>IF(AND(Include_study?="Yes",Sufficient_data="Yes"),('Publication Bias Analysis'!E:E-SUMPRODUCT('Publication Bias Analysis'!E:E,Calculations!CN:CN)/SUM(Calculations!CN:CN))/(SQRT(EL:EL)),"")</f>
        <v/>
      </c>
      <c r="EL91" s="34" t="str">
        <f>IF(AND(Include_study?="Yes",Sufficient_data="Yes"),'Publication Bias Analysis'!F:F^2-1/(SUM(Calculations!CN:CN)),"")</f>
        <v/>
      </c>
      <c r="EM91" s="76" t="str">
        <f t="shared" si="212"/>
        <v/>
      </c>
      <c r="EN91" s="76" t="str">
        <f t="shared" si="213"/>
        <v/>
      </c>
      <c r="EO91" s="76" t="str">
        <f>IF(AND(Include_study?="Yes",Sufficient_data="Yes"),COUNTIFS(EM$2:EM90,"&lt;"&amp;EM91,EN$2:EN90,"&lt;"&amp;EN91)+COUNTIFS(EM92:EM$201,"&lt;"&amp;EM91,EN92:EN$201,"&lt;"&amp;EN91)+COUNTIFS(EM$2:EM90,"&gt;"&amp;EM91,EN$2:EN90,"&gt;"&amp;EN91)+COUNTIFS(EM92:EM$201,"&gt;"&amp;EM91,EN92:EN$201,"&gt;"&amp;EN91),"")</f>
        <v/>
      </c>
      <c r="EP91" s="101" t="str">
        <f>IF(AND(Include_study?="Yes",Sufficient_data="Yes"),COUNTIFS(EM$2:EM90,"&lt;"&amp;EM91,EN$2:EN90,"&gt;"&amp;EN91)+COUNTIFS(EM92:EM$201,"&lt;"&amp;EM91,EN92:EN$201,"&gt;"&amp;EN91)+COUNTIFS(EM$2:EM90,"&gt;"&amp;EM91,EN$2:EN90,"&lt;"&amp;EN91)+COUNTIFS(EM92:EM$201,"&gt;"&amp;EM91,EN92:EN$201,"&lt;"&amp;EN91),"")</f>
        <v/>
      </c>
      <c r="ER91" s="166"/>
      <c r="EW91" s="166"/>
      <c r="EX91" s="34" t="e">
        <f t="shared" si="151"/>
        <v>#N/A</v>
      </c>
      <c r="EY91" s="34" t="e">
        <f t="shared" si="152"/>
        <v>#N/A</v>
      </c>
      <c r="EZ91" s="34" t="str">
        <f t="shared" si="153"/>
        <v/>
      </c>
      <c r="FA91" s="47" t="str">
        <f>IF(AND(Include_study?="Yes",Sufficient_data="Yes"),Z_score-('Publication Bias Analysis'!AL$30+'Publication Bias Analysis'!AL$31*Inverse_standard_error),"")</f>
        <v/>
      </c>
      <c r="FG91" s="166"/>
      <c r="FH91" s="104" t="str">
        <f>IF(Z_score&lt;&gt;"",RANK('Publication Bias Analysis'!AT:AT,'Publication Bias Analysis'!AT:AT,1)+COUNTIF('Publication Bias Analysis'!AT$2:AT90,'Publication Bias Analysis'!AT91),"")</f>
        <v/>
      </c>
      <c r="FI91" s="34" t="str">
        <f t="shared" si="214"/>
        <v/>
      </c>
      <c r="FJ91" s="34" t="e">
        <f>IF('Publication Bias Analysis'!AS91&lt;&gt;"",'Publication Bias Analysis'!AS91,NA())</f>
        <v>#N/A</v>
      </c>
      <c r="FK91" s="34" t="e">
        <f>IF('Publication Bias Analysis'!AT91&lt;&gt;"",'Publication Bias Analysis'!AT91,NA())</f>
        <v>#N/A</v>
      </c>
      <c r="FL91" s="34" t="str">
        <f>IF(AND(Include_study?="Yes",Sufficient_data="Yes"),'Publication Bias Analysis'!AS:AS-AVERAGE('Publication Bias Analysis'!AS:AS),"")</f>
        <v/>
      </c>
      <c r="FM91" s="47" t="str">
        <f>IF(AND(Include_study?="Yes",Sufficient_data="Yes"),FK:FK-('Publication Bias Analysis'!AW$30+'Publication Bias Analysis'!AW$31*'Publication Bias Analysis'!AS:AS),"")</f>
        <v/>
      </c>
      <c r="FS91" s="166"/>
      <c r="FT91" s="34" t="str">
        <f t="shared" si="155"/>
        <v/>
      </c>
      <c r="FU91" s="90" t="str">
        <f t="shared" si="220"/>
        <v/>
      </c>
      <c r="FV91" s="47" t="str">
        <f t="shared" si="185"/>
        <v/>
      </c>
    </row>
    <row r="92" spans="1:178" x14ac:dyDescent="0.2">
      <c r="A92" s="169"/>
      <c r="B92" s="54" t="str">
        <f t="shared" si="186"/>
        <v/>
      </c>
      <c r="C92" s="76" t="str">
        <f>IF(B92&lt;&gt;"",IF(B92=0,COUNTIF(B$2:B91,0)+1,COUNTIF(B$2:B91,B92)+B92+COUNTIF(B:B,0)),"")</f>
        <v/>
      </c>
      <c r="D92" s="76" t="str">
        <f t="shared" si="91"/>
        <v/>
      </c>
      <c r="E92" s="121" t="str">
        <f>IF(AND(Sufficient_data="Yes",Include_study?="Yes",Input!Study_name&lt;&gt;""),Input!Study_name,"")</f>
        <v/>
      </c>
      <c r="F9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92" s="76" t="str">
        <f t="shared" si="187"/>
        <v/>
      </c>
      <c r="H92" s="132" t="str">
        <f t="shared" si="188"/>
        <v/>
      </c>
      <c r="I9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92" s="77" t="str">
        <f t="shared" si="94"/>
        <v/>
      </c>
      <c r="K92" s="77" t="str">
        <f t="shared" si="95"/>
        <v/>
      </c>
      <c r="L92" s="77" t="str">
        <f t="shared" si="96"/>
        <v/>
      </c>
      <c r="M92" s="77" t="str">
        <f t="shared" si="189"/>
        <v/>
      </c>
      <c r="N92" s="77" t="str">
        <f t="shared" si="190"/>
        <v/>
      </c>
      <c r="O92" s="146" t="str">
        <f t="shared" si="191"/>
        <v/>
      </c>
      <c r="P92" s="142" t="str">
        <f t="shared" si="192"/>
        <v/>
      </c>
      <c r="Q92" s="35"/>
      <c r="R92" s="71" t="e">
        <f t="shared" si="193"/>
        <v>#N/A</v>
      </c>
      <c r="S92" s="34" t="e">
        <f t="shared" si="194"/>
        <v>#N/A</v>
      </c>
      <c r="T92" s="47" t="e">
        <f t="shared" si="195"/>
        <v>#N/A</v>
      </c>
      <c r="Y92" s="169"/>
      <c r="Z92" s="83" t="str">
        <f t="shared" si="157"/>
        <v/>
      </c>
      <c r="AA92" s="34" t="str">
        <f t="shared" si="105"/>
        <v/>
      </c>
      <c r="AB92" s="34" t="str">
        <f t="shared" si="106"/>
        <v/>
      </c>
      <c r="AC92" s="34" t="str">
        <f t="shared" si="196"/>
        <v/>
      </c>
      <c r="AD92" s="34" t="str">
        <f t="shared" si="108"/>
        <v/>
      </c>
      <c r="AE92" s="77" t="str">
        <f t="shared" si="158"/>
        <v/>
      </c>
      <c r="AF92" s="77" t="str">
        <f t="shared" si="197"/>
        <v/>
      </c>
      <c r="AG92" s="84" t="str">
        <f t="shared" si="159"/>
        <v/>
      </c>
      <c r="AH92" s="34" t="str">
        <f t="shared" si="198"/>
        <v/>
      </c>
      <c r="AI92" s="34" t="str">
        <f t="shared" si="199"/>
        <v/>
      </c>
      <c r="AJ92" s="47" t="str">
        <f t="shared" si="200"/>
        <v/>
      </c>
      <c r="AK92" s="35"/>
      <c r="AL92" s="71" t="e">
        <f t="shared" si="160"/>
        <v>#N/A</v>
      </c>
      <c r="AM92" s="34" t="e">
        <f t="shared" si="161"/>
        <v>#N/A</v>
      </c>
      <c r="AN92" s="47" t="e">
        <f t="shared" si="162"/>
        <v>#N/A</v>
      </c>
      <c r="AO92" s="35"/>
      <c r="AP92" s="83" t="str">
        <f t="shared" si="163"/>
        <v/>
      </c>
      <c r="AQ92" s="34" t="str">
        <f>IF(AND(Sufficient_data="Yes",Include_study?="Yes",Subgroup&lt;&gt;""),IF(COUNTIFS(Input!L$2:L91,"="&amp;"Yes",Input!C$2:C91,"="&amp;"Yes",Input!M$2:M91,"="&amp;Subgroup)&gt;0,"",Subgroup),"")</f>
        <v/>
      </c>
      <c r="AR92" s="89" t="str">
        <f t="shared" si="164"/>
        <v/>
      </c>
      <c r="AS92" s="76" t="str">
        <f t="shared" si="165"/>
        <v/>
      </c>
      <c r="AT92" s="34" t="str">
        <f t="shared" si="166"/>
        <v/>
      </c>
      <c r="AU92" s="90" t="str">
        <f t="shared" si="167"/>
        <v/>
      </c>
      <c r="AV92" s="34" t="str">
        <f t="shared" si="168"/>
        <v/>
      </c>
      <c r="AW92" s="34" t="str">
        <f t="shared" si="169"/>
        <v/>
      </c>
      <c r="AX92" s="34" t="str">
        <f t="shared" si="201"/>
        <v/>
      </c>
      <c r="AY92" s="34" t="str">
        <f t="shared" si="170"/>
        <v/>
      </c>
      <c r="AZ92" s="34" t="str">
        <f t="shared" si="171"/>
        <v/>
      </c>
      <c r="BA92" s="34" t="str">
        <f t="shared" si="202"/>
        <v/>
      </c>
      <c r="BB92" s="89" t="str">
        <f t="shared" si="172"/>
        <v/>
      </c>
      <c r="BC92" s="34" t="str">
        <f t="shared" si="203"/>
        <v/>
      </c>
      <c r="BD92" s="34" t="str">
        <f t="shared" si="204"/>
        <v/>
      </c>
      <c r="BE92" s="34" t="str">
        <f t="shared" si="173"/>
        <v/>
      </c>
      <c r="BF92" s="34" t="str">
        <f t="shared" si="174"/>
        <v/>
      </c>
      <c r="BG92" s="34" t="str">
        <f t="shared" si="215"/>
        <v/>
      </c>
      <c r="BH92" s="34" t="str">
        <f t="shared" si="216"/>
        <v/>
      </c>
      <c r="BI92" s="34" t="str">
        <f t="shared" si="175"/>
        <v/>
      </c>
      <c r="BJ92" s="34" t="str">
        <f t="shared" si="176"/>
        <v/>
      </c>
      <c r="BK92" s="34" t="str">
        <f t="shared" si="177"/>
        <v/>
      </c>
      <c r="BL92" s="34" t="e">
        <f t="shared" si="178"/>
        <v>#N/A</v>
      </c>
      <c r="BM92" s="84" t="str">
        <f t="shared" si="217"/>
        <v/>
      </c>
      <c r="BN92" s="34" t="str">
        <f t="shared" si="179"/>
        <v/>
      </c>
      <c r="BO92" s="34" t="str">
        <f t="shared" si="205"/>
        <v/>
      </c>
      <c r="BP92" s="34" t="str">
        <f t="shared" si="180"/>
        <v/>
      </c>
      <c r="BQ92" s="47" t="str">
        <f t="shared" si="218"/>
        <v/>
      </c>
      <c r="BV92" s="170"/>
      <c r="BW92" s="71" t="e">
        <f>IF(AND(Sufficient_data="Yes",Include_study?="Yes",Moderator&lt;&gt;""),'Moderator Analysis'!E:E,NA())</f>
        <v>#N/A</v>
      </c>
      <c r="BX92" s="34" t="e">
        <f>IF(AND(Include_study?="Yes",Sufficient_data="Yes",Moderator&lt;&gt;""),'Moderator Analysis'!F:F,NA())</f>
        <v>#N/A</v>
      </c>
      <c r="BY92" s="34" t="str">
        <f t="shared" si="206"/>
        <v/>
      </c>
      <c r="BZ92" s="34" t="str">
        <f>IF(AND(Sufficient_data="Yes",Include_study?="Yes",Moderator&lt;&gt;""),'Moderator Analysis'!F:F-CJ$2,"")</f>
        <v/>
      </c>
      <c r="CA92" s="34" t="str">
        <f>IF(AND(Sufficient_data="Yes",Include_study?="Yes",Moderator&lt;&gt;""),'Moderator Analysis'!E:E-CJ$3,"")</f>
        <v/>
      </c>
      <c r="CB92" s="47" t="str">
        <f t="shared" si="207"/>
        <v/>
      </c>
      <c r="CD92" s="95" t="str">
        <f t="shared" si="181"/>
        <v/>
      </c>
      <c r="CE92" s="77" t="str">
        <f>IF(AND(Sufficient_data="Yes",Include_study?="Yes",CD92&lt;&gt;""),'Moderator Analysis'!F:F-'Moderator Analysis'!J$37,"")</f>
        <v/>
      </c>
      <c r="CF92" s="77" t="str">
        <f>IF(AND(Sufficient_data="Yes",Include_study?="Yes",CD92&lt;&gt;""),'Moderator Analysis'!E:E-SUMPRODUCT('Moderator Analysis'!E:E,CD:CD)/SUM(CD:CD),"")</f>
        <v/>
      </c>
      <c r="CG92" s="96" t="str">
        <f>IF(AND(Sufficient_data="Yes",Include_study?="Yes",CD92&lt;&gt;""),CD:CD*(BX92-'Moderator Analysis'!J$29-'Moderator Analysis'!J$30*'Moderator Analysis'!E:E)^2,"")</f>
        <v/>
      </c>
      <c r="CL92" s="170"/>
      <c r="CM92" s="174"/>
      <c r="CN92" s="34" t="str">
        <f t="shared" si="208"/>
        <v/>
      </c>
      <c r="CO92" s="34" t="str">
        <f>IF(AND(Include_study?="Yes",Sufficient_data="Yes"),1/('Publication Bias Analysis'!F:F^2+IF(Additional_model="Fixed effect",0,Calculations!DB$11)),"")</f>
        <v/>
      </c>
      <c r="CP92" s="34" t="str">
        <f>IF(AND(Include_study?="Yes",Sufficient_data="Yes"),1/('Publication Bias Analysis'!F:F^2+IF(Additional_model="Fixed effect",0,'Publication Bias Analysis'!L$32)),"")</f>
        <v/>
      </c>
      <c r="CQ92" s="34" t="str">
        <f>IF(AND(Include_study?="Yes",Sufficient_data="Yes"),'Publication Bias Analysis'!E:E-'Publication Bias Analysis'!I$37,"")</f>
        <v/>
      </c>
      <c r="CR92" s="34" t="str">
        <f t="shared" si="209"/>
        <v/>
      </c>
      <c r="CS92" s="34" t="str">
        <f t="shared" si="219"/>
        <v/>
      </c>
      <c r="CT92" s="76" t="str">
        <f t="shared" si="210"/>
        <v/>
      </c>
      <c r="CU92" s="76" t="str">
        <f>IF(AND(Include_study?="Yes",Sufficient_data="Yes"),CT:CT+IF(DF:DF&lt;0,-1,1)*COUNTIF(CT$2:CT91,CT:CT),"")</f>
        <v/>
      </c>
      <c r="CV92" s="76" t="str">
        <f>IF(AND(Include_study?="Yes",Sufficient_data="Yes"),RANK(DJ:DJ,DJ:DJ,1)*IF(DI:DI&lt;0,-1,1)+IF(DI:DI&lt;0,-1,1)*COUNTIF(CT$2:CT91,CT:CT),"")</f>
        <v/>
      </c>
      <c r="CW92" s="76" t="str">
        <f>IF(AND(Include_study?="Yes",Sufficient_data="Yes"),RANK(DM:DM,DM:DM,1)*IF(DL:DL&lt;0,-1,1)+IF(DL:DL&lt;0,-1,1)*COUNTIF(CT$2:CT91,CT:CT),"")</f>
        <v/>
      </c>
      <c r="CX92" s="34" t="e">
        <f>IF(AND(Include_study?="Yes",Sufficient_data="Yes"),'Publication Bias Analysis'!E:E,NA())</f>
        <v>#N/A</v>
      </c>
      <c r="CY92" s="47" t="e">
        <f>IF(AND(Include_study?="Yes",Sufficient_data="Yes"),'Publication Bias Analysis'!F:F,NA())</f>
        <v>#N/A</v>
      </c>
      <c r="DE92" s="166"/>
      <c r="DF9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92" s="34" t="str">
        <f t="shared" si="182"/>
        <v/>
      </c>
      <c r="DH92" s="47" t="str">
        <f>IF(AND(Include_study?="Yes",Sufficient_data="Yes"),1/('Publication Bias Analysis'!F:F^2+IF(Additional_model="Fixed effect",0,$DQ$7)),"")</f>
        <v/>
      </c>
      <c r="DI92" s="34" t="str">
        <f>IF(AND(Include_study?="Yes",Sufficient_data="Yes"),IF('Publication Bias Analysis'!L$37="Left",'Publication Bias Analysis'!E:E-DQ$3,DQ$3-'Publication Bias Analysis'!E:E),"")</f>
        <v/>
      </c>
      <c r="DJ92" s="34" t="str">
        <f t="shared" si="183"/>
        <v/>
      </c>
      <c r="DK92" s="47" t="str">
        <f>IF(AND(DI92&lt;&gt;"",CU92&lt;=MAX(CU:CU)-DQ$8),1/('Publication Bias Analysis'!F:F^2+IF(Additional_model="Fixed effect",0,$DQ$15)),"")</f>
        <v/>
      </c>
      <c r="DL92" s="7" t="str">
        <f>IF(AND(Include_study?="Yes",Sufficient_data="Yes"),IF('Publication Bias Analysis'!L$37="Left",'Publication Bias Analysis'!E:E-DQ$11,DQ$11-'Publication Bias Analysis'!E:E),"")</f>
        <v/>
      </c>
      <c r="DM92" s="7" t="str">
        <f t="shared" si="184"/>
        <v/>
      </c>
      <c r="DN92" s="47" t="str">
        <f>IF(AND(DL92&lt;&gt;"",CV92&lt;=MAX(CV:CV)-DQ$16),1/('Publication Bias Analysis'!F:F^2+IF(Additional_model="Fixed effect",0,$DQ$23)),"")</f>
        <v/>
      </c>
      <c r="EF92" s="166"/>
      <c r="EG92" s="34" t="str">
        <f t="shared" si="211"/>
        <v/>
      </c>
      <c r="EH92" s="47" t="str">
        <f>IF(AND(Include_study?="Yes",Sufficient_data="Yes"),Z_score-('Publication Bias Analysis'!P$3+'Publication Bias Analysis'!P$4*Inverse_standard_error),"")</f>
        <v/>
      </c>
      <c r="EJ92" s="166"/>
      <c r="EK92" s="34" t="str">
        <f>IF(AND(Include_study?="Yes",Sufficient_data="Yes"),('Publication Bias Analysis'!E:E-SUMPRODUCT('Publication Bias Analysis'!E:E,Calculations!CN:CN)/SUM(Calculations!CN:CN))/(SQRT(EL:EL)),"")</f>
        <v/>
      </c>
      <c r="EL92" s="34" t="str">
        <f>IF(AND(Include_study?="Yes",Sufficient_data="Yes"),'Publication Bias Analysis'!F:F^2-1/(SUM(Calculations!CN:CN)),"")</f>
        <v/>
      </c>
      <c r="EM92" s="76" t="str">
        <f t="shared" si="212"/>
        <v/>
      </c>
      <c r="EN92" s="76" t="str">
        <f t="shared" si="213"/>
        <v/>
      </c>
      <c r="EO92" s="76" t="str">
        <f>IF(AND(Include_study?="Yes",Sufficient_data="Yes"),COUNTIFS(EM$2:EM91,"&lt;"&amp;EM92,EN$2:EN91,"&lt;"&amp;EN92)+COUNTIFS(EM93:EM$201,"&lt;"&amp;EM92,EN93:EN$201,"&lt;"&amp;EN92)+COUNTIFS(EM$2:EM91,"&gt;"&amp;EM92,EN$2:EN91,"&gt;"&amp;EN92)+COUNTIFS(EM93:EM$201,"&gt;"&amp;EM92,EN93:EN$201,"&gt;"&amp;EN92),"")</f>
        <v/>
      </c>
      <c r="EP92" s="101" t="str">
        <f>IF(AND(Include_study?="Yes",Sufficient_data="Yes"),COUNTIFS(EM$2:EM91,"&lt;"&amp;EM92,EN$2:EN91,"&gt;"&amp;EN92)+COUNTIFS(EM93:EM$201,"&lt;"&amp;EM92,EN93:EN$201,"&gt;"&amp;EN92)+COUNTIFS(EM$2:EM91,"&gt;"&amp;EM92,EN$2:EN91,"&lt;"&amp;EN92)+COUNTIFS(EM93:EM$201,"&gt;"&amp;EM92,EN93:EN$201,"&lt;"&amp;EN92),"")</f>
        <v/>
      </c>
      <c r="ER92" s="166"/>
      <c r="EW92" s="166"/>
      <c r="EX92" s="34" t="e">
        <f t="shared" si="151"/>
        <v>#N/A</v>
      </c>
      <c r="EY92" s="34" t="e">
        <f t="shared" si="152"/>
        <v>#N/A</v>
      </c>
      <c r="EZ92" s="34" t="str">
        <f t="shared" si="153"/>
        <v/>
      </c>
      <c r="FA92" s="47" t="str">
        <f>IF(AND(Include_study?="Yes",Sufficient_data="Yes"),Z_score-('Publication Bias Analysis'!AL$30+'Publication Bias Analysis'!AL$31*Inverse_standard_error),"")</f>
        <v/>
      </c>
      <c r="FG92" s="166"/>
      <c r="FH92" s="104" t="str">
        <f>IF(Z_score&lt;&gt;"",RANK('Publication Bias Analysis'!AT:AT,'Publication Bias Analysis'!AT:AT,1)+COUNTIF('Publication Bias Analysis'!AT$2:AT91,'Publication Bias Analysis'!AT92),"")</f>
        <v/>
      </c>
      <c r="FI92" s="34" t="str">
        <f t="shared" si="214"/>
        <v/>
      </c>
      <c r="FJ92" s="34" t="e">
        <f>IF('Publication Bias Analysis'!AS92&lt;&gt;"",'Publication Bias Analysis'!AS92,NA())</f>
        <v>#N/A</v>
      </c>
      <c r="FK92" s="34" t="e">
        <f>IF('Publication Bias Analysis'!AT92&lt;&gt;"",'Publication Bias Analysis'!AT92,NA())</f>
        <v>#N/A</v>
      </c>
      <c r="FL92" s="34" t="str">
        <f>IF(AND(Include_study?="Yes",Sufficient_data="Yes"),'Publication Bias Analysis'!AS:AS-AVERAGE('Publication Bias Analysis'!AS:AS),"")</f>
        <v/>
      </c>
      <c r="FM92" s="47" t="str">
        <f>IF(AND(Include_study?="Yes",Sufficient_data="Yes"),FK:FK-('Publication Bias Analysis'!AW$30+'Publication Bias Analysis'!AW$31*'Publication Bias Analysis'!AS:AS),"")</f>
        <v/>
      </c>
      <c r="FS92" s="166"/>
      <c r="FT92" s="34" t="str">
        <f t="shared" si="155"/>
        <v/>
      </c>
      <c r="FU92" s="90" t="str">
        <f t="shared" si="220"/>
        <v/>
      </c>
      <c r="FV92" s="47" t="str">
        <f t="shared" si="185"/>
        <v/>
      </c>
    </row>
    <row r="93" spans="1:178" x14ac:dyDescent="0.2">
      <c r="A93" s="169"/>
      <c r="B93" s="54" t="str">
        <f t="shared" si="186"/>
        <v/>
      </c>
      <c r="C93" s="76" t="str">
        <f>IF(B93&lt;&gt;"",IF(B93=0,COUNTIF(B$2:B92,0)+1,COUNTIF(B$2:B92,B93)+B93+COUNTIF(B:B,0)),"")</f>
        <v/>
      </c>
      <c r="D93" s="76" t="str">
        <f t="shared" si="91"/>
        <v/>
      </c>
      <c r="E93" s="121" t="str">
        <f>IF(AND(Sufficient_data="Yes",Include_study?="Yes",Input!Study_name&lt;&gt;""),Input!Study_name,"")</f>
        <v/>
      </c>
      <c r="F9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93" s="76" t="str">
        <f t="shared" si="187"/>
        <v/>
      </c>
      <c r="H93" s="132" t="str">
        <f t="shared" si="188"/>
        <v/>
      </c>
      <c r="I9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93" s="77" t="str">
        <f t="shared" si="94"/>
        <v/>
      </c>
      <c r="K93" s="77" t="str">
        <f t="shared" si="95"/>
        <v/>
      </c>
      <c r="L93" s="77" t="str">
        <f t="shared" si="96"/>
        <v/>
      </c>
      <c r="M93" s="77" t="str">
        <f t="shared" si="189"/>
        <v/>
      </c>
      <c r="N93" s="77" t="str">
        <f t="shared" si="190"/>
        <v/>
      </c>
      <c r="O93" s="146" t="str">
        <f t="shared" si="191"/>
        <v/>
      </c>
      <c r="P93" s="142" t="str">
        <f t="shared" si="192"/>
        <v/>
      </c>
      <c r="Q93" s="35"/>
      <c r="R93" s="71" t="e">
        <f t="shared" si="193"/>
        <v>#N/A</v>
      </c>
      <c r="S93" s="34" t="e">
        <f t="shared" si="194"/>
        <v>#N/A</v>
      </c>
      <c r="T93" s="47" t="e">
        <f t="shared" si="195"/>
        <v>#N/A</v>
      </c>
      <c r="Y93" s="169"/>
      <c r="Z93" s="83" t="str">
        <f t="shared" si="157"/>
        <v/>
      </c>
      <c r="AA93" s="34" t="str">
        <f t="shared" si="105"/>
        <v/>
      </c>
      <c r="AB93" s="34" t="str">
        <f t="shared" si="106"/>
        <v/>
      </c>
      <c r="AC93" s="34" t="str">
        <f t="shared" si="196"/>
        <v/>
      </c>
      <c r="AD93" s="34" t="str">
        <f t="shared" si="108"/>
        <v/>
      </c>
      <c r="AE93" s="77" t="str">
        <f t="shared" si="158"/>
        <v/>
      </c>
      <c r="AF93" s="77" t="str">
        <f t="shared" si="197"/>
        <v/>
      </c>
      <c r="AG93" s="84" t="str">
        <f t="shared" si="159"/>
        <v/>
      </c>
      <c r="AH93" s="34" t="str">
        <f t="shared" si="198"/>
        <v/>
      </c>
      <c r="AI93" s="34" t="str">
        <f t="shared" si="199"/>
        <v/>
      </c>
      <c r="AJ93" s="47" t="str">
        <f t="shared" si="200"/>
        <v/>
      </c>
      <c r="AK93" s="35"/>
      <c r="AL93" s="71" t="e">
        <f t="shared" si="160"/>
        <v>#N/A</v>
      </c>
      <c r="AM93" s="34" t="e">
        <f t="shared" si="161"/>
        <v>#N/A</v>
      </c>
      <c r="AN93" s="47" t="e">
        <f t="shared" si="162"/>
        <v>#N/A</v>
      </c>
      <c r="AO93" s="35"/>
      <c r="AP93" s="83" t="str">
        <f t="shared" si="163"/>
        <v/>
      </c>
      <c r="AQ93" s="34" t="str">
        <f>IF(AND(Sufficient_data="Yes",Include_study?="Yes",Subgroup&lt;&gt;""),IF(COUNTIFS(Input!L$2:L92,"="&amp;"Yes",Input!C$2:C92,"="&amp;"Yes",Input!M$2:M92,"="&amp;Subgroup)&gt;0,"",Subgroup),"")</f>
        <v/>
      </c>
      <c r="AR93" s="89" t="str">
        <f t="shared" si="164"/>
        <v/>
      </c>
      <c r="AS93" s="76" t="str">
        <f t="shared" si="165"/>
        <v/>
      </c>
      <c r="AT93" s="34" t="str">
        <f t="shared" si="166"/>
        <v/>
      </c>
      <c r="AU93" s="90" t="str">
        <f t="shared" si="167"/>
        <v/>
      </c>
      <c r="AV93" s="34" t="str">
        <f t="shared" si="168"/>
        <v/>
      </c>
      <c r="AW93" s="34" t="str">
        <f t="shared" si="169"/>
        <v/>
      </c>
      <c r="AX93" s="34" t="str">
        <f t="shared" si="201"/>
        <v/>
      </c>
      <c r="AY93" s="34" t="str">
        <f t="shared" si="170"/>
        <v/>
      </c>
      <c r="AZ93" s="34" t="str">
        <f t="shared" si="171"/>
        <v/>
      </c>
      <c r="BA93" s="34" t="str">
        <f t="shared" si="202"/>
        <v/>
      </c>
      <c r="BB93" s="89" t="str">
        <f t="shared" si="172"/>
        <v/>
      </c>
      <c r="BC93" s="34" t="str">
        <f t="shared" si="203"/>
        <v/>
      </c>
      <c r="BD93" s="34" t="str">
        <f t="shared" si="204"/>
        <v/>
      </c>
      <c r="BE93" s="34" t="str">
        <f t="shared" si="173"/>
        <v/>
      </c>
      <c r="BF93" s="34" t="str">
        <f t="shared" si="174"/>
        <v/>
      </c>
      <c r="BG93" s="34" t="str">
        <f t="shared" si="215"/>
        <v/>
      </c>
      <c r="BH93" s="34" t="str">
        <f t="shared" si="216"/>
        <v/>
      </c>
      <c r="BI93" s="34" t="str">
        <f t="shared" si="175"/>
        <v/>
      </c>
      <c r="BJ93" s="34" t="str">
        <f t="shared" si="176"/>
        <v/>
      </c>
      <c r="BK93" s="34" t="str">
        <f t="shared" si="177"/>
        <v/>
      </c>
      <c r="BL93" s="34" t="e">
        <f t="shared" si="178"/>
        <v>#N/A</v>
      </c>
      <c r="BM93" s="84" t="str">
        <f t="shared" si="217"/>
        <v/>
      </c>
      <c r="BN93" s="34" t="str">
        <f t="shared" si="179"/>
        <v/>
      </c>
      <c r="BO93" s="34" t="str">
        <f t="shared" si="205"/>
        <v/>
      </c>
      <c r="BP93" s="34" t="str">
        <f t="shared" si="180"/>
        <v/>
      </c>
      <c r="BQ93" s="47" t="str">
        <f t="shared" si="218"/>
        <v/>
      </c>
      <c r="BV93" s="170"/>
      <c r="BW93" s="71" t="e">
        <f>IF(AND(Sufficient_data="Yes",Include_study?="Yes",Moderator&lt;&gt;""),'Moderator Analysis'!E:E,NA())</f>
        <v>#N/A</v>
      </c>
      <c r="BX93" s="34" t="e">
        <f>IF(AND(Include_study?="Yes",Sufficient_data="Yes",Moderator&lt;&gt;""),'Moderator Analysis'!F:F,NA())</f>
        <v>#N/A</v>
      </c>
      <c r="BY93" s="34" t="str">
        <f t="shared" si="206"/>
        <v/>
      </c>
      <c r="BZ93" s="34" t="str">
        <f>IF(AND(Sufficient_data="Yes",Include_study?="Yes",Moderator&lt;&gt;""),'Moderator Analysis'!F:F-CJ$2,"")</f>
        <v/>
      </c>
      <c r="CA93" s="34" t="str">
        <f>IF(AND(Sufficient_data="Yes",Include_study?="Yes",Moderator&lt;&gt;""),'Moderator Analysis'!E:E-CJ$3,"")</f>
        <v/>
      </c>
      <c r="CB93" s="47" t="str">
        <f t="shared" si="207"/>
        <v/>
      </c>
      <c r="CD93" s="95" t="str">
        <f t="shared" si="181"/>
        <v/>
      </c>
      <c r="CE93" s="77" t="str">
        <f>IF(AND(Sufficient_data="Yes",Include_study?="Yes",CD93&lt;&gt;""),'Moderator Analysis'!F:F-'Moderator Analysis'!J$37,"")</f>
        <v/>
      </c>
      <c r="CF93" s="77" t="str">
        <f>IF(AND(Sufficient_data="Yes",Include_study?="Yes",CD93&lt;&gt;""),'Moderator Analysis'!E:E-SUMPRODUCT('Moderator Analysis'!E:E,CD:CD)/SUM(CD:CD),"")</f>
        <v/>
      </c>
      <c r="CG93" s="96" t="str">
        <f>IF(AND(Sufficient_data="Yes",Include_study?="Yes",CD93&lt;&gt;""),CD:CD*(BX93-'Moderator Analysis'!J$29-'Moderator Analysis'!J$30*'Moderator Analysis'!E:E)^2,"")</f>
        <v/>
      </c>
      <c r="CL93" s="170"/>
      <c r="CM93" s="174"/>
      <c r="CN93" s="34" t="str">
        <f t="shared" si="208"/>
        <v/>
      </c>
      <c r="CO93" s="34" t="str">
        <f>IF(AND(Include_study?="Yes",Sufficient_data="Yes"),1/('Publication Bias Analysis'!F:F^2+IF(Additional_model="Fixed effect",0,Calculations!DB$11)),"")</f>
        <v/>
      </c>
      <c r="CP93" s="34" t="str">
        <f>IF(AND(Include_study?="Yes",Sufficient_data="Yes"),1/('Publication Bias Analysis'!F:F^2+IF(Additional_model="Fixed effect",0,'Publication Bias Analysis'!L$32)),"")</f>
        <v/>
      </c>
      <c r="CQ93" s="34" t="str">
        <f>IF(AND(Include_study?="Yes",Sufficient_data="Yes"),'Publication Bias Analysis'!E:E-'Publication Bias Analysis'!I$37,"")</f>
        <v/>
      </c>
      <c r="CR93" s="34" t="str">
        <f t="shared" si="209"/>
        <v/>
      </c>
      <c r="CS93" s="34" t="str">
        <f t="shared" si="219"/>
        <v/>
      </c>
      <c r="CT93" s="76" t="str">
        <f t="shared" si="210"/>
        <v/>
      </c>
      <c r="CU93" s="76" t="str">
        <f>IF(AND(Include_study?="Yes",Sufficient_data="Yes"),CT:CT+IF(DF:DF&lt;0,-1,1)*COUNTIF(CT$2:CT92,CT:CT),"")</f>
        <v/>
      </c>
      <c r="CV93" s="76" t="str">
        <f>IF(AND(Include_study?="Yes",Sufficient_data="Yes"),RANK(DJ:DJ,DJ:DJ,1)*IF(DI:DI&lt;0,-1,1)+IF(DI:DI&lt;0,-1,1)*COUNTIF(CT$2:CT92,CT:CT),"")</f>
        <v/>
      </c>
      <c r="CW93" s="76" t="str">
        <f>IF(AND(Include_study?="Yes",Sufficient_data="Yes"),RANK(DM:DM,DM:DM,1)*IF(DL:DL&lt;0,-1,1)+IF(DL:DL&lt;0,-1,1)*COUNTIF(CT$2:CT92,CT:CT),"")</f>
        <v/>
      </c>
      <c r="CX93" s="34" t="e">
        <f>IF(AND(Include_study?="Yes",Sufficient_data="Yes"),'Publication Bias Analysis'!E:E,NA())</f>
        <v>#N/A</v>
      </c>
      <c r="CY93" s="47" t="e">
        <f>IF(AND(Include_study?="Yes",Sufficient_data="Yes"),'Publication Bias Analysis'!F:F,NA())</f>
        <v>#N/A</v>
      </c>
      <c r="DE93" s="166"/>
      <c r="DF9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93" s="34" t="str">
        <f t="shared" si="182"/>
        <v/>
      </c>
      <c r="DH93" s="47" t="str">
        <f>IF(AND(Include_study?="Yes",Sufficient_data="Yes"),1/('Publication Bias Analysis'!F:F^2+IF(Additional_model="Fixed effect",0,$DQ$7)),"")</f>
        <v/>
      </c>
      <c r="DI93" s="34" t="str">
        <f>IF(AND(Include_study?="Yes",Sufficient_data="Yes"),IF('Publication Bias Analysis'!L$37="Left",'Publication Bias Analysis'!E:E-DQ$3,DQ$3-'Publication Bias Analysis'!E:E),"")</f>
        <v/>
      </c>
      <c r="DJ93" s="34" t="str">
        <f t="shared" si="183"/>
        <v/>
      </c>
      <c r="DK93" s="47" t="str">
        <f>IF(AND(DI93&lt;&gt;"",CU93&lt;=MAX(CU:CU)-DQ$8),1/('Publication Bias Analysis'!F:F^2+IF(Additional_model="Fixed effect",0,$DQ$15)),"")</f>
        <v/>
      </c>
      <c r="DL93" s="7" t="str">
        <f>IF(AND(Include_study?="Yes",Sufficient_data="Yes"),IF('Publication Bias Analysis'!L$37="Left",'Publication Bias Analysis'!E:E-DQ$11,DQ$11-'Publication Bias Analysis'!E:E),"")</f>
        <v/>
      </c>
      <c r="DM93" s="7" t="str">
        <f t="shared" si="184"/>
        <v/>
      </c>
      <c r="DN93" s="47" t="str">
        <f>IF(AND(DL93&lt;&gt;"",CV93&lt;=MAX(CV:CV)-DQ$16),1/('Publication Bias Analysis'!F:F^2+IF(Additional_model="Fixed effect",0,$DQ$23)),"")</f>
        <v/>
      </c>
      <c r="EF93" s="166"/>
      <c r="EG93" s="34" t="str">
        <f t="shared" si="211"/>
        <v/>
      </c>
      <c r="EH93" s="47" t="str">
        <f>IF(AND(Include_study?="Yes",Sufficient_data="Yes"),Z_score-('Publication Bias Analysis'!P$3+'Publication Bias Analysis'!P$4*Inverse_standard_error),"")</f>
        <v/>
      </c>
      <c r="EJ93" s="166"/>
      <c r="EK93" s="34" t="str">
        <f>IF(AND(Include_study?="Yes",Sufficient_data="Yes"),('Publication Bias Analysis'!E:E-SUMPRODUCT('Publication Bias Analysis'!E:E,Calculations!CN:CN)/SUM(Calculations!CN:CN))/(SQRT(EL:EL)),"")</f>
        <v/>
      </c>
      <c r="EL93" s="34" t="str">
        <f>IF(AND(Include_study?="Yes",Sufficient_data="Yes"),'Publication Bias Analysis'!F:F^2-1/(SUM(Calculations!CN:CN)),"")</f>
        <v/>
      </c>
      <c r="EM93" s="76" t="str">
        <f t="shared" si="212"/>
        <v/>
      </c>
      <c r="EN93" s="76" t="str">
        <f t="shared" si="213"/>
        <v/>
      </c>
      <c r="EO93" s="76" t="str">
        <f>IF(AND(Include_study?="Yes",Sufficient_data="Yes"),COUNTIFS(EM$2:EM92,"&lt;"&amp;EM93,EN$2:EN92,"&lt;"&amp;EN93)+COUNTIFS(EM94:EM$201,"&lt;"&amp;EM93,EN94:EN$201,"&lt;"&amp;EN93)+COUNTIFS(EM$2:EM92,"&gt;"&amp;EM93,EN$2:EN92,"&gt;"&amp;EN93)+COUNTIFS(EM94:EM$201,"&gt;"&amp;EM93,EN94:EN$201,"&gt;"&amp;EN93),"")</f>
        <v/>
      </c>
      <c r="EP93" s="101" t="str">
        <f>IF(AND(Include_study?="Yes",Sufficient_data="Yes"),COUNTIFS(EM$2:EM92,"&lt;"&amp;EM93,EN$2:EN92,"&gt;"&amp;EN93)+COUNTIFS(EM94:EM$201,"&lt;"&amp;EM93,EN94:EN$201,"&gt;"&amp;EN93)+COUNTIFS(EM$2:EM92,"&gt;"&amp;EM93,EN$2:EN92,"&lt;"&amp;EN93)+COUNTIFS(EM94:EM$201,"&gt;"&amp;EM93,EN94:EN$201,"&lt;"&amp;EN93),"")</f>
        <v/>
      </c>
      <c r="ER93" s="166"/>
      <c r="EW93" s="166"/>
      <c r="EX93" s="34" t="e">
        <f t="shared" si="151"/>
        <v>#N/A</v>
      </c>
      <c r="EY93" s="34" t="e">
        <f t="shared" si="152"/>
        <v>#N/A</v>
      </c>
      <c r="EZ93" s="34" t="str">
        <f t="shared" si="153"/>
        <v/>
      </c>
      <c r="FA93" s="47" t="str">
        <f>IF(AND(Include_study?="Yes",Sufficient_data="Yes"),Z_score-('Publication Bias Analysis'!AL$30+'Publication Bias Analysis'!AL$31*Inverse_standard_error),"")</f>
        <v/>
      </c>
      <c r="FG93" s="166"/>
      <c r="FH93" s="104" t="str">
        <f>IF(Z_score&lt;&gt;"",RANK('Publication Bias Analysis'!AT:AT,'Publication Bias Analysis'!AT:AT,1)+COUNTIF('Publication Bias Analysis'!AT$2:AT92,'Publication Bias Analysis'!AT93),"")</f>
        <v/>
      </c>
      <c r="FI93" s="34" t="str">
        <f t="shared" si="214"/>
        <v/>
      </c>
      <c r="FJ93" s="34" t="e">
        <f>IF('Publication Bias Analysis'!AS93&lt;&gt;"",'Publication Bias Analysis'!AS93,NA())</f>
        <v>#N/A</v>
      </c>
      <c r="FK93" s="34" t="e">
        <f>IF('Publication Bias Analysis'!AT93&lt;&gt;"",'Publication Bias Analysis'!AT93,NA())</f>
        <v>#N/A</v>
      </c>
      <c r="FL93" s="34" t="str">
        <f>IF(AND(Include_study?="Yes",Sufficient_data="Yes"),'Publication Bias Analysis'!AS:AS-AVERAGE('Publication Bias Analysis'!AS:AS),"")</f>
        <v/>
      </c>
      <c r="FM93" s="47" t="str">
        <f>IF(AND(Include_study?="Yes",Sufficient_data="Yes"),FK:FK-('Publication Bias Analysis'!AW$30+'Publication Bias Analysis'!AW$31*'Publication Bias Analysis'!AS:AS),"")</f>
        <v/>
      </c>
      <c r="FS93" s="166"/>
      <c r="FT93" s="34" t="str">
        <f t="shared" si="155"/>
        <v/>
      </c>
      <c r="FU93" s="90" t="str">
        <f t="shared" si="220"/>
        <v/>
      </c>
      <c r="FV93" s="47" t="str">
        <f t="shared" si="185"/>
        <v/>
      </c>
    </row>
    <row r="94" spans="1:178" x14ac:dyDescent="0.2">
      <c r="A94" s="169"/>
      <c r="B94" s="54" t="str">
        <f t="shared" si="186"/>
        <v/>
      </c>
      <c r="C94" s="76" t="str">
        <f>IF(B94&lt;&gt;"",IF(B94=0,COUNTIF(B$2:B93,0)+1,COUNTIF(B$2:B93,B94)+B94+COUNTIF(B:B,0)),"")</f>
        <v/>
      </c>
      <c r="D94" s="76" t="str">
        <f t="shared" si="91"/>
        <v/>
      </c>
      <c r="E94" s="121" t="str">
        <f>IF(AND(Sufficient_data="Yes",Include_study?="Yes",Input!Study_name&lt;&gt;""),Input!Study_name,"")</f>
        <v/>
      </c>
      <c r="F9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94" s="76" t="str">
        <f t="shared" si="187"/>
        <v/>
      </c>
      <c r="H94" s="132" t="str">
        <f t="shared" si="188"/>
        <v/>
      </c>
      <c r="I9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94" s="77" t="str">
        <f t="shared" si="94"/>
        <v/>
      </c>
      <c r="K94" s="77" t="str">
        <f t="shared" si="95"/>
        <v/>
      </c>
      <c r="L94" s="77" t="str">
        <f t="shared" si="96"/>
        <v/>
      </c>
      <c r="M94" s="77" t="str">
        <f t="shared" si="189"/>
        <v/>
      </c>
      <c r="N94" s="77" t="str">
        <f t="shared" si="190"/>
        <v/>
      </c>
      <c r="O94" s="146" t="str">
        <f t="shared" si="191"/>
        <v/>
      </c>
      <c r="P94" s="142" t="str">
        <f t="shared" si="192"/>
        <v/>
      </c>
      <c r="Q94" s="35"/>
      <c r="R94" s="71" t="e">
        <f t="shared" si="193"/>
        <v>#N/A</v>
      </c>
      <c r="S94" s="34" t="e">
        <f t="shared" si="194"/>
        <v>#N/A</v>
      </c>
      <c r="T94" s="47" t="e">
        <f t="shared" si="195"/>
        <v>#N/A</v>
      </c>
      <c r="Y94" s="169"/>
      <c r="Z94" s="83" t="str">
        <f t="shared" si="157"/>
        <v/>
      </c>
      <c r="AA94" s="34" t="str">
        <f t="shared" si="105"/>
        <v/>
      </c>
      <c r="AB94" s="34" t="str">
        <f t="shared" si="106"/>
        <v/>
      </c>
      <c r="AC94" s="34" t="str">
        <f t="shared" si="196"/>
        <v/>
      </c>
      <c r="AD94" s="34" t="str">
        <f t="shared" si="108"/>
        <v/>
      </c>
      <c r="AE94" s="77" t="str">
        <f t="shared" si="158"/>
        <v/>
      </c>
      <c r="AF94" s="77" t="str">
        <f t="shared" si="197"/>
        <v/>
      </c>
      <c r="AG94" s="84" t="str">
        <f t="shared" si="159"/>
        <v/>
      </c>
      <c r="AH94" s="34" t="str">
        <f t="shared" si="198"/>
        <v/>
      </c>
      <c r="AI94" s="34" t="str">
        <f t="shared" si="199"/>
        <v/>
      </c>
      <c r="AJ94" s="47" t="str">
        <f t="shared" si="200"/>
        <v/>
      </c>
      <c r="AK94" s="35"/>
      <c r="AL94" s="71" t="e">
        <f t="shared" si="160"/>
        <v>#N/A</v>
      </c>
      <c r="AM94" s="34" t="e">
        <f t="shared" si="161"/>
        <v>#N/A</v>
      </c>
      <c r="AN94" s="47" t="e">
        <f t="shared" si="162"/>
        <v>#N/A</v>
      </c>
      <c r="AO94" s="35"/>
      <c r="AP94" s="83" t="str">
        <f t="shared" si="163"/>
        <v/>
      </c>
      <c r="AQ94" s="34" t="str">
        <f>IF(AND(Sufficient_data="Yes",Include_study?="Yes",Subgroup&lt;&gt;""),IF(COUNTIFS(Input!L$2:L93,"="&amp;"Yes",Input!C$2:C93,"="&amp;"Yes",Input!M$2:M93,"="&amp;Subgroup)&gt;0,"",Subgroup),"")</f>
        <v/>
      </c>
      <c r="AR94" s="89" t="str">
        <f t="shared" si="164"/>
        <v/>
      </c>
      <c r="AS94" s="76" t="str">
        <f t="shared" si="165"/>
        <v/>
      </c>
      <c r="AT94" s="34" t="str">
        <f t="shared" si="166"/>
        <v/>
      </c>
      <c r="AU94" s="90" t="str">
        <f t="shared" si="167"/>
        <v/>
      </c>
      <c r="AV94" s="34" t="str">
        <f t="shared" si="168"/>
        <v/>
      </c>
      <c r="AW94" s="34" t="str">
        <f t="shared" si="169"/>
        <v/>
      </c>
      <c r="AX94" s="34" t="str">
        <f t="shared" si="201"/>
        <v/>
      </c>
      <c r="AY94" s="34" t="str">
        <f t="shared" si="170"/>
        <v/>
      </c>
      <c r="AZ94" s="34" t="str">
        <f t="shared" si="171"/>
        <v/>
      </c>
      <c r="BA94" s="34" t="str">
        <f t="shared" si="202"/>
        <v/>
      </c>
      <c r="BB94" s="89" t="str">
        <f t="shared" si="172"/>
        <v/>
      </c>
      <c r="BC94" s="34" t="str">
        <f t="shared" si="203"/>
        <v/>
      </c>
      <c r="BD94" s="34" t="str">
        <f t="shared" si="204"/>
        <v/>
      </c>
      <c r="BE94" s="34" t="str">
        <f t="shared" si="173"/>
        <v/>
      </c>
      <c r="BF94" s="34" t="str">
        <f t="shared" si="174"/>
        <v/>
      </c>
      <c r="BG94" s="34" t="str">
        <f t="shared" si="215"/>
        <v/>
      </c>
      <c r="BH94" s="34" t="str">
        <f t="shared" si="216"/>
        <v/>
      </c>
      <c r="BI94" s="34" t="str">
        <f t="shared" si="175"/>
        <v/>
      </c>
      <c r="BJ94" s="34" t="str">
        <f t="shared" si="176"/>
        <v/>
      </c>
      <c r="BK94" s="34" t="str">
        <f t="shared" si="177"/>
        <v/>
      </c>
      <c r="BL94" s="34" t="e">
        <f t="shared" si="178"/>
        <v>#N/A</v>
      </c>
      <c r="BM94" s="84" t="str">
        <f t="shared" si="217"/>
        <v/>
      </c>
      <c r="BN94" s="34" t="str">
        <f t="shared" si="179"/>
        <v/>
      </c>
      <c r="BO94" s="34" t="str">
        <f t="shared" si="205"/>
        <v/>
      </c>
      <c r="BP94" s="34" t="str">
        <f t="shared" si="180"/>
        <v/>
      </c>
      <c r="BQ94" s="47" t="str">
        <f t="shared" si="218"/>
        <v/>
      </c>
      <c r="BV94" s="170"/>
      <c r="BW94" s="71" t="e">
        <f>IF(AND(Sufficient_data="Yes",Include_study?="Yes",Moderator&lt;&gt;""),'Moderator Analysis'!E:E,NA())</f>
        <v>#N/A</v>
      </c>
      <c r="BX94" s="34" t="e">
        <f>IF(AND(Include_study?="Yes",Sufficient_data="Yes",Moderator&lt;&gt;""),'Moderator Analysis'!F:F,NA())</f>
        <v>#N/A</v>
      </c>
      <c r="BY94" s="34" t="str">
        <f t="shared" si="206"/>
        <v/>
      </c>
      <c r="BZ94" s="34" t="str">
        <f>IF(AND(Sufficient_data="Yes",Include_study?="Yes",Moderator&lt;&gt;""),'Moderator Analysis'!F:F-CJ$2,"")</f>
        <v/>
      </c>
      <c r="CA94" s="34" t="str">
        <f>IF(AND(Sufficient_data="Yes",Include_study?="Yes",Moderator&lt;&gt;""),'Moderator Analysis'!E:E-CJ$3,"")</f>
        <v/>
      </c>
      <c r="CB94" s="47" t="str">
        <f t="shared" si="207"/>
        <v/>
      </c>
      <c r="CD94" s="95" t="str">
        <f t="shared" si="181"/>
        <v/>
      </c>
      <c r="CE94" s="77" t="str">
        <f>IF(AND(Sufficient_data="Yes",Include_study?="Yes",CD94&lt;&gt;""),'Moderator Analysis'!F:F-'Moderator Analysis'!J$37,"")</f>
        <v/>
      </c>
      <c r="CF94" s="77" t="str">
        <f>IF(AND(Sufficient_data="Yes",Include_study?="Yes",CD94&lt;&gt;""),'Moderator Analysis'!E:E-SUMPRODUCT('Moderator Analysis'!E:E,CD:CD)/SUM(CD:CD),"")</f>
        <v/>
      </c>
      <c r="CG94" s="96" t="str">
        <f>IF(AND(Sufficient_data="Yes",Include_study?="Yes",CD94&lt;&gt;""),CD:CD*(BX94-'Moderator Analysis'!J$29-'Moderator Analysis'!J$30*'Moderator Analysis'!E:E)^2,"")</f>
        <v/>
      </c>
      <c r="CL94" s="170"/>
      <c r="CM94" s="174"/>
      <c r="CN94" s="34" t="str">
        <f t="shared" si="208"/>
        <v/>
      </c>
      <c r="CO94" s="34" t="str">
        <f>IF(AND(Include_study?="Yes",Sufficient_data="Yes"),1/('Publication Bias Analysis'!F:F^2+IF(Additional_model="Fixed effect",0,Calculations!DB$11)),"")</f>
        <v/>
      </c>
      <c r="CP94" s="34" t="str">
        <f>IF(AND(Include_study?="Yes",Sufficient_data="Yes"),1/('Publication Bias Analysis'!F:F^2+IF(Additional_model="Fixed effect",0,'Publication Bias Analysis'!L$32)),"")</f>
        <v/>
      </c>
      <c r="CQ94" s="34" t="str">
        <f>IF(AND(Include_study?="Yes",Sufficient_data="Yes"),'Publication Bias Analysis'!E:E-'Publication Bias Analysis'!I$37,"")</f>
        <v/>
      </c>
      <c r="CR94" s="34" t="str">
        <f t="shared" si="209"/>
        <v/>
      </c>
      <c r="CS94" s="34" t="str">
        <f t="shared" si="219"/>
        <v/>
      </c>
      <c r="CT94" s="76" t="str">
        <f t="shared" si="210"/>
        <v/>
      </c>
      <c r="CU94" s="76" t="str">
        <f>IF(AND(Include_study?="Yes",Sufficient_data="Yes"),CT:CT+IF(DF:DF&lt;0,-1,1)*COUNTIF(CT$2:CT93,CT:CT),"")</f>
        <v/>
      </c>
      <c r="CV94" s="76" t="str">
        <f>IF(AND(Include_study?="Yes",Sufficient_data="Yes"),RANK(DJ:DJ,DJ:DJ,1)*IF(DI:DI&lt;0,-1,1)+IF(DI:DI&lt;0,-1,1)*COUNTIF(CT$2:CT93,CT:CT),"")</f>
        <v/>
      </c>
      <c r="CW94" s="76" t="str">
        <f>IF(AND(Include_study?="Yes",Sufficient_data="Yes"),RANK(DM:DM,DM:DM,1)*IF(DL:DL&lt;0,-1,1)+IF(DL:DL&lt;0,-1,1)*COUNTIF(CT$2:CT93,CT:CT),"")</f>
        <v/>
      </c>
      <c r="CX94" s="34" t="e">
        <f>IF(AND(Include_study?="Yes",Sufficient_data="Yes"),'Publication Bias Analysis'!E:E,NA())</f>
        <v>#N/A</v>
      </c>
      <c r="CY94" s="47" t="e">
        <f>IF(AND(Include_study?="Yes",Sufficient_data="Yes"),'Publication Bias Analysis'!F:F,NA())</f>
        <v>#N/A</v>
      </c>
      <c r="DE94" s="166"/>
      <c r="DF9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94" s="34" t="str">
        <f t="shared" si="182"/>
        <v/>
      </c>
      <c r="DH94" s="47" t="str">
        <f>IF(AND(Include_study?="Yes",Sufficient_data="Yes"),1/('Publication Bias Analysis'!F:F^2+IF(Additional_model="Fixed effect",0,$DQ$7)),"")</f>
        <v/>
      </c>
      <c r="DI94" s="34" t="str">
        <f>IF(AND(Include_study?="Yes",Sufficient_data="Yes"),IF('Publication Bias Analysis'!L$37="Left",'Publication Bias Analysis'!E:E-DQ$3,DQ$3-'Publication Bias Analysis'!E:E),"")</f>
        <v/>
      </c>
      <c r="DJ94" s="34" t="str">
        <f t="shared" si="183"/>
        <v/>
      </c>
      <c r="DK94" s="47" t="str">
        <f>IF(AND(DI94&lt;&gt;"",CU94&lt;=MAX(CU:CU)-DQ$8),1/('Publication Bias Analysis'!F:F^2+IF(Additional_model="Fixed effect",0,$DQ$15)),"")</f>
        <v/>
      </c>
      <c r="DL94" s="7" t="str">
        <f>IF(AND(Include_study?="Yes",Sufficient_data="Yes"),IF('Publication Bias Analysis'!L$37="Left",'Publication Bias Analysis'!E:E-DQ$11,DQ$11-'Publication Bias Analysis'!E:E),"")</f>
        <v/>
      </c>
      <c r="DM94" s="7" t="str">
        <f t="shared" si="184"/>
        <v/>
      </c>
      <c r="DN94" s="47" t="str">
        <f>IF(AND(DL94&lt;&gt;"",CV94&lt;=MAX(CV:CV)-DQ$16),1/('Publication Bias Analysis'!F:F^2+IF(Additional_model="Fixed effect",0,$DQ$23)),"")</f>
        <v/>
      </c>
      <c r="EF94" s="166"/>
      <c r="EG94" s="34" t="str">
        <f t="shared" si="211"/>
        <v/>
      </c>
      <c r="EH94" s="47" t="str">
        <f>IF(AND(Include_study?="Yes",Sufficient_data="Yes"),Z_score-('Publication Bias Analysis'!P$3+'Publication Bias Analysis'!P$4*Inverse_standard_error),"")</f>
        <v/>
      </c>
      <c r="EJ94" s="166"/>
      <c r="EK94" s="34" t="str">
        <f>IF(AND(Include_study?="Yes",Sufficient_data="Yes"),('Publication Bias Analysis'!E:E-SUMPRODUCT('Publication Bias Analysis'!E:E,Calculations!CN:CN)/SUM(Calculations!CN:CN))/(SQRT(EL:EL)),"")</f>
        <v/>
      </c>
      <c r="EL94" s="34" t="str">
        <f>IF(AND(Include_study?="Yes",Sufficient_data="Yes"),'Publication Bias Analysis'!F:F^2-1/(SUM(Calculations!CN:CN)),"")</f>
        <v/>
      </c>
      <c r="EM94" s="76" t="str">
        <f t="shared" si="212"/>
        <v/>
      </c>
      <c r="EN94" s="76" t="str">
        <f t="shared" si="213"/>
        <v/>
      </c>
      <c r="EO94" s="76" t="str">
        <f>IF(AND(Include_study?="Yes",Sufficient_data="Yes"),COUNTIFS(EM$2:EM93,"&lt;"&amp;EM94,EN$2:EN93,"&lt;"&amp;EN94)+COUNTIFS(EM95:EM$201,"&lt;"&amp;EM94,EN95:EN$201,"&lt;"&amp;EN94)+COUNTIFS(EM$2:EM93,"&gt;"&amp;EM94,EN$2:EN93,"&gt;"&amp;EN94)+COUNTIFS(EM95:EM$201,"&gt;"&amp;EM94,EN95:EN$201,"&gt;"&amp;EN94),"")</f>
        <v/>
      </c>
      <c r="EP94" s="101" t="str">
        <f>IF(AND(Include_study?="Yes",Sufficient_data="Yes"),COUNTIFS(EM$2:EM93,"&lt;"&amp;EM94,EN$2:EN93,"&gt;"&amp;EN94)+COUNTIFS(EM95:EM$201,"&lt;"&amp;EM94,EN95:EN$201,"&gt;"&amp;EN94)+COUNTIFS(EM$2:EM93,"&gt;"&amp;EM94,EN$2:EN93,"&lt;"&amp;EN94)+COUNTIFS(EM95:EM$201,"&gt;"&amp;EM94,EN95:EN$201,"&lt;"&amp;EN94),"")</f>
        <v/>
      </c>
      <c r="ER94" s="166"/>
      <c r="EW94" s="166"/>
      <c r="EX94" s="34" t="e">
        <f t="shared" si="151"/>
        <v>#N/A</v>
      </c>
      <c r="EY94" s="34" t="e">
        <f t="shared" si="152"/>
        <v>#N/A</v>
      </c>
      <c r="EZ94" s="34" t="str">
        <f t="shared" si="153"/>
        <v/>
      </c>
      <c r="FA94" s="47" t="str">
        <f>IF(AND(Include_study?="Yes",Sufficient_data="Yes"),Z_score-('Publication Bias Analysis'!AL$30+'Publication Bias Analysis'!AL$31*Inverse_standard_error),"")</f>
        <v/>
      </c>
      <c r="FG94" s="166"/>
      <c r="FH94" s="104" t="str">
        <f>IF(Z_score&lt;&gt;"",RANK('Publication Bias Analysis'!AT:AT,'Publication Bias Analysis'!AT:AT,1)+COUNTIF('Publication Bias Analysis'!AT$2:AT93,'Publication Bias Analysis'!AT94),"")</f>
        <v/>
      </c>
      <c r="FI94" s="34" t="str">
        <f t="shared" si="214"/>
        <v/>
      </c>
      <c r="FJ94" s="34" t="e">
        <f>IF('Publication Bias Analysis'!AS94&lt;&gt;"",'Publication Bias Analysis'!AS94,NA())</f>
        <v>#N/A</v>
      </c>
      <c r="FK94" s="34" t="e">
        <f>IF('Publication Bias Analysis'!AT94&lt;&gt;"",'Publication Bias Analysis'!AT94,NA())</f>
        <v>#N/A</v>
      </c>
      <c r="FL94" s="34" t="str">
        <f>IF(AND(Include_study?="Yes",Sufficient_data="Yes"),'Publication Bias Analysis'!AS:AS-AVERAGE('Publication Bias Analysis'!AS:AS),"")</f>
        <v/>
      </c>
      <c r="FM94" s="47" t="str">
        <f>IF(AND(Include_study?="Yes",Sufficient_data="Yes"),FK:FK-('Publication Bias Analysis'!AW$30+'Publication Bias Analysis'!AW$31*'Publication Bias Analysis'!AS:AS),"")</f>
        <v/>
      </c>
      <c r="FS94" s="166"/>
      <c r="FT94" s="34" t="str">
        <f t="shared" si="155"/>
        <v/>
      </c>
      <c r="FU94" s="90" t="str">
        <f t="shared" si="220"/>
        <v/>
      </c>
      <c r="FV94" s="47" t="str">
        <f t="shared" si="185"/>
        <v/>
      </c>
    </row>
    <row r="95" spans="1:178" x14ac:dyDescent="0.2">
      <c r="A95" s="169"/>
      <c r="B95" s="54" t="str">
        <f t="shared" si="186"/>
        <v/>
      </c>
      <c r="C95" s="76" t="str">
        <f>IF(B95&lt;&gt;"",IF(B95=0,COUNTIF(B$2:B94,0)+1,COUNTIF(B$2:B94,B95)+B95+COUNTIF(B:B,0)),"")</f>
        <v/>
      </c>
      <c r="D95" s="76" t="str">
        <f t="shared" si="91"/>
        <v/>
      </c>
      <c r="E95" s="121" t="str">
        <f>IF(AND(Sufficient_data="Yes",Include_study?="Yes",Input!Study_name&lt;&gt;""),Input!Study_name,"")</f>
        <v/>
      </c>
      <c r="F9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95" s="76" t="str">
        <f t="shared" si="187"/>
        <v/>
      </c>
      <c r="H95" s="132" t="str">
        <f t="shared" si="188"/>
        <v/>
      </c>
      <c r="I9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95" s="77" t="str">
        <f t="shared" si="94"/>
        <v/>
      </c>
      <c r="K95" s="77" t="str">
        <f t="shared" si="95"/>
        <v/>
      </c>
      <c r="L95" s="77" t="str">
        <f t="shared" si="96"/>
        <v/>
      </c>
      <c r="M95" s="77" t="str">
        <f t="shared" si="189"/>
        <v/>
      </c>
      <c r="N95" s="77" t="str">
        <f t="shared" si="190"/>
        <v/>
      </c>
      <c r="O95" s="146" t="str">
        <f t="shared" si="191"/>
        <v/>
      </c>
      <c r="P95" s="142" t="str">
        <f t="shared" si="192"/>
        <v/>
      </c>
      <c r="Q95" s="35"/>
      <c r="R95" s="71" t="e">
        <f t="shared" si="193"/>
        <v>#N/A</v>
      </c>
      <c r="S95" s="34" t="e">
        <f t="shared" si="194"/>
        <v>#N/A</v>
      </c>
      <c r="T95" s="47" t="e">
        <f t="shared" si="195"/>
        <v>#N/A</v>
      </c>
      <c r="Y95" s="169"/>
      <c r="Z95" s="83" t="str">
        <f t="shared" si="157"/>
        <v/>
      </c>
      <c r="AA95" s="34" t="str">
        <f t="shared" si="105"/>
        <v/>
      </c>
      <c r="AB95" s="34" t="str">
        <f t="shared" si="106"/>
        <v/>
      </c>
      <c r="AC95" s="34" t="str">
        <f t="shared" si="196"/>
        <v/>
      </c>
      <c r="AD95" s="34" t="str">
        <f t="shared" si="108"/>
        <v/>
      </c>
      <c r="AE95" s="77" t="str">
        <f t="shared" si="158"/>
        <v/>
      </c>
      <c r="AF95" s="77" t="str">
        <f t="shared" si="197"/>
        <v/>
      </c>
      <c r="AG95" s="84" t="str">
        <f t="shared" si="159"/>
        <v/>
      </c>
      <c r="AH95" s="34" t="str">
        <f t="shared" si="198"/>
        <v/>
      </c>
      <c r="AI95" s="34" t="str">
        <f t="shared" si="199"/>
        <v/>
      </c>
      <c r="AJ95" s="47" t="str">
        <f t="shared" si="200"/>
        <v/>
      </c>
      <c r="AK95" s="35"/>
      <c r="AL95" s="71" t="e">
        <f t="shared" si="160"/>
        <v>#N/A</v>
      </c>
      <c r="AM95" s="34" t="e">
        <f t="shared" si="161"/>
        <v>#N/A</v>
      </c>
      <c r="AN95" s="47" t="e">
        <f t="shared" si="162"/>
        <v>#N/A</v>
      </c>
      <c r="AO95" s="35"/>
      <c r="AP95" s="83" t="str">
        <f t="shared" si="163"/>
        <v/>
      </c>
      <c r="AQ95" s="34" t="str">
        <f>IF(AND(Sufficient_data="Yes",Include_study?="Yes",Subgroup&lt;&gt;""),IF(COUNTIFS(Input!L$2:L94,"="&amp;"Yes",Input!C$2:C94,"="&amp;"Yes",Input!M$2:M94,"="&amp;Subgroup)&gt;0,"",Subgroup),"")</f>
        <v/>
      </c>
      <c r="AR95" s="89" t="str">
        <f t="shared" si="164"/>
        <v/>
      </c>
      <c r="AS95" s="76" t="str">
        <f t="shared" si="165"/>
        <v/>
      </c>
      <c r="AT95" s="34" t="str">
        <f t="shared" si="166"/>
        <v/>
      </c>
      <c r="AU95" s="90" t="str">
        <f t="shared" si="167"/>
        <v/>
      </c>
      <c r="AV95" s="34" t="str">
        <f t="shared" si="168"/>
        <v/>
      </c>
      <c r="AW95" s="34" t="str">
        <f t="shared" si="169"/>
        <v/>
      </c>
      <c r="AX95" s="34" t="str">
        <f t="shared" si="201"/>
        <v/>
      </c>
      <c r="AY95" s="34" t="str">
        <f t="shared" si="170"/>
        <v/>
      </c>
      <c r="AZ95" s="34" t="str">
        <f t="shared" si="171"/>
        <v/>
      </c>
      <c r="BA95" s="34" t="str">
        <f t="shared" si="202"/>
        <v/>
      </c>
      <c r="BB95" s="89" t="str">
        <f t="shared" si="172"/>
        <v/>
      </c>
      <c r="BC95" s="34" t="str">
        <f t="shared" si="203"/>
        <v/>
      </c>
      <c r="BD95" s="34" t="str">
        <f t="shared" si="204"/>
        <v/>
      </c>
      <c r="BE95" s="34" t="str">
        <f t="shared" si="173"/>
        <v/>
      </c>
      <c r="BF95" s="34" t="str">
        <f t="shared" si="174"/>
        <v/>
      </c>
      <c r="BG95" s="34" t="str">
        <f t="shared" si="215"/>
        <v/>
      </c>
      <c r="BH95" s="34" t="str">
        <f t="shared" si="216"/>
        <v/>
      </c>
      <c r="BI95" s="34" t="str">
        <f t="shared" si="175"/>
        <v/>
      </c>
      <c r="BJ95" s="34" t="str">
        <f t="shared" si="176"/>
        <v/>
      </c>
      <c r="BK95" s="34" t="str">
        <f t="shared" si="177"/>
        <v/>
      </c>
      <c r="BL95" s="34" t="e">
        <f t="shared" si="178"/>
        <v>#N/A</v>
      </c>
      <c r="BM95" s="84" t="str">
        <f t="shared" si="217"/>
        <v/>
      </c>
      <c r="BN95" s="34" t="str">
        <f t="shared" si="179"/>
        <v/>
      </c>
      <c r="BO95" s="34" t="str">
        <f t="shared" si="205"/>
        <v/>
      </c>
      <c r="BP95" s="34" t="str">
        <f t="shared" si="180"/>
        <v/>
      </c>
      <c r="BQ95" s="47" t="str">
        <f t="shared" si="218"/>
        <v/>
      </c>
      <c r="BV95" s="170"/>
      <c r="BW95" s="71" t="e">
        <f>IF(AND(Sufficient_data="Yes",Include_study?="Yes",Moderator&lt;&gt;""),'Moderator Analysis'!E:E,NA())</f>
        <v>#N/A</v>
      </c>
      <c r="BX95" s="34" t="e">
        <f>IF(AND(Include_study?="Yes",Sufficient_data="Yes",Moderator&lt;&gt;""),'Moderator Analysis'!F:F,NA())</f>
        <v>#N/A</v>
      </c>
      <c r="BY95" s="34" t="str">
        <f t="shared" si="206"/>
        <v/>
      </c>
      <c r="BZ95" s="34" t="str">
        <f>IF(AND(Sufficient_data="Yes",Include_study?="Yes",Moderator&lt;&gt;""),'Moderator Analysis'!F:F-CJ$2,"")</f>
        <v/>
      </c>
      <c r="CA95" s="34" t="str">
        <f>IF(AND(Sufficient_data="Yes",Include_study?="Yes",Moderator&lt;&gt;""),'Moderator Analysis'!E:E-CJ$3,"")</f>
        <v/>
      </c>
      <c r="CB95" s="47" t="str">
        <f t="shared" si="207"/>
        <v/>
      </c>
      <c r="CD95" s="95" t="str">
        <f t="shared" si="181"/>
        <v/>
      </c>
      <c r="CE95" s="77" t="str">
        <f>IF(AND(Sufficient_data="Yes",Include_study?="Yes",CD95&lt;&gt;""),'Moderator Analysis'!F:F-'Moderator Analysis'!J$37,"")</f>
        <v/>
      </c>
      <c r="CF95" s="77" t="str">
        <f>IF(AND(Sufficient_data="Yes",Include_study?="Yes",CD95&lt;&gt;""),'Moderator Analysis'!E:E-SUMPRODUCT('Moderator Analysis'!E:E,CD:CD)/SUM(CD:CD),"")</f>
        <v/>
      </c>
      <c r="CG95" s="96" t="str">
        <f>IF(AND(Sufficient_data="Yes",Include_study?="Yes",CD95&lt;&gt;""),CD:CD*(BX95-'Moderator Analysis'!J$29-'Moderator Analysis'!J$30*'Moderator Analysis'!E:E)^2,"")</f>
        <v/>
      </c>
      <c r="CL95" s="170"/>
      <c r="CM95" s="174"/>
      <c r="CN95" s="34" t="str">
        <f t="shared" si="208"/>
        <v/>
      </c>
      <c r="CO95" s="34" t="str">
        <f>IF(AND(Include_study?="Yes",Sufficient_data="Yes"),1/('Publication Bias Analysis'!F:F^2+IF(Additional_model="Fixed effect",0,Calculations!DB$11)),"")</f>
        <v/>
      </c>
      <c r="CP95" s="34" t="str">
        <f>IF(AND(Include_study?="Yes",Sufficient_data="Yes"),1/('Publication Bias Analysis'!F:F^2+IF(Additional_model="Fixed effect",0,'Publication Bias Analysis'!L$32)),"")</f>
        <v/>
      </c>
      <c r="CQ95" s="34" t="str">
        <f>IF(AND(Include_study?="Yes",Sufficient_data="Yes"),'Publication Bias Analysis'!E:E-'Publication Bias Analysis'!I$37,"")</f>
        <v/>
      </c>
      <c r="CR95" s="34" t="str">
        <f t="shared" si="209"/>
        <v/>
      </c>
      <c r="CS95" s="34" t="str">
        <f t="shared" si="219"/>
        <v/>
      </c>
      <c r="CT95" s="76" t="str">
        <f t="shared" si="210"/>
        <v/>
      </c>
      <c r="CU95" s="76" t="str">
        <f>IF(AND(Include_study?="Yes",Sufficient_data="Yes"),CT:CT+IF(DF:DF&lt;0,-1,1)*COUNTIF(CT$2:CT94,CT:CT),"")</f>
        <v/>
      </c>
      <c r="CV95" s="76" t="str">
        <f>IF(AND(Include_study?="Yes",Sufficient_data="Yes"),RANK(DJ:DJ,DJ:DJ,1)*IF(DI:DI&lt;0,-1,1)+IF(DI:DI&lt;0,-1,1)*COUNTIF(CT$2:CT94,CT:CT),"")</f>
        <v/>
      </c>
      <c r="CW95" s="76" t="str">
        <f>IF(AND(Include_study?="Yes",Sufficient_data="Yes"),RANK(DM:DM,DM:DM,1)*IF(DL:DL&lt;0,-1,1)+IF(DL:DL&lt;0,-1,1)*COUNTIF(CT$2:CT94,CT:CT),"")</f>
        <v/>
      </c>
      <c r="CX95" s="34" t="e">
        <f>IF(AND(Include_study?="Yes",Sufficient_data="Yes"),'Publication Bias Analysis'!E:E,NA())</f>
        <v>#N/A</v>
      </c>
      <c r="CY95" s="47" t="e">
        <f>IF(AND(Include_study?="Yes",Sufficient_data="Yes"),'Publication Bias Analysis'!F:F,NA())</f>
        <v>#N/A</v>
      </c>
      <c r="DE95" s="166"/>
      <c r="DF9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95" s="34" t="str">
        <f t="shared" si="182"/>
        <v/>
      </c>
      <c r="DH95" s="47" t="str">
        <f>IF(AND(Include_study?="Yes",Sufficient_data="Yes"),1/('Publication Bias Analysis'!F:F^2+IF(Additional_model="Fixed effect",0,$DQ$7)),"")</f>
        <v/>
      </c>
      <c r="DI95" s="34" t="str">
        <f>IF(AND(Include_study?="Yes",Sufficient_data="Yes"),IF('Publication Bias Analysis'!L$37="Left",'Publication Bias Analysis'!E:E-DQ$3,DQ$3-'Publication Bias Analysis'!E:E),"")</f>
        <v/>
      </c>
      <c r="DJ95" s="34" t="str">
        <f t="shared" si="183"/>
        <v/>
      </c>
      <c r="DK95" s="47" t="str">
        <f>IF(AND(DI95&lt;&gt;"",CU95&lt;=MAX(CU:CU)-DQ$8),1/('Publication Bias Analysis'!F:F^2+IF(Additional_model="Fixed effect",0,$DQ$15)),"")</f>
        <v/>
      </c>
      <c r="DL95" s="7" t="str">
        <f>IF(AND(Include_study?="Yes",Sufficient_data="Yes"),IF('Publication Bias Analysis'!L$37="Left",'Publication Bias Analysis'!E:E-DQ$11,DQ$11-'Publication Bias Analysis'!E:E),"")</f>
        <v/>
      </c>
      <c r="DM95" s="7" t="str">
        <f t="shared" si="184"/>
        <v/>
      </c>
      <c r="DN95" s="47" t="str">
        <f>IF(AND(DL95&lt;&gt;"",CV95&lt;=MAX(CV:CV)-DQ$16),1/('Publication Bias Analysis'!F:F^2+IF(Additional_model="Fixed effect",0,$DQ$23)),"")</f>
        <v/>
      </c>
      <c r="EF95" s="166"/>
      <c r="EG95" s="34" t="str">
        <f t="shared" si="211"/>
        <v/>
      </c>
      <c r="EH95" s="47" t="str">
        <f>IF(AND(Include_study?="Yes",Sufficient_data="Yes"),Z_score-('Publication Bias Analysis'!P$3+'Publication Bias Analysis'!P$4*Inverse_standard_error),"")</f>
        <v/>
      </c>
      <c r="EJ95" s="166"/>
      <c r="EK95" s="34" t="str">
        <f>IF(AND(Include_study?="Yes",Sufficient_data="Yes"),('Publication Bias Analysis'!E:E-SUMPRODUCT('Publication Bias Analysis'!E:E,Calculations!CN:CN)/SUM(Calculations!CN:CN))/(SQRT(EL:EL)),"")</f>
        <v/>
      </c>
      <c r="EL95" s="34" t="str">
        <f>IF(AND(Include_study?="Yes",Sufficient_data="Yes"),'Publication Bias Analysis'!F:F^2-1/(SUM(Calculations!CN:CN)),"")</f>
        <v/>
      </c>
      <c r="EM95" s="76" t="str">
        <f t="shared" si="212"/>
        <v/>
      </c>
      <c r="EN95" s="76" t="str">
        <f t="shared" si="213"/>
        <v/>
      </c>
      <c r="EO95" s="76" t="str">
        <f>IF(AND(Include_study?="Yes",Sufficient_data="Yes"),COUNTIFS(EM$2:EM94,"&lt;"&amp;EM95,EN$2:EN94,"&lt;"&amp;EN95)+COUNTIFS(EM96:EM$201,"&lt;"&amp;EM95,EN96:EN$201,"&lt;"&amp;EN95)+COUNTIFS(EM$2:EM94,"&gt;"&amp;EM95,EN$2:EN94,"&gt;"&amp;EN95)+COUNTIFS(EM96:EM$201,"&gt;"&amp;EM95,EN96:EN$201,"&gt;"&amp;EN95),"")</f>
        <v/>
      </c>
      <c r="EP95" s="101" t="str">
        <f>IF(AND(Include_study?="Yes",Sufficient_data="Yes"),COUNTIFS(EM$2:EM94,"&lt;"&amp;EM95,EN$2:EN94,"&gt;"&amp;EN95)+COUNTIFS(EM96:EM$201,"&lt;"&amp;EM95,EN96:EN$201,"&gt;"&amp;EN95)+COUNTIFS(EM$2:EM94,"&gt;"&amp;EM95,EN$2:EN94,"&lt;"&amp;EN95)+COUNTIFS(EM96:EM$201,"&gt;"&amp;EM95,EN96:EN$201,"&lt;"&amp;EN95),"")</f>
        <v/>
      </c>
      <c r="ER95" s="166"/>
      <c r="EW95" s="166"/>
      <c r="EX95" s="34" t="e">
        <f t="shared" si="151"/>
        <v>#N/A</v>
      </c>
      <c r="EY95" s="34" t="e">
        <f t="shared" si="152"/>
        <v>#N/A</v>
      </c>
      <c r="EZ95" s="34" t="str">
        <f t="shared" si="153"/>
        <v/>
      </c>
      <c r="FA95" s="47" t="str">
        <f>IF(AND(Include_study?="Yes",Sufficient_data="Yes"),Z_score-('Publication Bias Analysis'!AL$30+'Publication Bias Analysis'!AL$31*Inverse_standard_error),"")</f>
        <v/>
      </c>
      <c r="FG95" s="166"/>
      <c r="FH95" s="104" t="str">
        <f>IF(Z_score&lt;&gt;"",RANK('Publication Bias Analysis'!AT:AT,'Publication Bias Analysis'!AT:AT,1)+COUNTIF('Publication Bias Analysis'!AT$2:AT94,'Publication Bias Analysis'!AT95),"")</f>
        <v/>
      </c>
      <c r="FI95" s="34" t="str">
        <f t="shared" si="214"/>
        <v/>
      </c>
      <c r="FJ95" s="34" t="e">
        <f>IF('Publication Bias Analysis'!AS95&lt;&gt;"",'Publication Bias Analysis'!AS95,NA())</f>
        <v>#N/A</v>
      </c>
      <c r="FK95" s="34" t="e">
        <f>IF('Publication Bias Analysis'!AT95&lt;&gt;"",'Publication Bias Analysis'!AT95,NA())</f>
        <v>#N/A</v>
      </c>
      <c r="FL95" s="34" t="str">
        <f>IF(AND(Include_study?="Yes",Sufficient_data="Yes"),'Publication Bias Analysis'!AS:AS-AVERAGE('Publication Bias Analysis'!AS:AS),"")</f>
        <v/>
      </c>
      <c r="FM95" s="47" t="str">
        <f>IF(AND(Include_study?="Yes",Sufficient_data="Yes"),FK:FK-('Publication Bias Analysis'!AW$30+'Publication Bias Analysis'!AW$31*'Publication Bias Analysis'!AS:AS),"")</f>
        <v/>
      </c>
      <c r="FS95" s="166"/>
      <c r="FT95" s="34" t="str">
        <f t="shared" si="155"/>
        <v/>
      </c>
      <c r="FU95" s="90" t="str">
        <f t="shared" si="220"/>
        <v/>
      </c>
      <c r="FV95" s="47" t="str">
        <f t="shared" si="185"/>
        <v/>
      </c>
    </row>
    <row r="96" spans="1:178" x14ac:dyDescent="0.2">
      <c r="A96" s="169"/>
      <c r="B96" s="54" t="str">
        <f t="shared" si="186"/>
        <v/>
      </c>
      <c r="C96" s="76" t="str">
        <f>IF(B96&lt;&gt;"",IF(B96=0,COUNTIF(B$2:B95,0)+1,COUNTIF(B$2:B95,B96)+B96+COUNTIF(B:B,0)),"")</f>
        <v/>
      </c>
      <c r="D96" s="76" t="str">
        <f t="shared" si="91"/>
        <v/>
      </c>
      <c r="E96" s="121" t="str">
        <f>IF(AND(Sufficient_data="Yes",Include_study?="Yes",Input!Study_name&lt;&gt;""),Input!Study_name,"")</f>
        <v/>
      </c>
      <c r="F9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96" s="76" t="str">
        <f t="shared" si="187"/>
        <v/>
      </c>
      <c r="H96" s="132" t="str">
        <f t="shared" si="188"/>
        <v/>
      </c>
      <c r="I9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96" s="77" t="str">
        <f t="shared" si="94"/>
        <v/>
      </c>
      <c r="K96" s="77" t="str">
        <f t="shared" si="95"/>
        <v/>
      </c>
      <c r="L96" s="77" t="str">
        <f t="shared" si="96"/>
        <v/>
      </c>
      <c r="M96" s="77" t="str">
        <f t="shared" si="189"/>
        <v/>
      </c>
      <c r="N96" s="77" t="str">
        <f t="shared" si="190"/>
        <v/>
      </c>
      <c r="O96" s="146" t="str">
        <f t="shared" si="191"/>
        <v/>
      </c>
      <c r="P96" s="142" t="str">
        <f t="shared" si="192"/>
        <v/>
      </c>
      <c r="Q96" s="35"/>
      <c r="R96" s="71" t="e">
        <f t="shared" si="193"/>
        <v>#N/A</v>
      </c>
      <c r="S96" s="34" t="e">
        <f t="shared" si="194"/>
        <v>#N/A</v>
      </c>
      <c r="T96" s="47" t="e">
        <f t="shared" si="195"/>
        <v>#N/A</v>
      </c>
      <c r="Y96" s="169"/>
      <c r="Z96" s="83" t="str">
        <f t="shared" si="157"/>
        <v/>
      </c>
      <c r="AA96" s="34" t="str">
        <f t="shared" si="105"/>
        <v/>
      </c>
      <c r="AB96" s="34" t="str">
        <f t="shared" si="106"/>
        <v/>
      </c>
      <c r="AC96" s="34" t="str">
        <f t="shared" si="196"/>
        <v/>
      </c>
      <c r="AD96" s="34" t="str">
        <f t="shared" si="108"/>
        <v/>
      </c>
      <c r="AE96" s="77" t="str">
        <f t="shared" si="158"/>
        <v/>
      </c>
      <c r="AF96" s="77" t="str">
        <f t="shared" si="197"/>
        <v/>
      </c>
      <c r="AG96" s="84" t="str">
        <f t="shared" si="159"/>
        <v/>
      </c>
      <c r="AH96" s="34" t="str">
        <f t="shared" si="198"/>
        <v/>
      </c>
      <c r="AI96" s="34" t="str">
        <f t="shared" si="199"/>
        <v/>
      </c>
      <c r="AJ96" s="47" t="str">
        <f t="shared" si="200"/>
        <v/>
      </c>
      <c r="AK96" s="35"/>
      <c r="AL96" s="71" t="e">
        <f t="shared" si="160"/>
        <v>#N/A</v>
      </c>
      <c r="AM96" s="34" t="e">
        <f t="shared" si="161"/>
        <v>#N/A</v>
      </c>
      <c r="AN96" s="47" t="e">
        <f t="shared" si="162"/>
        <v>#N/A</v>
      </c>
      <c r="AO96" s="35"/>
      <c r="AP96" s="83" t="str">
        <f t="shared" si="163"/>
        <v/>
      </c>
      <c r="AQ96" s="34" t="str">
        <f>IF(AND(Sufficient_data="Yes",Include_study?="Yes",Subgroup&lt;&gt;""),IF(COUNTIFS(Input!L$2:L95,"="&amp;"Yes",Input!C$2:C95,"="&amp;"Yes",Input!M$2:M95,"="&amp;Subgroup)&gt;0,"",Subgroup),"")</f>
        <v/>
      </c>
      <c r="AR96" s="89" t="str">
        <f t="shared" si="164"/>
        <v/>
      </c>
      <c r="AS96" s="76" t="str">
        <f t="shared" si="165"/>
        <v/>
      </c>
      <c r="AT96" s="34" t="str">
        <f t="shared" si="166"/>
        <v/>
      </c>
      <c r="AU96" s="90" t="str">
        <f t="shared" si="167"/>
        <v/>
      </c>
      <c r="AV96" s="34" t="str">
        <f t="shared" si="168"/>
        <v/>
      </c>
      <c r="AW96" s="34" t="str">
        <f t="shared" si="169"/>
        <v/>
      </c>
      <c r="AX96" s="34" t="str">
        <f t="shared" si="201"/>
        <v/>
      </c>
      <c r="AY96" s="34" t="str">
        <f t="shared" si="170"/>
        <v/>
      </c>
      <c r="AZ96" s="34" t="str">
        <f t="shared" si="171"/>
        <v/>
      </c>
      <c r="BA96" s="34" t="str">
        <f t="shared" si="202"/>
        <v/>
      </c>
      <c r="BB96" s="89" t="str">
        <f t="shared" si="172"/>
        <v/>
      </c>
      <c r="BC96" s="34" t="str">
        <f t="shared" si="203"/>
        <v/>
      </c>
      <c r="BD96" s="34" t="str">
        <f t="shared" si="204"/>
        <v/>
      </c>
      <c r="BE96" s="34" t="str">
        <f t="shared" si="173"/>
        <v/>
      </c>
      <c r="BF96" s="34" t="str">
        <f t="shared" si="174"/>
        <v/>
      </c>
      <c r="BG96" s="34" t="str">
        <f t="shared" si="215"/>
        <v/>
      </c>
      <c r="BH96" s="34" t="str">
        <f t="shared" si="216"/>
        <v/>
      </c>
      <c r="BI96" s="34" t="str">
        <f t="shared" si="175"/>
        <v/>
      </c>
      <c r="BJ96" s="34" t="str">
        <f t="shared" si="176"/>
        <v/>
      </c>
      <c r="BK96" s="34" t="str">
        <f t="shared" si="177"/>
        <v/>
      </c>
      <c r="BL96" s="34" t="e">
        <f t="shared" si="178"/>
        <v>#N/A</v>
      </c>
      <c r="BM96" s="84" t="str">
        <f t="shared" si="217"/>
        <v/>
      </c>
      <c r="BN96" s="34" t="str">
        <f t="shared" si="179"/>
        <v/>
      </c>
      <c r="BO96" s="34" t="str">
        <f t="shared" si="205"/>
        <v/>
      </c>
      <c r="BP96" s="34" t="str">
        <f t="shared" si="180"/>
        <v/>
      </c>
      <c r="BQ96" s="47" t="str">
        <f t="shared" si="218"/>
        <v/>
      </c>
      <c r="BV96" s="170"/>
      <c r="BW96" s="71" t="e">
        <f>IF(AND(Sufficient_data="Yes",Include_study?="Yes",Moderator&lt;&gt;""),'Moderator Analysis'!E:E,NA())</f>
        <v>#N/A</v>
      </c>
      <c r="BX96" s="34" t="e">
        <f>IF(AND(Include_study?="Yes",Sufficient_data="Yes",Moderator&lt;&gt;""),'Moderator Analysis'!F:F,NA())</f>
        <v>#N/A</v>
      </c>
      <c r="BY96" s="34" t="str">
        <f t="shared" si="206"/>
        <v/>
      </c>
      <c r="BZ96" s="34" t="str">
        <f>IF(AND(Sufficient_data="Yes",Include_study?="Yes",Moderator&lt;&gt;""),'Moderator Analysis'!F:F-CJ$2,"")</f>
        <v/>
      </c>
      <c r="CA96" s="34" t="str">
        <f>IF(AND(Sufficient_data="Yes",Include_study?="Yes",Moderator&lt;&gt;""),'Moderator Analysis'!E:E-CJ$3,"")</f>
        <v/>
      </c>
      <c r="CB96" s="47" t="str">
        <f t="shared" si="207"/>
        <v/>
      </c>
      <c r="CD96" s="95" t="str">
        <f t="shared" si="181"/>
        <v/>
      </c>
      <c r="CE96" s="77" t="str">
        <f>IF(AND(Sufficient_data="Yes",Include_study?="Yes",CD96&lt;&gt;""),'Moderator Analysis'!F:F-'Moderator Analysis'!J$37,"")</f>
        <v/>
      </c>
      <c r="CF96" s="77" t="str">
        <f>IF(AND(Sufficient_data="Yes",Include_study?="Yes",CD96&lt;&gt;""),'Moderator Analysis'!E:E-SUMPRODUCT('Moderator Analysis'!E:E,CD:CD)/SUM(CD:CD),"")</f>
        <v/>
      </c>
      <c r="CG96" s="96" t="str">
        <f>IF(AND(Sufficient_data="Yes",Include_study?="Yes",CD96&lt;&gt;""),CD:CD*(BX96-'Moderator Analysis'!J$29-'Moderator Analysis'!J$30*'Moderator Analysis'!E:E)^2,"")</f>
        <v/>
      </c>
      <c r="CL96" s="170"/>
      <c r="CM96" s="174"/>
      <c r="CN96" s="34" t="str">
        <f t="shared" si="208"/>
        <v/>
      </c>
      <c r="CO96" s="34" t="str">
        <f>IF(AND(Include_study?="Yes",Sufficient_data="Yes"),1/('Publication Bias Analysis'!F:F^2+IF(Additional_model="Fixed effect",0,Calculations!DB$11)),"")</f>
        <v/>
      </c>
      <c r="CP96" s="34" t="str">
        <f>IF(AND(Include_study?="Yes",Sufficient_data="Yes"),1/('Publication Bias Analysis'!F:F^2+IF(Additional_model="Fixed effect",0,'Publication Bias Analysis'!L$32)),"")</f>
        <v/>
      </c>
      <c r="CQ96" s="34" t="str">
        <f>IF(AND(Include_study?="Yes",Sufficient_data="Yes"),'Publication Bias Analysis'!E:E-'Publication Bias Analysis'!I$37,"")</f>
        <v/>
      </c>
      <c r="CR96" s="34" t="str">
        <f t="shared" si="209"/>
        <v/>
      </c>
      <c r="CS96" s="34" t="str">
        <f t="shared" si="219"/>
        <v/>
      </c>
      <c r="CT96" s="76" t="str">
        <f t="shared" si="210"/>
        <v/>
      </c>
      <c r="CU96" s="76" t="str">
        <f>IF(AND(Include_study?="Yes",Sufficient_data="Yes"),CT:CT+IF(DF:DF&lt;0,-1,1)*COUNTIF(CT$2:CT95,CT:CT),"")</f>
        <v/>
      </c>
      <c r="CV96" s="76" t="str">
        <f>IF(AND(Include_study?="Yes",Sufficient_data="Yes"),RANK(DJ:DJ,DJ:DJ,1)*IF(DI:DI&lt;0,-1,1)+IF(DI:DI&lt;0,-1,1)*COUNTIF(CT$2:CT95,CT:CT),"")</f>
        <v/>
      </c>
      <c r="CW96" s="76" t="str">
        <f>IF(AND(Include_study?="Yes",Sufficient_data="Yes"),RANK(DM:DM,DM:DM,1)*IF(DL:DL&lt;0,-1,1)+IF(DL:DL&lt;0,-1,1)*COUNTIF(CT$2:CT95,CT:CT),"")</f>
        <v/>
      </c>
      <c r="CX96" s="34" t="e">
        <f>IF(AND(Include_study?="Yes",Sufficient_data="Yes"),'Publication Bias Analysis'!E:E,NA())</f>
        <v>#N/A</v>
      </c>
      <c r="CY96" s="47" t="e">
        <f>IF(AND(Include_study?="Yes",Sufficient_data="Yes"),'Publication Bias Analysis'!F:F,NA())</f>
        <v>#N/A</v>
      </c>
      <c r="DE96" s="166"/>
      <c r="DF9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96" s="34" t="str">
        <f t="shared" si="182"/>
        <v/>
      </c>
      <c r="DH96" s="47" t="str">
        <f>IF(AND(Include_study?="Yes",Sufficient_data="Yes"),1/('Publication Bias Analysis'!F:F^2+IF(Additional_model="Fixed effect",0,$DQ$7)),"")</f>
        <v/>
      </c>
      <c r="DI96" s="34" t="str">
        <f>IF(AND(Include_study?="Yes",Sufficient_data="Yes"),IF('Publication Bias Analysis'!L$37="Left",'Publication Bias Analysis'!E:E-DQ$3,DQ$3-'Publication Bias Analysis'!E:E),"")</f>
        <v/>
      </c>
      <c r="DJ96" s="34" t="str">
        <f t="shared" si="183"/>
        <v/>
      </c>
      <c r="DK96" s="47" t="str">
        <f>IF(AND(DI96&lt;&gt;"",CU96&lt;=MAX(CU:CU)-DQ$8),1/('Publication Bias Analysis'!F:F^2+IF(Additional_model="Fixed effect",0,$DQ$15)),"")</f>
        <v/>
      </c>
      <c r="DL96" s="7" t="str">
        <f>IF(AND(Include_study?="Yes",Sufficient_data="Yes"),IF('Publication Bias Analysis'!L$37="Left",'Publication Bias Analysis'!E:E-DQ$11,DQ$11-'Publication Bias Analysis'!E:E),"")</f>
        <v/>
      </c>
      <c r="DM96" s="7" t="str">
        <f t="shared" si="184"/>
        <v/>
      </c>
      <c r="DN96" s="47" t="str">
        <f>IF(AND(DL96&lt;&gt;"",CV96&lt;=MAX(CV:CV)-DQ$16),1/('Publication Bias Analysis'!F:F^2+IF(Additional_model="Fixed effect",0,$DQ$23)),"")</f>
        <v/>
      </c>
      <c r="EF96" s="166"/>
      <c r="EG96" s="34" t="str">
        <f t="shared" si="211"/>
        <v/>
      </c>
      <c r="EH96" s="47" t="str">
        <f>IF(AND(Include_study?="Yes",Sufficient_data="Yes"),Z_score-('Publication Bias Analysis'!P$3+'Publication Bias Analysis'!P$4*Inverse_standard_error),"")</f>
        <v/>
      </c>
      <c r="EJ96" s="166"/>
      <c r="EK96" s="34" t="str">
        <f>IF(AND(Include_study?="Yes",Sufficient_data="Yes"),('Publication Bias Analysis'!E:E-SUMPRODUCT('Publication Bias Analysis'!E:E,Calculations!CN:CN)/SUM(Calculations!CN:CN))/(SQRT(EL:EL)),"")</f>
        <v/>
      </c>
      <c r="EL96" s="34" t="str">
        <f>IF(AND(Include_study?="Yes",Sufficient_data="Yes"),'Publication Bias Analysis'!F:F^2-1/(SUM(Calculations!CN:CN)),"")</f>
        <v/>
      </c>
      <c r="EM96" s="76" t="str">
        <f t="shared" si="212"/>
        <v/>
      </c>
      <c r="EN96" s="76" t="str">
        <f t="shared" si="213"/>
        <v/>
      </c>
      <c r="EO96" s="76" t="str">
        <f>IF(AND(Include_study?="Yes",Sufficient_data="Yes"),COUNTIFS(EM$2:EM95,"&lt;"&amp;EM96,EN$2:EN95,"&lt;"&amp;EN96)+COUNTIFS(EM97:EM$201,"&lt;"&amp;EM96,EN97:EN$201,"&lt;"&amp;EN96)+COUNTIFS(EM$2:EM95,"&gt;"&amp;EM96,EN$2:EN95,"&gt;"&amp;EN96)+COUNTIFS(EM97:EM$201,"&gt;"&amp;EM96,EN97:EN$201,"&gt;"&amp;EN96),"")</f>
        <v/>
      </c>
      <c r="EP96" s="101" t="str">
        <f>IF(AND(Include_study?="Yes",Sufficient_data="Yes"),COUNTIFS(EM$2:EM95,"&lt;"&amp;EM96,EN$2:EN95,"&gt;"&amp;EN96)+COUNTIFS(EM97:EM$201,"&lt;"&amp;EM96,EN97:EN$201,"&gt;"&amp;EN96)+COUNTIFS(EM$2:EM95,"&gt;"&amp;EM96,EN$2:EN95,"&lt;"&amp;EN96)+COUNTIFS(EM97:EM$201,"&gt;"&amp;EM96,EN97:EN$201,"&lt;"&amp;EN96),"")</f>
        <v/>
      </c>
      <c r="ER96" s="166"/>
      <c r="EW96" s="166"/>
      <c r="EX96" s="34" t="e">
        <f t="shared" si="151"/>
        <v>#N/A</v>
      </c>
      <c r="EY96" s="34" t="e">
        <f t="shared" si="152"/>
        <v>#N/A</v>
      </c>
      <c r="EZ96" s="34" t="str">
        <f t="shared" si="153"/>
        <v/>
      </c>
      <c r="FA96" s="47" t="str">
        <f>IF(AND(Include_study?="Yes",Sufficient_data="Yes"),Z_score-('Publication Bias Analysis'!AL$30+'Publication Bias Analysis'!AL$31*Inverse_standard_error),"")</f>
        <v/>
      </c>
      <c r="FG96" s="166"/>
      <c r="FH96" s="104" t="str">
        <f>IF(Z_score&lt;&gt;"",RANK('Publication Bias Analysis'!AT:AT,'Publication Bias Analysis'!AT:AT,1)+COUNTIF('Publication Bias Analysis'!AT$2:AT95,'Publication Bias Analysis'!AT96),"")</f>
        <v/>
      </c>
      <c r="FI96" s="34" t="str">
        <f t="shared" si="214"/>
        <v/>
      </c>
      <c r="FJ96" s="34" t="e">
        <f>IF('Publication Bias Analysis'!AS96&lt;&gt;"",'Publication Bias Analysis'!AS96,NA())</f>
        <v>#N/A</v>
      </c>
      <c r="FK96" s="34" t="e">
        <f>IF('Publication Bias Analysis'!AT96&lt;&gt;"",'Publication Bias Analysis'!AT96,NA())</f>
        <v>#N/A</v>
      </c>
      <c r="FL96" s="34" t="str">
        <f>IF(AND(Include_study?="Yes",Sufficient_data="Yes"),'Publication Bias Analysis'!AS:AS-AVERAGE('Publication Bias Analysis'!AS:AS),"")</f>
        <v/>
      </c>
      <c r="FM96" s="47" t="str">
        <f>IF(AND(Include_study?="Yes",Sufficient_data="Yes"),FK:FK-('Publication Bias Analysis'!AW$30+'Publication Bias Analysis'!AW$31*'Publication Bias Analysis'!AS:AS),"")</f>
        <v/>
      </c>
      <c r="FS96" s="166"/>
      <c r="FT96" s="34" t="str">
        <f t="shared" si="155"/>
        <v/>
      </c>
      <c r="FU96" s="90" t="str">
        <f t="shared" si="220"/>
        <v/>
      </c>
      <c r="FV96" s="47" t="str">
        <f t="shared" si="185"/>
        <v/>
      </c>
    </row>
    <row r="97" spans="1:178" x14ac:dyDescent="0.2">
      <c r="A97" s="169"/>
      <c r="B97" s="54" t="str">
        <f t="shared" si="186"/>
        <v/>
      </c>
      <c r="C97" s="76" t="str">
        <f>IF(B97&lt;&gt;"",IF(B97=0,COUNTIF(B$2:B96,0)+1,COUNTIF(B$2:B96,B97)+B97+COUNTIF(B:B,0)),"")</f>
        <v/>
      </c>
      <c r="D97" s="76" t="str">
        <f t="shared" si="91"/>
        <v/>
      </c>
      <c r="E97" s="121" t="str">
        <f>IF(AND(Sufficient_data="Yes",Include_study?="Yes",Input!Study_name&lt;&gt;""),Input!Study_name,"")</f>
        <v/>
      </c>
      <c r="F9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97" s="76" t="str">
        <f t="shared" si="187"/>
        <v/>
      </c>
      <c r="H97" s="132" t="str">
        <f t="shared" si="188"/>
        <v/>
      </c>
      <c r="I9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97" s="77" t="str">
        <f t="shared" si="94"/>
        <v/>
      </c>
      <c r="K97" s="77" t="str">
        <f t="shared" si="95"/>
        <v/>
      </c>
      <c r="L97" s="77" t="str">
        <f t="shared" si="96"/>
        <v/>
      </c>
      <c r="M97" s="77" t="str">
        <f t="shared" si="189"/>
        <v/>
      </c>
      <c r="N97" s="77" t="str">
        <f t="shared" si="190"/>
        <v/>
      </c>
      <c r="O97" s="146" t="str">
        <f t="shared" si="191"/>
        <v/>
      </c>
      <c r="P97" s="142" t="str">
        <f t="shared" si="192"/>
        <v/>
      </c>
      <c r="Q97" s="35"/>
      <c r="R97" s="71" t="e">
        <f t="shared" si="193"/>
        <v>#N/A</v>
      </c>
      <c r="S97" s="34" t="e">
        <f t="shared" si="194"/>
        <v>#N/A</v>
      </c>
      <c r="T97" s="47" t="e">
        <f t="shared" si="195"/>
        <v>#N/A</v>
      </c>
      <c r="Y97" s="169"/>
      <c r="Z97" s="83" t="str">
        <f t="shared" si="157"/>
        <v/>
      </c>
      <c r="AA97" s="34" t="str">
        <f t="shared" si="105"/>
        <v/>
      </c>
      <c r="AB97" s="34" t="str">
        <f t="shared" si="106"/>
        <v/>
      </c>
      <c r="AC97" s="34" t="str">
        <f t="shared" si="196"/>
        <v/>
      </c>
      <c r="AD97" s="34" t="str">
        <f t="shared" si="108"/>
        <v/>
      </c>
      <c r="AE97" s="77" t="str">
        <f t="shared" si="158"/>
        <v/>
      </c>
      <c r="AF97" s="77" t="str">
        <f t="shared" si="197"/>
        <v/>
      </c>
      <c r="AG97" s="84" t="str">
        <f t="shared" si="159"/>
        <v/>
      </c>
      <c r="AH97" s="34" t="str">
        <f t="shared" si="198"/>
        <v/>
      </c>
      <c r="AI97" s="34" t="str">
        <f t="shared" si="199"/>
        <v/>
      </c>
      <c r="AJ97" s="47" t="str">
        <f t="shared" si="200"/>
        <v/>
      </c>
      <c r="AK97" s="35"/>
      <c r="AL97" s="71" t="e">
        <f t="shared" si="160"/>
        <v>#N/A</v>
      </c>
      <c r="AM97" s="34" t="e">
        <f t="shared" si="161"/>
        <v>#N/A</v>
      </c>
      <c r="AN97" s="47" t="e">
        <f t="shared" si="162"/>
        <v>#N/A</v>
      </c>
      <c r="AO97" s="35"/>
      <c r="AP97" s="83" t="str">
        <f t="shared" si="163"/>
        <v/>
      </c>
      <c r="AQ97" s="34" t="str">
        <f>IF(AND(Sufficient_data="Yes",Include_study?="Yes",Subgroup&lt;&gt;""),IF(COUNTIFS(Input!L$2:L96,"="&amp;"Yes",Input!C$2:C96,"="&amp;"Yes",Input!M$2:M96,"="&amp;Subgroup)&gt;0,"",Subgroup),"")</f>
        <v/>
      </c>
      <c r="AR97" s="89" t="str">
        <f t="shared" si="164"/>
        <v/>
      </c>
      <c r="AS97" s="76" t="str">
        <f t="shared" si="165"/>
        <v/>
      </c>
      <c r="AT97" s="34" t="str">
        <f t="shared" si="166"/>
        <v/>
      </c>
      <c r="AU97" s="90" t="str">
        <f t="shared" si="167"/>
        <v/>
      </c>
      <c r="AV97" s="34" t="str">
        <f t="shared" si="168"/>
        <v/>
      </c>
      <c r="AW97" s="34" t="str">
        <f t="shared" si="169"/>
        <v/>
      </c>
      <c r="AX97" s="34" t="str">
        <f t="shared" si="201"/>
        <v/>
      </c>
      <c r="AY97" s="34" t="str">
        <f t="shared" si="170"/>
        <v/>
      </c>
      <c r="AZ97" s="34" t="str">
        <f t="shared" si="171"/>
        <v/>
      </c>
      <c r="BA97" s="34" t="str">
        <f t="shared" si="202"/>
        <v/>
      </c>
      <c r="BB97" s="89" t="str">
        <f t="shared" si="172"/>
        <v/>
      </c>
      <c r="BC97" s="34" t="str">
        <f t="shared" si="203"/>
        <v/>
      </c>
      <c r="BD97" s="34" t="str">
        <f t="shared" si="204"/>
        <v/>
      </c>
      <c r="BE97" s="34" t="str">
        <f t="shared" si="173"/>
        <v/>
      </c>
      <c r="BF97" s="34" t="str">
        <f t="shared" si="174"/>
        <v/>
      </c>
      <c r="BG97" s="34" t="str">
        <f t="shared" si="215"/>
        <v/>
      </c>
      <c r="BH97" s="34" t="str">
        <f t="shared" si="216"/>
        <v/>
      </c>
      <c r="BI97" s="34" t="str">
        <f t="shared" si="175"/>
        <v/>
      </c>
      <c r="BJ97" s="34" t="str">
        <f t="shared" si="176"/>
        <v/>
      </c>
      <c r="BK97" s="34" t="str">
        <f t="shared" si="177"/>
        <v/>
      </c>
      <c r="BL97" s="34" t="e">
        <f t="shared" si="178"/>
        <v>#N/A</v>
      </c>
      <c r="BM97" s="84" t="str">
        <f t="shared" si="217"/>
        <v/>
      </c>
      <c r="BN97" s="34" t="str">
        <f t="shared" si="179"/>
        <v/>
      </c>
      <c r="BO97" s="34" t="str">
        <f t="shared" si="205"/>
        <v/>
      </c>
      <c r="BP97" s="34" t="str">
        <f t="shared" si="180"/>
        <v/>
      </c>
      <c r="BQ97" s="47" t="str">
        <f t="shared" si="218"/>
        <v/>
      </c>
      <c r="BV97" s="170"/>
      <c r="BW97" s="71" t="e">
        <f>IF(AND(Sufficient_data="Yes",Include_study?="Yes",Moderator&lt;&gt;""),'Moderator Analysis'!E:E,NA())</f>
        <v>#N/A</v>
      </c>
      <c r="BX97" s="34" t="e">
        <f>IF(AND(Include_study?="Yes",Sufficient_data="Yes",Moderator&lt;&gt;""),'Moderator Analysis'!F:F,NA())</f>
        <v>#N/A</v>
      </c>
      <c r="BY97" s="34" t="str">
        <f t="shared" si="206"/>
        <v/>
      </c>
      <c r="BZ97" s="34" t="str">
        <f>IF(AND(Sufficient_data="Yes",Include_study?="Yes",Moderator&lt;&gt;""),'Moderator Analysis'!F:F-CJ$2,"")</f>
        <v/>
      </c>
      <c r="CA97" s="34" t="str">
        <f>IF(AND(Sufficient_data="Yes",Include_study?="Yes",Moderator&lt;&gt;""),'Moderator Analysis'!E:E-CJ$3,"")</f>
        <v/>
      </c>
      <c r="CB97" s="47" t="str">
        <f t="shared" si="207"/>
        <v/>
      </c>
      <c r="CD97" s="95" t="str">
        <f t="shared" si="181"/>
        <v/>
      </c>
      <c r="CE97" s="77" t="str">
        <f>IF(AND(Sufficient_data="Yes",Include_study?="Yes",CD97&lt;&gt;""),'Moderator Analysis'!F:F-'Moderator Analysis'!J$37,"")</f>
        <v/>
      </c>
      <c r="CF97" s="77" t="str">
        <f>IF(AND(Sufficient_data="Yes",Include_study?="Yes",CD97&lt;&gt;""),'Moderator Analysis'!E:E-SUMPRODUCT('Moderator Analysis'!E:E,CD:CD)/SUM(CD:CD),"")</f>
        <v/>
      </c>
      <c r="CG97" s="96" t="str">
        <f>IF(AND(Sufficient_data="Yes",Include_study?="Yes",CD97&lt;&gt;""),CD:CD*(BX97-'Moderator Analysis'!J$29-'Moderator Analysis'!J$30*'Moderator Analysis'!E:E)^2,"")</f>
        <v/>
      </c>
      <c r="CL97" s="170"/>
      <c r="CM97" s="174"/>
      <c r="CN97" s="34" t="str">
        <f t="shared" si="208"/>
        <v/>
      </c>
      <c r="CO97" s="34" t="str">
        <f>IF(AND(Include_study?="Yes",Sufficient_data="Yes"),1/('Publication Bias Analysis'!F:F^2+IF(Additional_model="Fixed effect",0,Calculations!DB$11)),"")</f>
        <v/>
      </c>
      <c r="CP97" s="34" t="str">
        <f>IF(AND(Include_study?="Yes",Sufficient_data="Yes"),1/('Publication Bias Analysis'!F:F^2+IF(Additional_model="Fixed effect",0,'Publication Bias Analysis'!L$32)),"")</f>
        <v/>
      </c>
      <c r="CQ97" s="34" t="str">
        <f>IF(AND(Include_study?="Yes",Sufficient_data="Yes"),'Publication Bias Analysis'!E:E-'Publication Bias Analysis'!I$37,"")</f>
        <v/>
      </c>
      <c r="CR97" s="34" t="str">
        <f t="shared" si="209"/>
        <v/>
      </c>
      <c r="CS97" s="34" t="str">
        <f t="shared" si="219"/>
        <v/>
      </c>
      <c r="CT97" s="76" t="str">
        <f t="shared" si="210"/>
        <v/>
      </c>
      <c r="CU97" s="76" t="str">
        <f>IF(AND(Include_study?="Yes",Sufficient_data="Yes"),CT:CT+IF(DF:DF&lt;0,-1,1)*COUNTIF(CT$2:CT96,CT:CT),"")</f>
        <v/>
      </c>
      <c r="CV97" s="76" t="str">
        <f>IF(AND(Include_study?="Yes",Sufficient_data="Yes"),RANK(DJ:DJ,DJ:DJ,1)*IF(DI:DI&lt;0,-1,1)+IF(DI:DI&lt;0,-1,1)*COUNTIF(CT$2:CT96,CT:CT),"")</f>
        <v/>
      </c>
      <c r="CW97" s="76" t="str">
        <f>IF(AND(Include_study?="Yes",Sufficient_data="Yes"),RANK(DM:DM,DM:DM,1)*IF(DL:DL&lt;0,-1,1)+IF(DL:DL&lt;0,-1,1)*COUNTIF(CT$2:CT96,CT:CT),"")</f>
        <v/>
      </c>
      <c r="CX97" s="34" t="e">
        <f>IF(AND(Include_study?="Yes",Sufficient_data="Yes"),'Publication Bias Analysis'!E:E,NA())</f>
        <v>#N/A</v>
      </c>
      <c r="CY97" s="47" t="e">
        <f>IF(AND(Include_study?="Yes",Sufficient_data="Yes"),'Publication Bias Analysis'!F:F,NA())</f>
        <v>#N/A</v>
      </c>
      <c r="DE97" s="166"/>
      <c r="DF9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97" s="34" t="str">
        <f t="shared" si="182"/>
        <v/>
      </c>
      <c r="DH97" s="47" t="str">
        <f>IF(AND(Include_study?="Yes",Sufficient_data="Yes"),1/('Publication Bias Analysis'!F:F^2+IF(Additional_model="Fixed effect",0,$DQ$7)),"")</f>
        <v/>
      </c>
      <c r="DI97" s="34" t="str">
        <f>IF(AND(Include_study?="Yes",Sufficient_data="Yes"),IF('Publication Bias Analysis'!L$37="Left",'Publication Bias Analysis'!E:E-DQ$3,DQ$3-'Publication Bias Analysis'!E:E),"")</f>
        <v/>
      </c>
      <c r="DJ97" s="34" t="str">
        <f t="shared" si="183"/>
        <v/>
      </c>
      <c r="DK97" s="47" t="str">
        <f>IF(AND(DI97&lt;&gt;"",CU97&lt;=MAX(CU:CU)-DQ$8),1/('Publication Bias Analysis'!F:F^2+IF(Additional_model="Fixed effect",0,$DQ$15)),"")</f>
        <v/>
      </c>
      <c r="DL97" s="7" t="str">
        <f>IF(AND(Include_study?="Yes",Sufficient_data="Yes"),IF('Publication Bias Analysis'!L$37="Left",'Publication Bias Analysis'!E:E-DQ$11,DQ$11-'Publication Bias Analysis'!E:E),"")</f>
        <v/>
      </c>
      <c r="DM97" s="7" t="str">
        <f t="shared" si="184"/>
        <v/>
      </c>
      <c r="DN97" s="47" t="str">
        <f>IF(AND(DL97&lt;&gt;"",CV97&lt;=MAX(CV:CV)-DQ$16),1/('Publication Bias Analysis'!F:F^2+IF(Additional_model="Fixed effect",0,$DQ$23)),"")</f>
        <v/>
      </c>
      <c r="EF97" s="166"/>
      <c r="EG97" s="34" t="str">
        <f t="shared" si="211"/>
        <v/>
      </c>
      <c r="EH97" s="47" t="str">
        <f>IF(AND(Include_study?="Yes",Sufficient_data="Yes"),Z_score-('Publication Bias Analysis'!P$3+'Publication Bias Analysis'!P$4*Inverse_standard_error),"")</f>
        <v/>
      </c>
      <c r="EJ97" s="166"/>
      <c r="EK97" s="34" t="str">
        <f>IF(AND(Include_study?="Yes",Sufficient_data="Yes"),('Publication Bias Analysis'!E:E-SUMPRODUCT('Publication Bias Analysis'!E:E,Calculations!CN:CN)/SUM(Calculations!CN:CN))/(SQRT(EL:EL)),"")</f>
        <v/>
      </c>
      <c r="EL97" s="34" t="str">
        <f>IF(AND(Include_study?="Yes",Sufficient_data="Yes"),'Publication Bias Analysis'!F:F^2-1/(SUM(Calculations!CN:CN)),"")</f>
        <v/>
      </c>
      <c r="EM97" s="76" t="str">
        <f t="shared" si="212"/>
        <v/>
      </c>
      <c r="EN97" s="76" t="str">
        <f t="shared" si="213"/>
        <v/>
      </c>
      <c r="EO97" s="76" t="str">
        <f>IF(AND(Include_study?="Yes",Sufficient_data="Yes"),COUNTIFS(EM$2:EM96,"&lt;"&amp;EM97,EN$2:EN96,"&lt;"&amp;EN97)+COUNTIFS(EM98:EM$201,"&lt;"&amp;EM97,EN98:EN$201,"&lt;"&amp;EN97)+COUNTIFS(EM$2:EM96,"&gt;"&amp;EM97,EN$2:EN96,"&gt;"&amp;EN97)+COUNTIFS(EM98:EM$201,"&gt;"&amp;EM97,EN98:EN$201,"&gt;"&amp;EN97),"")</f>
        <v/>
      </c>
      <c r="EP97" s="101" t="str">
        <f>IF(AND(Include_study?="Yes",Sufficient_data="Yes"),COUNTIFS(EM$2:EM96,"&lt;"&amp;EM97,EN$2:EN96,"&gt;"&amp;EN97)+COUNTIFS(EM98:EM$201,"&lt;"&amp;EM97,EN98:EN$201,"&gt;"&amp;EN97)+COUNTIFS(EM$2:EM96,"&gt;"&amp;EM97,EN$2:EN96,"&lt;"&amp;EN97)+COUNTIFS(EM98:EM$201,"&gt;"&amp;EM97,EN98:EN$201,"&lt;"&amp;EN97),"")</f>
        <v/>
      </c>
      <c r="ER97" s="166"/>
      <c r="EW97" s="166"/>
      <c r="EX97" s="34" t="e">
        <f t="shared" si="151"/>
        <v>#N/A</v>
      </c>
      <c r="EY97" s="34" t="e">
        <f t="shared" si="152"/>
        <v>#N/A</v>
      </c>
      <c r="EZ97" s="34" t="str">
        <f t="shared" si="153"/>
        <v/>
      </c>
      <c r="FA97" s="47" t="str">
        <f>IF(AND(Include_study?="Yes",Sufficient_data="Yes"),Z_score-('Publication Bias Analysis'!AL$30+'Publication Bias Analysis'!AL$31*Inverse_standard_error),"")</f>
        <v/>
      </c>
      <c r="FG97" s="166"/>
      <c r="FH97" s="104" t="str">
        <f>IF(Z_score&lt;&gt;"",RANK('Publication Bias Analysis'!AT:AT,'Publication Bias Analysis'!AT:AT,1)+COUNTIF('Publication Bias Analysis'!AT$2:AT96,'Publication Bias Analysis'!AT97),"")</f>
        <v/>
      </c>
      <c r="FI97" s="34" t="str">
        <f t="shared" si="214"/>
        <v/>
      </c>
      <c r="FJ97" s="34" t="e">
        <f>IF('Publication Bias Analysis'!AS97&lt;&gt;"",'Publication Bias Analysis'!AS97,NA())</f>
        <v>#N/A</v>
      </c>
      <c r="FK97" s="34" t="e">
        <f>IF('Publication Bias Analysis'!AT97&lt;&gt;"",'Publication Bias Analysis'!AT97,NA())</f>
        <v>#N/A</v>
      </c>
      <c r="FL97" s="34" t="str">
        <f>IF(AND(Include_study?="Yes",Sufficient_data="Yes"),'Publication Bias Analysis'!AS:AS-AVERAGE('Publication Bias Analysis'!AS:AS),"")</f>
        <v/>
      </c>
      <c r="FM97" s="47" t="str">
        <f>IF(AND(Include_study?="Yes",Sufficient_data="Yes"),FK:FK-('Publication Bias Analysis'!AW$30+'Publication Bias Analysis'!AW$31*'Publication Bias Analysis'!AS:AS),"")</f>
        <v/>
      </c>
      <c r="FS97" s="166"/>
      <c r="FT97" s="34" t="str">
        <f t="shared" si="155"/>
        <v/>
      </c>
      <c r="FU97" s="90" t="str">
        <f t="shared" si="220"/>
        <v/>
      </c>
      <c r="FV97" s="47" t="str">
        <f t="shared" si="185"/>
        <v/>
      </c>
    </row>
    <row r="98" spans="1:178" x14ac:dyDescent="0.2">
      <c r="A98" s="169"/>
      <c r="B98" s="54" t="str">
        <f t="shared" ref="B98:B129" si="221">IF(AND(Sufficient_data="Yes",Include_study?="Yes"),IF(AND(Sort_by=$E$1,Order="Ascending"),COUNTIFS(Include_study?,"Yes",Sufficient_data,"Yes",Study_name,"&lt;"&amp;Study_name)+1,IF(AND(Sort_by=$E$1,Order="Descending"),COUNTIF(Study_name,"&gt;"&amp;Study_name)-IF(Study_name&lt;"Study name",1,0),RANK(IF(Sort_by=$D$1,D:D,IF(Sort_by=$F$1,Semi_partial_correlation,IF(Sort_by=G$1,Number_of_observations,IF(Sort_by=H$1,Number_of_predictors,IF(Sort_by=I$1,Variance,IF(Sort_by=$J$1,Standard_error,IF(Sort_by=$K$1,Weightf,IF(Sort_by=$L$1,Weightr,"")))))))),IF(Sort_by=$D$1,D:D,IF(Sort_by=$F$1,Semi_partial_correlation,IF(Sort_by=G$1,Number_of_observations,IF(Sort_by=H$1,Number_of_predictors,IF(Sort_by=I$1,Variance,IF(Sort_by=$J$1,Standard_error,IF(Sort_by=$K$1,Weightf,IF(Sort_by=$L$1,Weightr,"")))))))),IF(Order="Descending",0,1)))),"")</f>
        <v/>
      </c>
      <c r="C98" s="76" t="str">
        <f>IF(B98&lt;&gt;"",IF(B98=0,COUNTIF(B$2:B97,0)+1,COUNTIF(B$2:B97,B98)+B98+COUNTIF(B:B,0)),"")</f>
        <v/>
      </c>
      <c r="D98" s="76" t="str">
        <f t="shared" ref="D98:D161" si="222">IF(Entry_Number&lt;&gt;"",Entry_Number,"")</f>
        <v/>
      </c>
      <c r="E98" s="121" t="str">
        <f>IF(AND(Sufficient_data="Yes",Include_study?="Yes",Input!Study_name&lt;&gt;""),Input!Study_name,"")</f>
        <v/>
      </c>
      <c r="F9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98" s="76" t="str">
        <f t="shared" ref="G98:G129" si="223">IF(AND(Include_study?="Yes",Number_of_observations&lt;&gt;""),Number_of_observations,"")</f>
        <v/>
      </c>
      <c r="H98" s="132" t="str">
        <f t="shared" ref="H98:H129" si="224">IF(AND(Sufficient_data="Yes",Include_study?="Yes",Number_of_predictors&lt;&gt;""),Number_of_predictors,"")</f>
        <v/>
      </c>
      <c r="I9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98" s="77" t="str">
        <f t="shared" ref="J98:J161" si="225">IF(AND(Sufficient_data="Yes",Include_study?="Yes"),SQRT(Variance),"")</f>
        <v/>
      </c>
      <c r="K98" s="77" t="str">
        <f t="shared" ref="K98:K161" si="226">IF(AND(Sufficient_data="Yes",Include_study?="Yes"),1/Variance,"")</f>
        <v/>
      </c>
      <c r="L98" s="77" t="str">
        <f t="shared" ref="L98:L161" si="227">IF(AND(Sufficient_data="Yes",Include_study?="Yes"),1/(Variance+T2_),"")</f>
        <v/>
      </c>
      <c r="M98" s="77" t="str">
        <f t="shared" ref="M98:M129" si="228">IF(AND(Sufficient_data="Yes",Include_study?="Yes"),Semi_partial_correlation-ABS(TINV((1-Confidence_level),Number_of_observations-1))*Standard_error,"")</f>
        <v/>
      </c>
      <c r="N98" s="77" t="str">
        <f t="shared" ref="N98:N129" si="229">IF(AND(Sufficient_data="Yes",Include_study?="Yes"),Semi_partial_correlation+ABS(TINV((1-Confidence_level),Number_of_observations-1))*Standard_error,"")</f>
        <v/>
      </c>
      <c r="O98" s="146" t="str">
        <f t="shared" ref="O98:O129" si="230">IF(Weightr&lt;&gt;"",IF(Meta_analysis_model="Fixed effect model",Weightf/SUM(Weightf),Weightr/SUM(Weightr)),"")</f>
        <v/>
      </c>
      <c r="P98" s="142" t="str">
        <f t="shared" ref="P98:P129" si="231">IF(AND(Include_study?="Yes",Sufficient_data="Yes"),Semi_partial_correlation-Combined_Effect_Size,"")</f>
        <v/>
      </c>
      <c r="Q98" s="35"/>
      <c r="R98" s="71" t="e">
        <f t="shared" ref="R98:R129" si="232">IF(AND(Sufficient_data="Yes",Include_study?="Yes"),Semi_partial_correlation,NA())</f>
        <v>#N/A</v>
      </c>
      <c r="S98" s="34" t="e">
        <f t="shared" ref="S98:S129" si="233">IF(AND(Sufficient_data="Yes",Include_study?="Yes"),Semi_partial_correlation-CI_Lower_limit,NA())</f>
        <v>#N/A</v>
      </c>
      <c r="T98" s="47" t="e">
        <f t="shared" ref="T98:T129" si="234">IF(AND(Sufficient_data="Yes",Include_study?="Yes"),CI_Upper_limit-Semi_partial_correlation,NA())</f>
        <v>#N/A</v>
      </c>
      <c r="Y98" s="169"/>
      <c r="Z98" s="83" t="str">
        <f t="shared" si="157"/>
        <v/>
      </c>
      <c r="AA98" s="34" t="str">
        <f t="shared" ref="AA98:AA161" si="235">IF(AND(Include_study?="Yes",Sufficient_data="Yes",Subgroup&lt;&gt;""),Study_name,"")</f>
        <v/>
      </c>
      <c r="AB98" s="34" t="str">
        <f t="shared" ref="AB98:AB161" si="236">IF(AND(Sufficient_data="Yes",Include_study?="Yes",Subgroup&lt;&gt;""),Subgroup,"")</f>
        <v/>
      </c>
      <c r="AC98" s="34" t="str">
        <f t="shared" ref="AC98:AC129" si="237">IF(AND(Include_study?="Yes",Sufficient_data="Yes",Subgroup&lt;&gt;""),Semi_partial_correlation,"")</f>
        <v/>
      </c>
      <c r="AD98" s="34" t="str">
        <f t="shared" ref="AD98:AD161" si="238">IF(AND(Sufficient_data="Yes",Include_study?="Yes",Subgroup&lt;&gt;""),SQRT(Variance),"")</f>
        <v/>
      </c>
      <c r="AE98" s="77" t="str">
        <f t="shared" si="158"/>
        <v/>
      </c>
      <c r="AF98" s="77" t="str">
        <f t="shared" ref="AF98:AF129" si="239">IF(AND(Include_study?="Yes",Sufficient_data="Yes",Subgroup&lt;&gt;""),1/(AD98^2+IF(Within_subgroup_weighting=BS$34,0,INDEX(AQ:AX,MATCH(Subgroup,AQ:AQ,0),8))),"")</f>
        <v/>
      </c>
      <c r="AG98" s="84" t="str">
        <f t="shared" si="159"/>
        <v/>
      </c>
      <c r="AH98" s="34" t="str">
        <f t="shared" ref="AH98:AH129" si="240">IF(AND(Sufficient_data="Yes",Include_study?="Yes",Subgroup&lt;&gt;""),AC:AC-ABS(TINV((1-Subgroup_confidence_level),Number_of_observations-1))*AD:AD,"")</f>
        <v/>
      </c>
      <c r="AI98" s="34" t="str">
        <f t="shared" ref="AI98:AI129" si="241">IF(AND(Sufficient_data="Yes",Include_study?="Yes",Subgroup&lt;&gt;""),AC:AC+ABS(TINV((1-Subgroup_confidence_level),Number_of_observations-1))*AD:AD,"")</f>
        <v/>
      </c>
      <c r="AJ98" s="47" t="str">
        <f t="shared" ref="AJ98:AJ129" si="242">IF(AND(Include_study?="Yes",Sufficient_data="Yes",Subgroup&lt;&gt;""),AC:AC-VLOOKUP(AB:AB,AQ:AZ,10,FALSE),"")</f>
        <v/>
      </c>
      <c r="AK98" s="35"/>
      <c r="AL98" s="71" t="e">
        <f t="shared" si="160"/>
        <v>#N/A</v>
      </c>
      <c r="AM98" s="34" t="e">
        <f t="shared" si="161"/>
        <v>#N/A</v>
      </c>
      <c r="AN98" s="47" t="e">
        <f t="shared" si="162"/>
        <v>#N/A</v>
      </c>
      <c r="AO98" s="35"/>
      <c r="AP98" s="83" t="str">
        <f t="shared" si="163"/>
        <v/>
      </c>
      <c r="AQ98" s="34" t="str">
        <f>IF(AND(Sufficient_data="Yes",Include_study?="Yes",Subgroup&lt;&gt;""),IF(COUNTIFS(Input!L$2:L97,"="&amp;"Yes",Input!C$2:C97,"="&amp;"Yes",Input!M$2:M97,"="&amp;Subgroup)&gt;0,"",Subgroup),"")</f>
        <v/>
      </c>
      <c r="AR98" s="89" t="str">
        <f t="shared" si="164"/>
        <v/>
      </c>
      <c r="AS98" s="76" t="str">
        <f t="shared" si="165"/>
        <v/>
      </c>
      <c r="AT98" s="34" t="str">
        <f t="shared" si="166"/>
        <v/>
      </c>
      <c r="AU98" s="90" t="str">
        <f t="shared" si="167"/>
        <v/>
      </c>
      <c r="AV98" s="34" t="str">
        <f t="shared" si="168"/>
        <v/>
      </c>
      <c r="AW98" s="34" t="str">
        <f t="shared" si="169"/>
        <v/>
      </c>
      <c r="AX98" s="34" t="str">
        <f t="shared" ref="AX98:AX129" si="243">IF(AT98&lt;&gt;"",IF(AS98=1,0,IF(Within_subgroup_weighting=$BS$36,MAX(0,(SUM(AT:AT)-(k_-COUNT(AT:AT)-1))/SUM(AW:AW)),MAX(0,(AT98-AS98-1))/AW98)),"")</f>
        <v/>
      </c>
      <c r="AY98" s="34" t="str">
        <f t="shared" si="170"/>
        <v/>
      </c>
      <c r="AZ98" s="34" t="str">
        <f t="shared" si="171"/>
        <v/>
      </c>
      <c r="BA98" s="34" t="str">
        <f t="shared" ref="BA98:BA129" si="244">IF(AT98&lt;&gt;"",IF(Within_subgroup_weighting=BS$34,1/SQRT(SUMIF(Subgroup,AQ98,AE:AE)),SQRT(SUMPRODUCT(--(Subgroup=AQ98),AF:AF,AJ:AJ,AJ:AJ)/((AS98-1)*SUMIF(Subgroup,AQ98,AF:AF)))),"")</f>
        <v/>
      </c>
      <c r="BB98" s="89" t="str">
        <f t="shared" si="172"/>
        <v/>
      </c>
      <c r="BC98" s="34" t="str">
        <f t="shared" ref="BC98:BC129" si="245">IF(AT98&lt;&gt;"",AZ98-ABS(TINV((1-Subgroup_confidence_level),AS98-1))*BA98,"")</f>
        <v/>
      </c>
      <c r="BD98" s="34" t="str">
        <f t="shared" ref="BD98:BD129" si="246">IF(AT98&lt;&gt;"",AZ98+ABS(TINV((1-Subgroup_confidence_level),AS98-1))*BA98,"")</f>
        <v/>
      </c>
      <c r="BE98" s="34" t="str">
        <f t="shared" si="173"/>
        <v/>
      </c>
      <c r="BF98" s="34" t="str">
        <f t="shared" si="174"/>
        <v/>
      </c>
      <c r="BG98" s="34" t="str">
        <f t="shared" si="215"/>
        <v/>
      </c>
      <c r="BH98" s="34" t="str">
        <f t="shared" si="216"/>
        <v/>
      </c>
      <c r="BI98" s="34" t="str">
        <f t="shared" si="175"/>
        <v/>
      </c>
      <c r="BJ98" s="34" t="str">
        <f t="shared" si="176"/>
        <v/>
      </c>
      <c r="BK98" s="34" t="str">
        <f t="shared" si="177"/>
        <v/>
      </c>
      <c r="BL98" s="34" t="e">
        <f t="shared" si="178"/>
        <v>#N/A</v>
      </c>
      <c r="BM98" s="84" t="str">
        <f t="shared" si="217"/>
        <v/>
      </c>
      <c r="BN98" s="34" t="str">
        <f t="shared" si="179"/>
        <v/>
      </c>
      <c r="BO98" s="34" t="str">
        <f t="shared" ref="BO98:BO129" si="247">IF(BA98&lt;&gt;"",1/(BA98^2+IF(Between_subgroup_weighting=BS$30,0,BT$27)),"")</f>
        <v/>
      </c>
      <c r="BP98" s="34" t="str">
        <f t="shared" si="180"/>
        <v/>
      </c>
      <c r="BQ98" s="47" t="str">
        <f t="shared" si="218"/>
        <v/>
      </c>
      <c r="BV98" s="170"/>
      <c r="BW98" s="71" t="e">
        <f>IF(AND(Sufficient_data="Yes",Include_study?="Yes",Moderator&lt;&gt;""),'Moderator Analysis'!E:E,NA())</f>
        <v>#N/A</v>
      </c>
      <c r="BX98" s="34" t="e">
        <f>IF(AND(Include_study?="Yes",Sufficient_data="Yes",Moderator&lt;&gt;""),'Moderator Analysis'!F:F,NA())</f>
        <v>#N/A</v>
      </c>
      <c r="BY98" s="34" t="str">
        <f t="shared" ref="BY98:BY129" si="248">IF(AND(Include_study?="Yes",Sufficient_data="Yes",Moderator&lt;&gt;""),Weightf,"")</f>
        <v/>
      </c>
      <c r="BZ98" s="34" t="str">
        <f>IF(AND(Sufficient_data="Yes",Include_study?="Yes",Moderator&lt;&gt;""),'Moderator Analysis'!F:F-CJ$2,"")</f>
        <v/>
      </c>
      <c r="CA98" s="34" t="str">
        <f>IF(AND(Sufficient_data="Yes",Include_study?="Yes",Moderator&lt;&gt;""),'Moderator Analysis'!E:E-CJ$3,"")</f>
        <v/>
      </c>
      <c r="CB98" s="47" t="str">
        <f t="shared" ref="CB98:CB129" si="249">IF(AND(Sufficient_data="Yes",Include_study?="Yes",Moderator&lt;&gt;""),BY98*(BX98-CJ$5-CJ$4*BW98)^2,"")</f>
        <v/>
      </c>
      <c r="CD98" s="95" t="str">
        <f t="shared" si="181"/>
        <v/>
      </c>
      <c r="CE98" s="77" t="str">
        <f>IF(AND(Sufficient_data="Yes",Include_study?="Yes",CD98&lt;&gt;""),'Moderator Analysis'!F:F-'Moderator Analysis'!J$37,"")</f>
        <v/>
      </c>
      <c r="CF98" s="77" t="str">
        <f>IF(AND(Sufficient_data="Yes",Include_study?="Yes",CD98&lt;&gt;""),'Moderator Analysis'!E:E-SUMPRODUCT('Moderator Analysis'!E:E,CD:CD)/SUM(CD:CD),"")</f>
        <v/>
      </c>
      <c r="CG98" s="96" t="str">
        <f>IF(AND(Sufficient_data="Yes",Include_study?="Yes",CD98&lt;&gt;""),CD:CD*(BX98-'Moderator Analysis'!J$29-'Moderator Analysis'!J$30*'Moderator Analysis'!E:E)^2,"")</f>
        <v/>
      </c>
      <c r="CL98" s="170"/>
      <c r="CM98" s="174"/>
      <c r="CN98" s="34" t="str">
        <f t="shared" ref="CN98:CN129" si="250">IF(AND(Include_study?="Yes",Sufficient_data="Yes"),1/Standard_error^2,"")</f>
        <v/>
      </c>
      <c r="CO98" s="34" t="str">
        <f>IF(AND(Include_study?="Yes",Sufficient_data="Yes"),1/('Publication Bias Analysis'!F:F^2+IF(Additional_model="Fixed effect",0,Calculations!DB$11)),"")</f>
        <v/>
      </c>
      <c r="CP98" s="34" t="str">
        <f>IF(AND(Include_study?="Yes",Sufficient_data="Yes"),1/('Publication Bias Analysis'!F:F^2+IF(Additional_model="Fixed effect",0,'Publication Bias Analysis'!L$32)),"")</f>
        <v/>
      </c>
      <c r="CQ98" s="34" t="str">
        <f>IF(AND(Include_study?="Yes",Sufficient_data="Yes"),'Publication Bias Analysis'!E:E-'Publication Bias Analysis'!I$37,"")</f>
        <v/>
      </c>
      <c r="CR98" s="34" t="str">
        <f t="shared" ref="CR98:CR129" si="251">IF(AND(Include_study?="Yes",Sufficient_data="Yes"),IF(Additional_model="Fixed effect",1/Standard_error,1/SQRT(Standard_error^2+DB$11)),"")</f>
        <v/>
      </c>
      <c r="CS98" s="34" t="str">
        <f t="shared" si="219"/>
        <v/>
      </c>
      <c r="CT98" s="76" t="str">
        <f t="shared" ref="CT98:CT129" si="252">IF(AND(Include_study?="Yes",Sufficient_data="Yes"),RANK(DG:DG,DG:DG,1)*IF(DF:DF&gt;0,1,-1),"")</f>
        <v/>
      </c>
      <c r="CU98" s="76" t="str">
        <f>IF(AND(Include_study?="Yes",Sufficient_data="Yes"),CT:CT+IF(DF:DF&lt;0,-1,1)*COUNTIF(CT$2:CT97,CT:CT),"")</f>
        <v/>
      </c>
      <c r="CV98" s="76" t="str">
        <f>IF(AND(Include_study?="Yes",Sufficient_data="Yes"),RANK(DJ:DJ,DJ:DJ,1)*IF(DI:DI&lt;0,-1,1)+IF(DI:DI&lt;0,-1,1)*COUNTIF(CT$2:CT97,CT:CT),"")</f>
        <v/>
      </c>
      <c r="CW98" s="76" t="str">
        <f>IF(AND(Include_study?="Yes",Sufficient_data="Yes"),RANK(DM:DM,DM:DM,1)*IF(DL:DL&lt;0,-1,1)+IF(DL:DL&lt;0,-1,1)*COUNTIF(CT$2:CT97,CT:CT),"")</f>
        <v/>
      </c>
      <c r="CX98" s="34" t="e">
        <f>IF(AND(Include_study?="Yes",Sufficient_data="Yes"),'Publication Bias Analysis'!E:E,NA())</f>
        <v>#N/A</v>
      </c>
      <c r="CY98" s="47" t="e">
        <f>IF(AND(Include_study?="Yes",Sufficient_data="Yes"),'Publication Bias Analysis'!F:F,NA())</f>
        <v>#N/A</v>
      </c>
      <c r="DE98" s="166"/>
      <c r="DF9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98" s="34" t="str">
        <f t="shared" si="182"/>
        <v/>
      </c>
      <c r="DH98" s="47" t="str">
        <f>IF(AND(Include_study?="Yes",Sufficient_data="Yes"),1/('Publication Bias Analysis'!F:F^2+IF(Additional_model="Fixed effect",0,$DQ$7)),"")</f>
        <v/>
      </c>
      <c r="DI98" s="34" t="str">
        <f>IF(AND(Include_study?="Yes",Sufficient_data="Yes"),IF('Publication Bias Analysis'!L$37="Left",'Publication Bias Analysis'!E:E-DQ$3,DQ$3-'Publication Bias Analysis'!E:E),"")</f>
        <v/>
      </c>
      <c r="DJ98" s="34" t="str">
        <f t="shared" si="183"/>
        <v/>
      </c>
      <c r="DK98" s="47" t="str">
        <f>IF(AND(DI98&lt;&gt;"",CU98&lt;=MAX(CU:CU)-DQ$8),1/('Publication Bias Analysis'!F:F^2+IF(Additional_model="Fixed effect",0,$DQ$15)),"")</f>
        <v/>
      </c>
      <c r="DL98" s="7" t="str">
        <f>IF(AND(Include_study?="Yes",Sufficient_data="Yes"),IF('Publication Bias Analysis'!L$37="Left",'Publication Bias Analysis'!E:E-DQ$11,DQ$11-'Publication Bias Analysis'!E:E),"")</f>
        <v/>
      </c>
      <c r="DM98" s="7" t="str">
        <f t="shared" si="184"/>
        <v/>
      </c>
      <c r="DN98" s="47" t="str">
        <f>IF(AND(DL98&lt;&gt;"",CV98&lt;=MAX(CV:CV)-DQ$16),1/('Publication Bias Analysis'!F:F^2+IF(Additional_model="Fixed effect",0,$DQ$23)),"")</f>
        <v/>
      </c>
      <c r="EF98" s="166"/>
      <c r="EG98" s="34" t="str">
        <f t="shared" si="211"/>
        <v/>
      </c>
      <c r="EH98" s="47" t="str">
        <f>IF(AND(Include_study?="Yes",Sufficient_data="Yes"),Z_score-('Publication Bias Analysis'!P$3+'Publication Bias Analysis'!P$4*Inverse_standard_error),"")</f>
        <v/>
      </c>
      <c r="EJ98" s="166"/>
      <c r="EK98" s="34" t="str">
        <f>IF(AND(Include_study?="Yes",Sufficient_data="Yes"),('Publication Bias Analysis'!E:E-SUMPRODUCT('Publication Bias Analysis'!E:E,Calculations!CN:CN)/SUM(Calculations!CN:CN))/(SQRT(EL:EL)),"")</f>
        <v/>
      </c>
      <c r="EL98" s="34" t="str">
        <f>IF(AND(Include_study?="Yes",Sufficient_data="Yes"),'Publication Bias Analysis'!F:F^2-1/(SUM(Calculations!CN:CN)),"")</f>
        <v/>
      </c>
      <c r="EM98" s="76" t="str">
        <f t="shared" ref="EM98:EM129" si="253">IF(AND(Include_study?="Yes",Sufficient_data="Yes"),RANK(EK:EK,EK:EK,1),"")</f>
        <v/>
      </c>
      <c r="EN98" s="76" t="str">
        <f t="shared" ref="EN98:EN129" si="254">IF(AND(Include_study?="Yes",Sufficient_data="Yes"),RANK(EL:EL,EL:EL,1),"")</f>
        <v/>
      </c>
      <c r="EO98" s="76" t="str">
        <f>IF(AND(Include_study?="Yes",Sufficient_data="Yes"),COUNTIFS(EM$2:EM97,"&lt;"&amp;EM98,EN$2:EN97,"&lt;"&amp;EN98)+COUNTIFS(EM99:EM$201,"&lt;"&amp;EM98,EN99:EN$201,"&lt;"&amp;EN98)+COUNTIFS(EM$2:EM97,"&gt;"&amp;EM98,EN$2:EN97,"&gt;"&amp;EN98)+COUNTIFS(EM99:EM$201,"&gt;"&amp;EM98,EN99:EN$201,"&gt;"&amp;EN98),"")</f>
        <v/>
      </c>
      <c r="EP98" s="101" t="str">
        <f>IF(AND(Include_study?="Yes",Sufficient_data="Yes"),COUNTIFS(EM$2:EM97,"&lt;"&amp;EM98,EN$2:EN97,"&gt;"&amp;EN98)+COUNTIFS(EM99:EM$201,"&lt;"&amp;EM98,EN99:EN$201,"&gt;"&amp;EN98)+COUNTIFS(EM$2:EM97,"&gt;"&amp;EM98,EN$2:EN97,"&lt;"&amp;EN98)+COUNTIFS(EM99:EM$201,"&gt;"&amp;EM98,EN99:EN$201,"&lt;"&amp;EN98),"")</f>
        <v/>
      </c>
      <c r="ER98" s="166"/>
      <c r="EW98" s="166"/>
      <c r="EX98" s="34" t="e">
        <f t="shared" ref="EX98:EX161" si="255">IF(AND(Include_study?="Yes",Sufficient_data="Yes"),Z_score,NA())</f>
        <v>#N/A</v>
      </c>
      <c r="EY98" s="34" t="e">
        <f t="shared" ref="EY98:EY161" si="256">IF(AND(Include_study?="Yes",Sufficient_data="Yes"),Inverse_standard_error,NA())</f>
        <v>#N/A</v>
      </c>
      <c r="EZ98" s="34" t="str">
        <f t="shared" ref="EZ98:EZ161" si="257">IF(AND(Include_study?="Yes",Sufficient_data="Yes"),Inverse_standard_error-AVERAGE(Inverse_standard_error),"")</f>
        <v/>
      </c>
      <c r="FA98" s="47" t="str">
        <f>IF(AND(Include_study?="Yes",Sufficient_data="Yes"),Z_score-('Publication Bias Analysis'!AL$30+'Publication Bias Analysis'!AL$31*Inverse_standard_error),"")</f>
        <v/>
      </c>
      <c r="FG98" s="166"/>
      <c r="FH98" s="104" t="str">
        <f>IF(Z_score&lt;&gt;"",RANK('Publication Bias Analysis'!AT:AT,'Publication Bias Analysis'!AT:AT,1)+COUNTIF('Publication Bias Analysis'!AT$2:AT97,'Publication Bias Analysis'!AT98),"")</f>
        <v/>
      </c>
      <c r="FI98" s="34" t="str">
        <f t="shared" ref="FI98:FI129" si="258">IF(FH:FH&lt;&gt;"",(FH:FH-1/3)/(k_+1/3),"")</f>
        <v/>
      </c>
      <c r="FJ98" s="34" t="e">
        <f>IF('Publication Bias Analysis'!AS98&lt;&gt;"",'Publication Bias Analysis'!AS98,NA())</f>
        <v>#N/A</v>
      </c>
      <c r="FK98" s="34" t="e">
        <f>IF('Publication Bias Analysis'!AT98&lt;&gt;"",'Publication Bias Analysis'!AT98,NA())</f>
        <v>#N/A</v>
      </c>
      <c r="FL98" s="34" t="str">
        <f>IF(AND(Include_study?="Yes",Sufficient_data="Yes"),'Publication Bias Analysis'!AS:AS-AVERAGE('Publication Bias Analysis'!AS:AS),"")</f>
        <v/>
      </c>
      <c r="FM98" s="47" t="str">
        <f>IF(AND(Include_study?="Yes",Sufficient_data="Yes"),FK:FK-('Publication Bias Analysis'!AW$30+'Publication Bias Analysis'!AW$31*'Publication Bias Analysis'!AS:AS),"")</f>
        <v/>
      </c>
      <c r="FS98" s="166"/>
      <c r="FT98" s="34" t="str">
        <f t="shared" ref="FT98:FT161" si="259">IF(AND(Include_study?="Yes",Sufficient_data="Yes"),Z_score,"")</f>
        <v/>
      </c>
      <c r="FU98" s="90" t="str">
        <f t="shared" si="220"/>
        <v/>
      </c>
      <c r="FV98" s="47" t="str">
        <f t="shared" si="185"/>
        <v/>
      </c>
    </row>
    <row r="99" spans="1:178" x14ac:dyDescent="0.2">
      <c r="A99" s="169"/>
      <c r="B99" s="54" t="str">
        <f t="shared" si="221"/>
        <v/>
      </c>
      <c r="C99" s="76" t="str">
        <f>IF(B99&lt;&gt;"",IF(B99=0,COUNTIF(B$2:B98,0)+1,COUNTIF(B$2:B98,B99)+B99+COUNTIF(B:B,0)),"")</f>
        <v/>
      </c>
      <c r="D99" s="76" t="str">
        <f t="shared" si="222"/>
        <v/>
      </c>
      <c r="E99" s="121" t="str">
        <f>IF(AND(Sufficient_data="Yes",Include_study?="Yes",Input!Study_name&lt;&gt;""),Input!Study_name,"")</f>
        <v/>
      </c>
      <c r="F9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99" s="76" t="str">
        <f t="shared" si="223"/>
        <v/>
      </c>
      <c r="H99" s="132" t="str">
        <f t="shared" si="224"/>
        <v/>
      </c>
      <c r="I9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99" s="77" t="str">
        <f t="shared" si="225"/>
        <v/>
      </c>
      <c r="K99" s="77" t="str">
        <f t="shared" si="226"/>
        <v/>
      </c>
      <c r="L99" s="77" t="str">
        <f t="shared" si="227"/>
        <v/>
      </c>
      <c r="M99" s="77" t="str">
        <f t="shared" si="228"/>
        <v/>
      </c>
      <c r="N99" s="77" t="str">
        <f t="shared" si="229"/>
        <v/>
      </c>
      <c r="O99" s="146" t="str">
        <f t="shared" si="230"/>
        <v/>
      </c>
      <c r="P99" s="142" t="str">
        <f t="shared" si="231"/>
        <v/>
      </c>
      <c r="Q99" s="35"/>
      <c r="R99" s="71" t="e">
        <f t="shared" si="232"/>
        <v>#N/A</v>
      </c>
      <c r="S99" s="34" t="e">
        <f t="shared" si="233"/>
        <v>#N/A</v>
      </c>
      <c r="T99" s="47" t="e">
        <f t="shared" si="234"/>
        <v>#N/A</v>
      </c>
      <c r="Y99" s="169"/>
      <c r="Z99" s="83" t="str">
        <f t="shared" si="157"/>
        <v/>
      </c>
      <c r="AA99" s="34" t="str">
        <f t="shared" si="235"/>
        <v/>
      </c>
      <c r="AB99" s="34" t="str">
        <f t="shared" si="236"/>
        <v/>
      </c>
      <c r="AC99" s="34" t="str">
        <f t="shared" si="237"/>
        <v/>
      </c>
      <c r="AD99" s="34" t="str">
        <f t="shared" si="238"/>
        <v/>
      </c>
      <c r="AE99" s="77" t="str">
        <f t="shared" si="158"/>
        <v/>
      </c>
      <c r="AF99" s="77" t="str">
        <f t="shared" si="239"/>
        <v/>
      </c>
      <c r="AG99" s="84" t="str">
        <f t="shared" si="159"/>
        <v/>
      </c>
      <c r="AH99" s="34" t="str">
        <f t="shared" si="240"/>
        <v/>
      </c>
      <c r="AI99" s="34" t="str">
        <f t="shared" si="241"/>
        <v/>
      </c>
      <c r="AJ99" s="47" t="str">
        <f t="shared" si="242"/>
        <v/>
      </c>
      <c r="AK99" s="35"/>
      <c r="AL99" s="71" t="e">
        <f t="shared" si="160"/>
        <v>#N/A</v>
      </c>
      <c r="AM99" s="34" t="e">
        <f t="shared" si="161"/>
        <v>#N/A</v>
      </c>
      <c r="AN99" s="47" t="e">
        <f t="shared" si="162"/>
        <v>#N/A</v>
      </c>
      <c r="AO99" s="35"/>
      <c r="AP99" s="83" t="str">
        <f t="shared" si="163"/>
        <v/>
      </c>
      <c r="AQ99" s="34" t="str">
        <f>IF(AND(Sufficient_data="Yes",Include_study?="Yes",Subgroup&lt;&gt;""),IF(COUNTIFS(Input!L$2:L98,"="&amp;"Yes",Input!C$2:C98,"="&amp;"Yes",Input!M$2:M98,"="&amp;Subgroup)&gt;0,"",Subgroup),"")</f>
        <v/>
      </c>
      <c r="AR99" s="89" t="str">
        <f t="shared" si="164"/>
        <v/>
      </c>
      <c r="AS99" s="76" t="str">
        <f t="shared" si="165"/>
        <v/>
      </c>
      <c r="AT99" s="34" t="str">
        <f t="shared" si="166"/>
        <v/>
      </c>
      <c r="AU99" s="90" t="str">
        <f t="shared" si="167"/>
        <v/>
      </c>
      <c r="AV99" s="34" t="str">
        <f t="shared" si="168"/>
        <v/>
      </c>
      <c r="AW99" s="34" t="str">
        <f t="shared" si="169"/>
        <v/>
      </c>
      <c r="AX99" s="34" t="str">
        <f t="shared" si="243"/>
        <v/>
      </c>
      <c r="AY99" s="34" t="str">
        <f t="shared" si="170"/>
        <v/>
      </c>
      <c r="AZ99" s="34" t="str">
        <f t="shared" si="171"/>
        <v/>
      </c>
      <c r="BA99" s="34" t="str">
        <f t="shared" si="244"/>
        <v/>
      </c>
      <c r="BB99" s="89" t="str">
        <f t="shared" si="172"/>
        <v/>
      </c>
      <c r="BC99" s="34" t="str">
        <f t="shared" si="245"/>
        <v/>
      </c>
      <c r="BD99" s="34" t="str">
        <f t="shared" si="246"/>
        <v/>
      </c>
      <c r="BE99" s="34" t="str">
        <f t="shared" si="173"/>
        <v/>
      </c>
      <c r="BF99" s="34" t="str">
        <f t="shared" si="174"/>
        <v/>
      </c>
      <c r="BG99" s="34" t="str">
        <f t="shared" si="215"/>
        <v/>
      </c>
      <c r="BH99" s="34" t="str">
        <f t="shared" si="216"/>
        <v/>
      </c>
      <c r="BI99" s="34" t="str">
        <f t="shared" si="175"/>
        <v/>
      </c>
      <c r="BJ99" s="34" t="str">
        <f t="shared" si="176"/>
        <v/>
      </c>
      <c r="BK99" s="34" t="str">
        <f t="shared" si="177"/>
        <v/>
      </c>
      <c r="BL99" s="34" t="e">
        <f t="shared" si="178"/>
        <v>#N/A</v>
      </c>
      <c r="BM99" s="84" t="str">
        <f t="shared" si="217"/>
        <v/>
      </c>
      <c r="BN99" s="34" t="str">
        <f t="shared" si="179"/>
        <v/>
      </c>
      <c r="BO99" s="34" t="str">
        <f t="shared" si="247"/>
        <v/>
      </c>
      <c r="BP99" s="34" t="str">
        <f t="shared" si="180"/>
        <v/>
      </c>
      <c r="BQ99" s="47" t="str">
        <f t="shared" si="218"/>
        <v/>
      </c>
      <c r="BV99" s="170"/>
      <c r="BW99" s="71" t="e">
        <f>IF(AND(Sufficient_data="Yes",Include_study?="Yes",Moderator&lt;&gt;""),'Moderator Analysis'!E:E,NA())</f>
        <v>#N/A</v>
      </c>
      <c r="BX99" s="34" t="e">
        <f>IF(AND(Include_study?="Yes",Sufficient_data="Yes",Moderator&lt;&gt;""),'Moderator Analysis'!F:F,NA())</f>
        <v>#N/A</v>
      </c>
      <c r="BY99" s="34" t="str">
        <f t="shared" si="248"/>
        <v/>
      </c>
      <c r="BZ99" s="34" t="str">
        <f>IF(AND(Sufficient_data="Yes",Include_study?="Yes",Moderator&lt;&gt;""),'Moderator Analysis'!F:F-CJ$2,"")</f>
        <v/>
      </c>
      <c r="CA99" s="34" t="str">
        <f>IF(AND(Sufficient_data="Yes",Include_study?="Yes",Moderator&lt;&gt;""),'Moderator Analysis'!E:E-CJ$3,"")</f>
        <v/>
      </c>
      <c r="CB99" s="47" t="str">
        <f t="shared" si="249"/>
        <v/>
      </c>
      <c r="CD99" s="95" t="str">
        <f t="shared" si="181"/>
        <v/>
      </c>
      <c r="CE99" s="77" t="str">
        <f>IF(AND(Sufficient_data="Yes",Include_study?="Yes",CD99&lt;&gt;""),'Moderator Analysis'!F:F-'Moderator Analysis'!J$37,"")</f>
        <v/>
      </c>
      <c r="CF99" s="77" t="str">
        <f>IF(AND(Sufficient_data="Yes",Include_study?="Yes",CD99&lt;&gt;""),'Moderator Analysis'!E:E-SUMPRODUCT('Moderator Analysis'!E:E,CD:CD)/SUM(CD:CD),"")</f>
        <v/>
      </c>
      <c r="CG99" s="96" t="str">
        <f>IF(AND(Sufficient_data="Yes",Include_study?="Yes",CD99&lt;&gt;""),CD:CD*(BX99-'Moderator Analysis'!J$29-'Moderator Analysis'!J$30*'Moderator Analysis'!E:E)^2,"")</f>
        <v/>
      </c>
      <c r="CL99" s="170"/>
      <c r="CM99" s="174"/>
      <c r="CN99" s="34" t="str">
        <f t="shared" si="250"/>
        <v/>
      </c>
      <c r="CO99" s="34" t="str">
        <f>IF(AND(Include_study?="Yes",Sufficient_data="Yes"),1/('Publication Bias Analysis'!F:F^2+IF(Additional_model="Fixed effect",0,Calculations!DB$11)),"")</f>
        <v/>
      </c>
      <c r="CP99" s="34" t="str">
        <f>IF(AND(Include_study?="Yes",Sufficient_data="Yes"),1/('Publication Bias Analysis'!F:F^2+IF(Additional_model="Fixed effect",0,'Publication Bias Analysis'!L$32)),"")</f>
        <v/>
      </c>
      <c r="CQ99" s="34" t="str">
        <f>IF(AND(Include_study?="Yes",Sufficient_data="Yes"),'Publication Bias Analysis'!E:E-'Publication Bias Analysis'!I$37,"")</f>
        <v/>
      </c>
      <c r="CR99" s="34" t="str">
        <f t="shared" si="251"/>
        <v/>
      </c>
      <c r="CS99" s="34" t="str">
        <f t="shared" ref="CS99:CS130" si="260">IF(AND(Include_study?="Yes",Sufficient_data="Yes"),IF(Additional_model="Fixed effect",Semi_partial_correlation/Standard_error,Semi_partial_correlation/(Standard_error+SQRT(DB$11))),"")</f>
        <v/>
      </c>
      <c r="CT99" s="76" t="str">
        <f t="shared" si="252"/>
        <v/>
      </c>
      <c r="CU99" s="76" t="str">
        <f>IF(AND(Include_study?="Yes",Sufficient_data="Yes"),CT:CT+IF(DF:DF&lt;0,-1,1)*COUNTIF(CT$2:CT98,CT:CT),"")</f>
        <v/>
      </c>
      <c r="CV99" s="76" t="str">
        <f>IF(AND(Include_study?="Yes",Sufficient_data="Yes"),RANK(DJ:DJ,DJ:DJ,1)*IF(DI:DI&lt;0,-1,1)+IF(DI:DI&lt;0,-1,1)*COUNTIF(CT$2:CT98,CT:CT),"")</f>
        <v/>
      </c>
      <c r="CW99" s="76" t="str">
        <f>IF(AND(Include_study?="Yes",Sufficient_data="Yes"),RANK(DM:DM,DM:DM,1)*IF(DL:DL&lt;0,-1,1)+IF(DL:DL&lt;0,-1,1)*COUNTIF(CT$2:CT98,CT:CT),"")</f>
        <v/>
      </c>
      <c r="CX99" s="34" t="e">
        <f>IF(AND(Include_study?="Yes",Sufficient_data="Yes"),'Publication Bias Analysis'!E:E,NA())</f>
        <v>#N/A</v>
      </c>
      <c r="CY99" s="47" t="e">
        <f>IF(AND(Include_study?="Yes",Sufficient_data="Yes"),'Publication Bias Analysis'!F:F,NA())</f>
        <v>#N/A</v>
      </c>
      <c r="DE99" s="166"/>
      <c r="DF9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99" s="34" t="str">
        <f t="shared" si="182"/>
        <v/>
      </c>
      <c r="DH99" s="47" t="str">
        <f>IF(AND(Include_study?="Yes",Sufficient_data="Yes"),1/('Publication Bias Analysis'!F:F^2+IF(Additional_model="Fixed effect",0,$DQ$7)),"")</f>
        <v/>
      </c>
      <c r="DI99" s="34" t="str">
        <f>IF(AND(Include_study?="Yes",Sufficient_data="Yes"),IF('Publication Bias Analysis'!L$37="Left",'Publication Bias Analysis'!E:E-DQ$3,DQ$3-'Publication Bias Analysis'!E:E),"")</f>
        <v/>
      </c>
      <c r="DJ99" s="34" t="str">
        <f t="shared" si="183"/>
        <v/>
      </c>
      <c r="DK99" s="47" t="str">
        <f>IF(AND(DI99&lt;&gt;"",CU99&lt;=MAX(CU:CU)-DQ$8),1/('Publication Bias Analysis'!F:F^2+IF(Additional_model="Fixed effect",0,$DQ$15)),"")</f>
        <v/>
      </c>
      <c r="DL99" s="7" t="str">
        <f>IF(AND(Include_study?="Yes",Sufficient_data="Yes"),IF('Publication Bias Analysis'!L$37="Left",'Publication Bias Analysis'!E:E-DQ$11,DQ$11-'Publication Bias Analysis'!E:E),"")</f>
        <v/>
      </c>
      <c r="DM99" s="7" t="str">
        <f t="shared" si="184"/>
        <v/>
      </c>
      <c r="DN99" s="47" t="str">
        <f>IF(AND(DL99&lt;&gt;"",CV99&lt;=MAX(CV:CV)-DQ$16),1/('Publication Bias Analysis'!F:F^2+IF(Additional_model="Fixed effect",0,$DQ$23)),"")</f>
        <v/>
      </c>
      <c r="EF99" s="166"/>
      <c r="EG99" s="34" t="str">
        <f t="shared" si="211"/>
        <v/>
      </c>
      <c r="EH99" s="47" t="str">
        <f>IF(AND(Include_study?="Yes",Sufficient_data="Yes"),Z_score-('Publication Bias Analysis'!P$3+'Publication Bias Analysis'!P$4*Inverse_standard_error),"")</f>
        <v/>
      </c>
      <c r="EJ99" s="166"/>
      <c r="EK99" s="34" t="str">
        <f>IF(AND(Include_study?="Yes",Sufficient_data="Yes"),('Publication Bias Analysis'!E:E-SUMPRODUCT('Publication Bias Analysis'!E:E,Calculations!CN:CN)/SUM(Calculations!CN:CN))/(SQRT(EL:EL)),"")</f>
        <v/>
      </c>
      <c r="EL99" s="34" t="str">
        <f>IF(AND(Include_study?="Yes",Sufficient_data="Yes"),'Publication Bias Analysis'!F:F^2-1/(SUM(Calculations!CN:CN)),"")</f>
        <v/>
      </c>
      <c r="EM99" s="76" t="str">
        <f t="shared" si="253"/>
        <v/>
      </c>
      <c r="EN99" s="76" t="str">
        <f t="shared" si="254"/>
        <v/>
      </c>
      <c r="EO99" s="76" t="str">
        <f>IF(AND(Include_study?="Yes",Sufficient_data="Yes"),COUNTIFS(EM$2:EM98,"&lt;"&amp;EM99,EN$2:EN98,"&lt;"&amp;EN99)+COUNTIFS(EM100:EM$201,"&lt;"&amp;EM99,EN100:EN$201,"&lt;"&amp;EN99)+COUNTIFS(EM$2:EM98,"&gt;"&amp;EM99,EN$2:EN98,"&gt;"&amp;EN99)+COUNTIFS(EM100:EM$201,"&gt;"&amp;EM99,EN100:EN$201,"&gt;"&amp;EN99),"")</f>
        <v/>
      </c>
      <c r="EP99" s="101" t="str">
        <f>IF(AND(Include_study?="Yes",Sufficient_data="Yes"),COUNTIFS(EM$2:EM98,"&lt;"&amp;EM99,EN$2:EN98,"&gt;"&amp;EN99)+COUNTIFS(EM100:EM$201,"&lt;"&amp;EM99,EN100:EN$201,"&gt;"&amp;EN99)+COUNTIFS(EM$2:EM98,"&gt;"&amp;EM99,EN$2:EN98,"&lt;"&amp;EN99)+COUNTIFS(EM100:EM$201,"&gt;"&amp;EM99,EN100:EN$201,"&lt;"&amp;EN99),"")</f>
        <v/>
      </c>
      <c r="ER99" s="166"/>
      <c r="EW99" s="166"/>
      <c r="EX99" s="34" t="e">
        <f t="shared" si="255"/>
        <v>#N/A</v>
      </c>
      <c r="EY99" s="34" t="e">
        <f t="shared" si="256"/>
        <v>#N/A</v>
      </c>
      <c r="EZ99" s="34" t="str">
        <f t="shared" si="257"/>
        <v/>
      </c>
      <c r="FA99" s="47" t="str">
        <f>IF(AND(Include_study?="Yes",Sufficient_data="Yes"),Z_score-('Publication Bias Analysis'!AL$30+'Publication Bias Analysis'!AL$31*Inverse_standard_error),"")</f>
        <v/>
      </c>
      <c r="FG99" s="166"/>
      <c r="FH99" s="104" t="str">
        <f>IF(Z_score&lt;&gt;"",RANK('Publication Bias Analysis'!AT:AT,'Publication Bias Analysis'!AT:AT,1)+COUNTIF('Publication Bias Analysis'!AT$2:AT98,'Publication Bias Analysis'!AT99),"")</f>
        <v/>
      </c>
      <c r="FI99" s="34" t="str">
        <f t="shared" si="258"/>
        <v/>
      </c>
      <c r="FJ99" s="34" t="e">
        <f>IF('Publication Bias Analysis'!AS99&lt;&gt;"",'Publication Bias Analysis'!AS99,NA())</f>
        <v>#N/A</v>
      </c>
      <c r="FK99" s="34" t="e">
        <f>IF('Publication Bias Analysis'!AT99&lt;&gt;"",'Publication Bias Analysis'!AT99,NA())</f>
        <v>#N/A</v>
      </c>
      <c r="FL99" s="34" t="str">
        <f>IF(AND(Include_study?="Yes",Sufficient_data="Yes"),'Publication Bias Analysis'!AS:AS-AVERAGE('Publication Bias Analysis'!AS:AS),"")</f>
        <v/>
      </c>
      <c r="FM99" s="47" t="str">
        <f>IF(AND(Include_study?="Yes",Sufficient_data="Yes"),FK:FK-('Publication Bias Analysis'!AW$30+'Publication Bias Analysis'!AW$31*'Publication Bias Analysis'!AS:AS),"")</f>
        <v/>
      </c>
      <c r="FS99" s="166"/>
      <c r="FT99" s="34" t="str">
        <f t="shared" si="259"/>
        <v/>
      </c>
      <c r="FU99" s="90" t="str">
        <f t="shared" si="220"/>
        <v/>
      </c>
      <c r="FV99" s="47" t="str">
        <f t="shared" si="185"/>
        <v/>
      </c>
    </row>
    <row r="100" spans="1:178" x14ac:dyDescent="0.2">
      <c r="A100" s="169"/>
      <c r="B100" s="54" t="str">
        <f t="shared" si="221"/>
        <v/>
      </c>
      <c r="C100" s="76" t="str">
        <f>IF(B100&lt;&gt;"",IF(B100=0,COUNTIF(B$2:B99,0)+1,COUNTIF(B$2:B99,B100)+B100+COUNTIF(B:B,0)),"")</f>
        <v/>
      </c>
      <c r="D100" s="76" t="str">
        <f t="shared" si="222"/>
        <v/>
      </c>
      <c r="E100" s="121" t="str">
        <f>IF(AND(Sufficient_data="Yes",Include_study?="Yes",Input!Study_name&lt;&gt;""),Input!Study_name,"")</f>
        <v/>
      </c>
      <c r="F10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00" s="76" t="str">
        <f t="shared" si="223"/>
        <v/>
      </c>
      <c r="H100" s="132" t="str">
        <f t="shared" si="224"/>
        <v/>
      </c>
      <c r="I10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00" s="77" t="str">
        <f t="shared" si="225"/>
        <v/>
      </c>
      <c r="K100" s="77" t="str">
        <f t="shared" si="226"/>
        <v/>
      </c>
      <c r="L100" s="77" t="str">
        <f t="shared" si="227"/>
        <v/>
      </c>
      <c r="M100" s="77" t="str">
        <f t="shared" si="228"/>
        <v/>
      </c>
      <c r="N100" s="77" t="str">
        <f t="shared" si="229"/>
        <v/>
      </c>
      <c r="O100" s="146" t="str">
        <f t="shared" si="230"/>
        <v/>
      </c>
      <c r="P100" s="142" t="str">
        <f t="shared" si="231"/>
        <v/>
      </c>
      <c r="Q100" s="35"/>
      <c r="R100" s="71" t="e">
        <f t="shared" si="232"/>
        <v>#N/A</v>
      </c>
      <c r="S100" s="34" t="e">
        <f t="shared" si="233"/>
        <v>#N/A</v>
      </c>
      <c r="T100" s="47" t="e">
        <f t="shared" si="234"/>
        <v>#N/A</v>
      </c>
      <c r="Y100" s="169"/>
      <c r="Z100" s="83" t="str">
        <f t="shared" si="157"/>
        <v/>
      </c>
      <c r="AA100" s="34" t="str">
        <f t="shared" si="235"/>
        <v/>
      </c>
      <c r="AB100" s="34" t="str">
        <f t="shared" si="236"/>
        <v/>
      </c>
      <c r="AC100" s="34" t="str">
        <f t="shared" si="237"/>
        <v/>
      </c>
      <c r="AD100" s="34" t="str">
        <f t="shared" si="238"/>
        <v/>
      </c>
      <c r="AE100" s="77" t="str">
        <f t="shared" si="158"/>
        <v/>
      </c>
      <c r="AF100" s="77" t="str">
        <f t="shared" si="239"/>
        <v/>
      </c>
      <c r="AG100" s="84" t="str">
        <f t="shared" si="159"/>
        <v/>
      </c>
      <c r="AH100" s="34" t="str">
        <f t="shared" si="240"/>
        <v/>
      </c>
      <c r="AI100" s="34" t="str">
        <f t="shared" si="241"/>
        <v/>
      </c>
      <c r="AJ100" s="47" t="str">
        <f t="shared" si="242"/>
        <v/>
      </c>
      <c r="AK100" s="35"/>
      <c r="AL100" s="71" t="e">
        <f t="shared" si="160"/>
        <v>#N/A</v>
      </c>
      <c r="AM100" s="34" t="e">
        <f t="shared" si="161"/>
        <v>#N/A</v>
      </c>
      <c r="AN100" s="47" t="e">
        <f t="shared" si="162"/>
        <v>#N/A</v>
      </c>
      <c r="AO100" s="35"/>
      <c r="AP100" s="83" t="str">
        <f t="shared" si="163"/>
        <v/>
      </c>
      <c r="AQ100" s="34" t="str">
        <f>IF(AND(Sufficient_data="Yes",Include_study?="Yes",Subgroup&lt;&gt;""),IF(COUNTIFS(Input!L$2:L99,"="&amp;"Yes",Input!C$2:C99,"="&amp;"Yes",Input!M$2:M99,"="&amp;Subgroup)&gt;0,"",Subgroup),"")</f>
        <v/>
      </c>
      <c r="AR100" s="89" t="str">
        <f t="shared" si="164"/>
        <v/>
      </c>
      <c r="AS100" s="76" t="str">
        <f t="shared" si="165"/>
        <v/>
      </c>
      <c r="AT100" s="34" t="str">
        <f t="shared" si="166"/>
        <v/>
      </c>
      <c r="AU100" s="90" t="str">
        <f t="shared" si="167"/>
        <v/>
      </c>
      <c r="AV100" s="34" t="str">
        <f t="shared" si="168"/>
        <v/>
      </c>
      <c r="AW100" s="34" t="str">
        <f t="shared" si="169"/>
        <v/>
      </c>
      <c r="AX100" s="34" t="str">
        <f t="shared" si="243"/>
        <v/>
      </c>
      <c r="AY100" s="34" t="str">
        <f t="shared" si="170"/>
        <v/>
      </c>
      <c r="AZ100" s="34" t="str">
        <f t="shared" si="171"/>
        <v/>
      </c>
      <c r="BA100" s="34" t="str">
        <f t="shared" si="244"/>
        <v/>
      </c>
      <c r="BB100" s="89" t="str">
        <f t="shared" si="172"/>
        <v/>
      </c>
      <c r="BC100" s="34" t="str">
        <f t="shared" si="245"/>
        <v/>
      </c>
      <c r="BD100" s="34" t="str">
        <f t="shared" si="246"/>
        <v/>
      </c>
      <c r="BE100" s="34" t="str">
        <f t="shared" si="173"/>
        <v/>
      </c>
      <c r="BF100" s="34" t="str">
        <f t="shared" si="174"/>
        <v/>
      </c>
      <c r="BG100" s="34" t="str">
        <f t="shared" si="215"/>
        <v/>
      </c>
      <c r="BH100" s="34" t="str">
        <f t="shared" si="216"/>
        <v/>
      </c>
      <c r="BI100" s="34" t="str">
        <f t="shared" si="175"/>
        <v/>
      </c>
      <c r="BJ100" s="34" t="str">
        <f t="shared" si="176"/>
        <v/>
      </c>
      <c r="BK100" s="34" t="str">
        <f t="shared" si="177"/>
        <v/>
      </c>
      <c r="BL100" s="34" t="e">
        <f t="shared" si="178"/>
        <v>#N/A</v>
      </c>
      <c r="BM100" s="84" t="str">
        <f t="shared" si="217"/>
        <v/>
      </c>
      <c r="BN100" s="34" t="str">
        <f t="shared" si="179"/>
        <v/>
      </c>
      <c r="BO100" s="34" t="str">
        <f t="shared" si="247"/>
        <v/>
      </c>
      <c r="BP100" s="34" t="str">
        <f t="shared" si="180"/>
        <v/>
      </c>
      <c r="BQ100" s="47" t="str">
        <f t="shared" si="218"/>
        <v/>
      </c>
      <c r="BV100" s="170"/>
      <c r="BW100" s="71" t="e">
        <f>IF(AND(Sufficient_data="Yes",Include_study?="Yes",Moderator&lt;&gt;""),'Moderator Analysis'!E:E,NA())</f>
        <v>#N/A</v>
      </c>
      <c r="BX100" s="34" t="e">
        <f>IF(AND(Include_study?="Yes",Sufficient_data="Yes",Moderator&lt;&gt;""),'Moderator Analysis'!F:F,NA())</f>
        <v>#N/A</v>
      </c>
      <c r="BY100" s="34" t="str">
        <f t="shared" si="248"/>
        <v/>
      </c>
      <c r="BZ100" s="34" t="str">
        <f>IF(AND(Sufficient_data="Yes",Include_study?="Yes",Moderator&lt;&gt;""),'Moderator Analysis'!F:F-CJ$2,"")</f>
        <v/>
      </c>
      <c r="CA100" s="34" t="str">
        <f>IF(AND(Sufficient_data="Yes",Include_study?="Yes",Moderator&lt;&gt;""),'Moderator Analysis'!E:E-CJ$3,"")</f>
        <v/>
      </c>
      <c r="CB100" s="47" t="str">
        <f t="shared" si="249"/>
        <v/>
      </c>
      <c r="CD100" s="95" t="str">
        <f t="shared" si="181"/>
        <v/>
      </c>
      <c r="CE100" s="77" t="str">
        <f>IF(AND(Sufficient_data="Yes",Include_study?="Yes",CD100&lt;&gt;""),'Moderator Analysis'!F:F-'Moderator Analysis'!J$37,"")</f>
        <v/>
      </c>
      <c r="CF100" s="77" t="str">
        <f>IF(AND(Sufficient_data="Yes",Include_study?="Yes",CD100&lt;&gt;""),'Moderator Analysis'!E:E-SUMPRODUCT('Moderator Analysis'!E:E,CD:CD)/SUM(CD:CD),"")</f>
        <v/>
      </c>
      <c r="CG100" s="96" t="str">
        <f>IF(AND(Sufficient_data="Yes",Include_study?="Yes",CD100&lt;&gt;""),CD:CD*(BX100-'Moderator Analysis'!J$29-'Moderator Analysis'!J$30*'Moderator Analysis'!E:E)^2,"")</f>
        <v/>
      </c>
      <c r="CL100" s="170"/>
      <c r="CM100" s="174"/>
      <c r="CN100" s="34" t="str">
        <f t="shared" si="250"/>
        <v/>
      </c>
      <c r="CO100" s="34" t="str">
        <f>IF(AND(Include_study?="Yes",Sufficient_data="Yes"),1/('Publication Bias Analysis'!F:F^2+IF(Additional_model="Fixed effect",0,Calculations!DB$11)),"")</f>
        <v/>
      </c>
      <c r="CP100" s="34" t="str">
        <f>IF(AND(Include_study?="Yes",Sufficient_data="Yes"),1/('Publication Bias Analysis'!F:F^2+IF(Additional_model="Fixed effect",0,'Publication Bias Analysis'!L$32)),"")</f>
        <v/>
      </c>
      <c r="CQ100" s="34" t="str">
        <f>IF(AND(Include_study?="Yes",Sufficient_data="Yes"),'Publication Bias Analysis'!E:E-'Publication Bias Analysis'!I$37,"")</f>
        <v/>
      </c>
      <c r="CR100" s="34" t="str">
        <f t="shared" si="251"/>
        <v/>
      </c>
      <c r="CS100" s="34" t="str">
        <f t="shared" si="260"/>
        <v/>
      </c>
      <c r="CT100" s="76" t="str">
        <f t="shared" si="252"/>
        <v/>
      </c>
      <c r="CU100" s="76" t="str">
        <f>IF(AND(Include_study?="Yes",Sufficient_data="Yes"),CT:CT+IF(DF:DF&lt;0,-1,1)*COUNTIF(CT$2:CT99,CT:CT),"")</f>
        <v/>
      </c>
      <c r="CV100" s="76" t="str">
        <f>IF(AND(Include_study?="Yes",Sufficient_data="Yes"),RANK(DJ:DJ,DJ:DJ,1)*IF(DI:DI&lt;0,-1,1)+IF(DI:DI&lt;0,-1,1)*COUNTIF(CT$2:CT99,CT:CT),"")</f>
        <v/>
      </c>
      <c r="CW100" s="76" t="str">
        <f>IF(AND(Include_study?="Yes",Sufficient_data="Yes"),RANK(DM:DM,DM:DM,1)*IF(DL:DL&lt;0,-1,1)+IF(DL:DL&lt;0,-1,1)*COUNTIF(CT$2:CT99,CT:CT),"")</f>
        <v/>
      </c>
      <c r="CX100" s="34" t="e">
        <f>IF(AND(Include_study?="Yes",Sufficient_data="Yes"),'Publication Bias Analysis'!E:E,NA())</f>
        <v>#N/A</v>
      </c>
      <c r="CY100" s="47" t="e">
        <f>IF(AND(Include_study?="Yes",Sufficient_data="Yes"),'Publication Bias Analysis'!F:F,NA())</f>
        <v>#N/A</v>
      </c>
      <c r="DE100" s="166"/>
      <c r="DF10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00" s="34" t="str">
        <f t="shared" si="182"/>
        <v/>
      </c>
      <c r="DH100" s="47" t="str">
        <f>IF(AND(Include_study?="Yes",Sufficient_data="Yes"),1/('Publication Bias Analysis'!F:F^2+IF(Additional_model="Fixed effect",0,$DQ$7)),"")</f>
        <v/>
      </c>
      <c r="DI100" s="34" t="str">
        <f>IF(AND(Include_study?="Yes",Sufficient_data="Yes"),IF('Publication Bias Analysis'!L$37="Left",'Publication Bias Analysis'!E:E-DQ$3,DQ$3-'Publication Bias Analysis'!E:E),"")</f>
        <v/>
      </c>
      <c r="DJ100" s="34" t="str">
        <f t="shared" si="183"/>
        <v/>
      </c>
      <c r="DK100" s="47" t="str">
        <f>IF(AND(DI100&lt;&gt;"",CU100&lt;=MAX(CU:CU)-DQ$8),1/('Publication Bias Analysis'!F:F^2+IF(Additional_model="Fixed effect",0,$DQ$15)),"")</f>
        <v/>
      </c>
      <c r="DL100" s="7" t="str">
        <f>IF(AND(Include_study?="Yes",Sufficient_data="Yes"),IF('Publication Bias Analysis'!L$37="Left",'Publication Bias Analysis'!E:E-DQ$11,DQ$11-'Publication Bias Analysis'!E:E),"")</f>
        <v/>
      </c>
      <c r="DM100" s="7" t="str">
        <f t="shared" si="184"/>
        <v/>
      </c>
      <c r="DN100" s="47" t="str">
        <f>IF(AND(DL100&lt;&gt;"",CV100&lt;=MAX(CV:CV)-DQ$16),1/('Publication Bias Analysis'!F:F^2+IF(Additional_model="Fixed effect",0,$DQ$23)),"")</f>
        <v/>
      </c>
      <c r="EF100" s="166"/>
      <c r="EG100" s="34" t="str">
        <f t="shared" si="211"/>
        <v/>
      </c>
      <c r="EH100" s="47" t="str">
        <f>IF(AND(Include_study?="Yes",Sufficient_data="Yes"),Z_score-('Publication Bias Analysis'!P$3+'Publication Bias Analysis'!P$4*Inverse_standard_error),"")</f>
        <v/>
      </c>
      <c r="EJ100" s="166"/>
      <c r="EK100" s="34" t="str">
        <f>IF(AND(Include_study?="Yes",Sufficient_data="Yes"),('Publication Bias Analysis'!E:E-SUMPRODUCT('Publication Bias Analysis'!E:E,Calculations!CN:CN)/SUM(Calculations!CN:CN))/(SQRT(EL:EL)),"")</f>
        <v/>
      </c>
      <c r="EL100" s="34" t="str">
        <f>IF(AND(Include_study?="Yes",Sufficient_data="Yes"),'Publication Bias Analysis'!F:F^2-1/(SUM(Calculations!CN:CN)),"")</f>
        <v/>
      </c>
      <c r="EM100" s="76" t="str">
        <f t="shared" si="253"/>
        <v/>
      </c>
      <c r="EN100" s="76" t="str">
        <f t="shared" si="254"/>
        <v/>
      </c>
      <c r="EO100" s="76" t="str">
        <f>IF(AND(Include_study?="Yes",Sufficient_data="Yes"),COUNTIFS(EM$2:EM99,"&lt;"&amp;EM100,EN$2:EN99,"&lt;"&amp;EN100)+COUNTIFS(EM101:EM$201,"&lt;"&amp;EM100,EN101:EN$201,"&lt;"&amp;EN100)+COUNTIFS(EM$2:EM99,"&gt;"&amp;EM100,EN$2:EN99,"&gt;"&amp;EN100)+COUNTIFS(EM101:EM$201,"&gt;"&amp;EM100,EN101:EN$201,"&gt;"&amp;EN100),"")</f>
        <v/>
      </c>
      <c r="EP100" s="101" t="str">
        <f>IF(AND(Include_study?="Yes",Sufficient_data="Yes"),COUNTIFS(EM$2:EM99,"&lt;"&amp;EM100,EN$2:EN99,"&gt;"&amp;EN100)+COUNTIFS(EM101:EM$201,"&lt;"&amp;EM100,EN101:EN$201,"&gt;"&amp;EN100)+COUNTIFS(EM$2:EM99,"&gt;"&amp;EM100,EN$2:EN99,"&lt;"&amp;EN100)+COUNTIFS(EM101:EM$201,"&gt;"&amp;EM100,EN101:EN$201,"&lt;"&amp;EN100),"")</f>
        <v/>
      </c>
      <c r="ER100" s="166"/>
      <c r="EW100" s="166"/>
      <c r="EX100" s="34" t="e">
        <f t="shared" si="255"/>
        <v>#N/A</v>
      </c>
      <c r="EY100" s="34" t="e">
        <f t="shared" si="256"/>
        <v>#N/A</v>
      </c>
      <c r="EZ100" s="34" t="str">
        <f t="shared" si="257"/>
        <v/>
      </c>
      <c r="FA100" s="47" t="str">
        <f>IF(AND(Include_study?="Yes",Sufficient_data="Yes"),Z_score-('Publication Bias Analysis'!AL$30+'Publication Bias Analysis'!AL$31*Inverse_standard_error),"")</f>
        <v/>
      </c>
      <c r="FG100" s="166"/>
      <c r="FH100" s="104" t="str">
        <f>IF(Z_score&lt;&gt;"",RANK('Publication Bias Analysis'!AT:AT,'Publication Bias Analysis'!AT:AT,1)+COUNTIF('Publication Bias Analysis'!AT$2:AT99,'Publication Bias Analysis'!AT100),"")</f>
        <v/>
      </c>
      <c r="FI100" s="34" t="str">
        <f t="shared" si="258"/>
        <v/>
      </c>
      <c r="FJ100" s="34" t="e">
        <f>IF('Publication Bias Analysis'!AS100&lt;&gt;"",'Publication Bias Analysis'!AS100,NA())</f>
        <v>#N/A</v>
      </c>
      <c r="FK100" s="34" t="e">
        <f>IF('Publication Bias Analysis'!AT100&lt;&gt;"",'Publication Bias Analysis'!AT100,NA())</f>
        <v>#N/A</v>
      </c>
      <c r="FL100" s="34" t="str">
        <f>IF(AND(Include_study?="Yes",Sufficient_data="Yes"),'Publication Bias Analysis'!AS:AS-AVERAGE('Publication Bias Analysis'!AS:AS),"")</f>
        <v/>
      </c>
      <c r="FM100" s="47" t="str">
        <f>IF(AND(Include_study?="Yes",Sufficient_data="Yes"),FK:FK-('Publication Bias Analysis'!AW$30+'Publication Bias Analysis'!AW$31*'Publication Bias Analysis'!AS:AS),"")</f>
        <v/>
      </c>
      <c r="FS100" s="166"/>
      <c r="FT100" s="34" t="str">
        <f t="shared" si="259"/>
        <v/>
      </c>
      <c r="FU100" s="90" t="str">
        <f t="shared" si="220"/>
        <v/>
      </c>
      <c r="FV100" s="47" t="str">
        <f t="shared" si="185"/>
        <v/>
      </c>
    </row>
    <row r="101" spans="1:178" x14ac:dyDescent="0.2">
      <c r="A101" s="169"/>
      <c r="B101" s="54" t="str">
        <f t="shared" si="221"/>
        <v/>
      </c>
      <c r="C101" s="76" t="str">
        <f>IF(B101&lt;&gt;"",IF(B101=0,COUNTIF(B$2:B100,0)+1,COUNTIF(B$2:B100,B101)+B101+COUNTIF(B:B,0)),"")</f>
        <v/>
      </c>
      <c r="D101" s="76" t="str">
        <f t="shared" si="222"/>
        <v/>
      </c>
      <c r="E101" s="121" t="str">
        <f>IF(AND(Sufficient_data="Yes",Include_study?="Yes",Input!Study_name&lt;&gt;""),Input!Study_name,"")</f>
        <v/>
      </c>
      <c r="F10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01" s="76" t="str">
        <f t="shared" si="223"/>
        <v/>
      </c>
      <c r="H101" s="132" t="str">
        <f t="shared" si="224"/>
        <v/>
      </c>
      <c r="I10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01" s="77" t="str">
        <f t="shared" si="225"/>
        <v/>
      </c>
      <c r="K101" s="77" t="str">
        <f t="shared" si="226"/>
        <v/>
      </c>
      <c r="L101" s="77" t="str">
        <f t="shared" si="227"/>
        <v/>
      </c>
      <c r="M101" s="77" t="str">
        <f t="shared" si="228"/>
        <v/>
      </c>
      <c r="N101" s="77" t="str">
        <f t="shared" si="229"/>
        <v/>
      </c>
      <c r="O101" s="146" t="str">
        <f t="shared" si="230"/>
        <v/>
      </c>
      <c r="P101" s="142" t="str">
        <f t="shared" si="231"/>
        <v/>
      </c>
      <c r="Q101" s="35"/>
      <c r="R101" s="71" t="e">
        <f t="shared" si="232"/>
        <v>#N/A</v>
      </c>
      <c r="S101" s="34" t="e">
        <f t="shared" si="233"/>
        <v>#N/A</v>
      </c>
      <c r="T101" s="47" t="e">
        <f t="shared" si="234"/>
        <v>#N/A</v>
      </c>
      <c r="Y101" s="169"/>
      <c r="Z101" s="83" t="str">
        <f t="shared" si="157"/>
        <v/>
      </c>
      <c r="AA101" s="34" t="str">
        <f t="shared" si="235"/>
        <v/>
      </c>
      <c r="AB101" s="34" t="str">
        <f t="shared" si="236"/>
        <v/>
      </c>
      <c r="AC101" s="34" t="str">
        <f t="shared" si="237"/>
        <v/>
      </c>
      <c r="AD101" s="34" t="str">
        <f t="shared" si="238"/>
        <v/>
      </c>
      <c r="AE101" s="77" t="str">
        <f t="shared" si="158"/>
        <v/>
      </c>
      <c r="AF101" s="77" t="str">
        <f t="shared" si="239"/>
        <v/>
      </c>
      <c r="AG101" s="84" t="str">
        <f t="shared" si="159"/>
        <v/>
      </c>
      <c r="AH101" s="34" t="str">
        <f t="shared" si="240"/>
        <v/>
      </c>
      <c r="AI101" s="34" t="str">
        <f t="shared" si="241"/>
        <v/>
      </c>
      <c r="AJ101" s="47" t="str">
        <f t="shared" si="242"/>
        <v/>
      </c>
      <c r="AK101" s="35"/>
      <c r="AL101" s="71" t="e">
        <f t="shared" si="160"/>
        <v>#N/A</v>
      </c>
      <c r="AM101" s="34" t="e">
        <f t="shared" si="161"/>
        <v>#N/A</v>
      </c>
      <c r="AN101" s="47" t="e">
        <f t="shared" si="162"/>
        <v>#N/A</v>
      </c>
      <c r="AO101" s="35"/>
      <c r="AP101" s="83" t="str">
        <f t="shared" si="163"/>
        <v/>
      </c>
      <c r="AQ101" s="34" t="str">
        <f>IF(AND(Sufficient_data="Yes",Include_study?="Yes",Subgroup&lt;&gt;""),IF(COUNTIFS(Input!L$2:L100,"="&amp;"Yes",Input!C$2:C100,"="&amp;"Yes",Input!M$2:M100,"="&amp;Subgroup)&gt;0,"",Subgroup),"")</f>
        <v/>
      </c>
      <c r="AR101" s="89" t="str">
        <f t="shared" si="164"/>
        <v/>
      </c>
      <c r="AS101" s="76" t="str">
        <f t="shared" si="165"/>
        <v/>
      </c>
      <c r="AT101" s="34" t="str">
        <f t="shared" si="166"/>
        <v/>
      </c>
      <c r="AU101" s="90" t="str">
        <f t="shared" si="167"/>
        <v/>
      </c>
      <c r="AV101" s="34" t="str">
        <f t="shared" si="168"/>
        <v/>
      </c>
      <c r="AW101" s="34" t="str">
        <f t="shared" si="169"/>
        <v/>
      </c>
      <c r="AX101" s="34" t="str">
        <f t="shared" si="243"/>
        <v/>
      </c>
      <c r="AY101" s="34" t="str">
        <f t="shared" si="170"/>
        <v/>
      </c>
      <c r="AZ101" s="34" t="str">
        <f t="shared" si="171"/>
        <v/>
      </c>
      <c r="BA101" s="34" t="str">
        <f t="shared" si="244"/>
        <v/>
      </c>
      <c r="BB101" s="89" t="str">
        <f t="shared" si="172"/>
        <v/>
      </c>
      <c r="BC101" s="34" t="str">
        <f t="shared" si="245"/>
        <v/>
      </c>
      <c r="BD101" s="34" t="str">
        <f t="shared" si="246"/>
        <v/>
      </c>
      <c r="BE101" s="34" t="str">
        <f t="shared" si="173"/>
        <v/>
      </c>
      <c r="BF101" s="34" t="str">
        <f t="shared" si="174"/>
        <v/>
      </c>
      <c r="BG101" s="34" t="str">
        <f t="shared" si="215"/>
        <v/>
      </c>
      <c r="BH101" s="34" t="str">
        <f t="shared" si="216"/>
        <v/>
      </c>
      <c r="BI101" s="34" t="str">
        <f t="shared" si="175"/>
        <v/>
      </c>
      <c r="BJ101" s="34" t="str">
        <f t="shared" si="176"/>
        <v/>
      </c>
      <c r="BK101" s="34" t="str">
        <f t="shared" si="177"/>
        <v/>
      </c>
      <c r="BL101" s="34" t="e">
        <f t="shared" si="178"/>
        <v>#N/A</v>
      </c>
      <c r="BM101" s="84" t="str">
        <f t="shared" si="217"/>
        <v/>
      </c>
      <c r="BN101" s="34" t="str">
        <f t="shared" si="179"/>
        <v/>
      </c>
      <c r="BO101" s="34" t="str">
        <f t="shared" si="247"/>
        <v/>
      </c>
      <c r="BP101" s="34" t="str">
        <f t="shared" si="180"/>
        <v/>
      </c>
      <c r="BQ101" s="47" t="str">
        <f t="shared" si="218"/>
        <v/>
      </c>
      <c r="BV101" s="170"/>
      <c r="BW101" s="71" t="e">
        <f>IF(AND(Sufficient_data="Yes",Include_study?="Yes",Moderator&lt;&gt;""),'Moderator Analysis'!E:E,NA())</f>
        <v>#N/A</v>
      </c>
      <c r="BX101" s="34" t="e">
        <f>IF(AND(Include_study?="Yes",Sufficient_data="Yes",Moderator&lt;&gt;""),'Moderator Analysis'!F:F,NA())</f>
        <v>#N/A</v>
      </c>
      <c r="BY101" s="34" t="str">
        <f t="shared" si="248"/>
        <v/>
      </c>
      <c r="BZ101" s="34" t="str">
        <f>IF(AND(Sufficient_data="Yes",Include_study?="Yes",Moderator&lt;&gt;""),'Moderator Analysis'!F:F-CJ$2,"")</f>
        <v/>
      </c>
      <c r="CA101" s="34" t="str">
        <f>IF(AND(Sufficient_data="Yes",Include_study?="Yes",Moderator&lt;&gt;""),'Moderator Analysis'!E:E-CJ$3,"")</f>
        <v/>
      </c>
      <c r="CB101" s="47" t="str">
        <f t="shared" si="249"/>
        <v/>
      </c>
      <c r="CD101" s="95" t="str">
        <f t="shared" si="181"/>
        <v/>
      </c>
      <c r="CE101" s="77" t="str">
        <f>IF(AND(Sufficient_data="Yes",Include_study?="Yes",CD101&lt;&gt;""),'Moderator Analysis'!F:F-'Moderator Analysis'!J$37,"")</f>
        <v/>
      </c>
      <c r="CF101" s="77" t="str">
        <f>IF(AND(Sufficient_data="Yes",Include_study?="Yes",CD101&lt;&gt;""),'Moderator Analysis'!E:E-SUMPRODUCT('Moderator Analysis'!E:E,CD:CD)/SUM(CD:CD),"")</f>
        <v/>
      </c>
      <c r="CG101" s="96" t="str">
        <f>IF(AND(Sufficient_data="Yes",Include_study?="Yes",CD101&lt;&gt;""),CD:CD*(BX101-'Moderator Analysis'!J$29-'Moderator Analysis'!J$30*'Moderator Analysis'!E:E)^2,"")</f>
        <v/>
      </c>
      <c r="CL101" s="170"/>
      <c r="CM101" s="174"/>
      <c r="CN101" s="34" t="str">
        <f t="shared" si="250"/>
        <v/>
      </c>
      <c r="CO101" s="34" t="str">
        <f>IF(AND(Include_study?="Yes",Sufficient_data="Yes"),1/('Publication Bias Analysis'!F:F^2+IF(Additional_model="Fixed effect",0,Calculations!DB$11)),"")</f>
        <v/>
      </c>
      <c r="CP101" s="34" t="str">
        <f>IF(AND(Include_study?="Yes",Sufficient_data="Yes"),1/('Publication Bias Analysis'!F:F^2+IF(Additional_model="Fixed effect",0,'Publication Bias Analysis'!L$32)),"")</f>
        <v/>
      </c>
      <c r="CQ101" s="34" t="str">
        <f>IF(AND(Include_study?="Yes",Sufficient_data="Yes"),'Publication Bias Analysis'!E:E-'Publication Bias Analysis'!I$37,"")</f>
        <v/>
      </c>
      <c r="CR101" s="34" t="str">
        <f t="shared" si="251"/>
        <v/>
      </c>
      <c r="CS101" s="34" t="str">
        <f t="shared" si="260"/>
        <v/>
      </c>
      <c r="CT101" s="76" t="str">
        <f t="shared" si="252"/>
        <v/>
      </c>
      <c r="CU101" s="76" t="str">
        <f>IF(AND(Include_study?="Yes",Sufficient_data="Yes"),CT:CT+IF(DF:DF&lt;0,-1,1)*COUNTIF(CT$2:CT100,CT:CT),"")</f>
        <v/>
      </c>
      <c r="CV101" s="76" t="str">
        <f>IF(AND(Include_study?="Yes",Sufficient_data="Yes"),RANK(DJ:DJ,DJ:DJ,1)*IF(DI:DI&lt;0,-1,1)+IF(DI:DI&lt;0,-1,1)*COUNTIF(CT$2:CT100,CT:CT),"")</f>
        <v/>
      </c>
      <c r="CW101" s="76" t="str">
        <f>IF(AND(Include_study?="Yes",Sufficient_data="Yes"),RANK(DM:DM,DM:DM,1)*IF(DL:DL&lt;0,-1,1)+IF(DL:DL&lt;0,-1,1)*COUNTIF(CT$2:CT100,CT:CT),"")</f>
        <v/>
      </c>
      <c r="CX101" s="34" t="e">
        <f>IF(AND(Include_study?="Yes",Sufficient_data="Yes"),'Publication Bias Analysis'!E:E,NA())</f>
        <v>#N/A</v>
      </c>
      <c r="CY101" s="47" t="e">
        <f>IF(AND(Include_study?="Yes",Sufficient_data="Yes"),'Publication Bias Analysis'!F:F,NA())</f>
        <v>#N/A</v>
      </c>
      <c r="DE101" s="166"/>
      <c r="DF10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01" s="34" t="str">
        <f t="shared" si="182"/>
        <v/>
      </c>
      <c r="DH101" s="47" t="str">
        <f>IF(AND(Include_study?="Yes",Sufficient_data="Yes"),1/('Publication Bias Analysis'!F:F^2+IF(Additional_model="Fixed effect",0,$DQ$7)),"")</f>
        <v/>
      </c>
      <c r="DI101" s="34" t="str">
        <f>IF(AND(Include_study?="Yes",Sufficient_data="Yes"),IF('Publication Bias Analysis'!L$37="Left",'Publication Bias Analysis'!E:E-DQ$3,DQ$3-'Publication Bias Analysis'!E:E),"")</f>
        <v/>
      </c>
      <c r="DJ101" s="34" t="str">
        <f t="shared" si="183"/>
        <v/>
      </c>
      <c r="DK101" s="47" t="str">
        <f>IF(AND(DI101&lt;&gt;"",CU101&lt;=MAX(CU:CU)-DQ$8),1/('Publication Bias Analysis'!F:F^2+IF(Additional_model="Fixed effect",0,$DQ$15)),"")</f>
        <v/>
      </c>
      <c r="DL101" s="7" t="str">
        <f>IF(AND(Include_study?="Yes",Sufficient_data="Yes"),IF('Publication Bias Analysis'!L$37="Left",'Publication Bias Analysis'!E:E-DQ$11,DQ$11-'Publication Bias Analysis'!E:E),"")</f>
        <v/>
      </c>
      <c r="DM101" s="7" t="str">
        <f t="shared" si="184"/>
        <v/>
      </c>
      <c r="DN101" s="47" t="str">
        <f>IF(AND(DL101&lt;&gt;"",CV101&lt;=MAX(CV:CV)-DQ$16),1/('Publication Bias Analysis'!F:F^2+IF(Additional_model="Fixed effect",0,$DQ$23)),"")</f>
        <v/>
      </c>
      <c r="EF101" s="166"/>
      <c r="EG101" s="34" t="str">
        <f t="shared" si="211"/>
        <v/>
      </c>
      <c r="EH101" s="47" t="str">
        <f>IF(AND(Include_study?="Yes",Sufficient_data="Yes"),Z_score-('Publication Bias Analysis'!P$3+'Publication Bias Analysis'!P$4*Inverse_standard_error),"")</f>
        <v/>
      </c>
      <c r="EJ101" s="166"/>
      <c r="EK101" s="34" t="str">
        <f>IF(AND(Include_study?="Yes",Sufficient_data="Yes"),('Publication Bias Analysis'!E:E-SUMPRODUCT('Publication Bias Analysis'!E:E,Calculations!CN:CN)/SUM(Calculations!CN:CN))/(SQRT(EL:EL)),"")</f>
        <v/>
      </c>
      <c r="EL101" s="34" t="str">
        <f>IF(AND(Include_study?="Yes",Sufficient_data="Yes"),'Publication Bias Analysis'!F:F^2-1/(SUM(Calculations!CN:CN)),"")</f>
        <v/>
      </c>
      <c r="EM101" s="76" t="str">
        <f t="shared" si="253"/>
        <v/>
      </c>
      <c r="EN101" s="76" t="str">
        <f t="shared" si="254"/>
        <v/>
      </c>
      <c r="EO101" s="76" t="str">
        <f>IF(AND(Include_study?="Yes",Sufficient_data="Yes"),COUNTIFS(EM$2:EM100,"&lt;"&amp;EM101,EN$2:EN100,"&lt;"&amp;EN101)+COUNTIFS(EM102:EM$201,"&lt;"&amp;EM101,EN102:EN$201,"&lt;"&amp;EN101)+COUNTIFS(EM$2:EM100,"&gt;"&amp;EM101,EN$2:EN100,"&gt;"&amp;EN101)+COUNTIFS(EM102:EM$201,"&gt;"&amp;EM101,EN102:EN$201,"&gt;"&amp;EN101),"")</f>
        <v/>
      </c>
      <c r="EP101" s="101" t="str">
        <f>IF(AND(Include_study?="Yes",Sufficient_data="Yes"),COUNTIFS(EM$2:EM100,"&lt;"&amp;EM101,EN$2:EN100,"&gt;"&amp;EN101)+COUNTIFS(EM102:EM$201,"&lt;"&amp;EM101,EN102:EN$201,"&gt;"&amp;EN101)+COUNTIFS(EM$2:EM100,"&gt;"&amp;EM101,EN$2:EN100,"&lt;"&amp;EN101)+COUNTIFS(EM102:EM$201,"&gt;"&amp;EM101,EN102:EN$201,"&lt;"&amp;EN101),"")</f>
        <v/>
      </c>
      <c r="ER101" s="166"/>
      <c r="EW101" s="166"/>
      <c r="EX101" s="34" t="e">
        <f t="shared" si="255"/>
        <v>#N/A</v>
      </c>
      <c r="EY101" s="34" t="e">
        <f t="shared" si="256"/>
        <v>#N/A</v>
      </c>
      <c r="EZ101" s="34" t="str">
        <f t="shared" si="257"/>
        <v/>
      </c>
      <c r="FA101" s="47" t="str">
        <f>IF(AND(Include_study?="Yes",Sufficient_data="Yes"),Z_score-('Publication Bias Analysis'!AL$30+'Publication Bias Analysis'!AL$31*Inverse_standard_error),"")</f>
        <v/>
      </c>
      <c r="FG101" s="166"/>
      <c r="FH101" s="104" t="str">
        <f>IF(Z_score&lt;&gt;"",RANK('Publication Bias Analysis'!AT:AT,'Publication Bias Analysis'!AT:AT,1)+COUNTIF('Publication Bias Analysis'!AT$2:AT100,'Publication Bias Analysis'!AT101),"")</f>
        <v/>
      </c>
      <c r="FI101" s="34" t="str">
        <f t="shared" si="258"/>
        <v/>
      </c>
      <c r="FJ101" s="34" t="e">
        <f>IF('Publication Bias Analysis'!AS101&lt;&gt;"",'Publication Bias Analysis'!AS101,NA())</f>
        <v>#N/A</v>
      </c>
      <c r="FK101" s="34" t="e">
        <f>IF('Publication Bias Analysis'!AT101&lt;&gt;"",'Publication Bias Analysis'!AT101,NA())</f>
        <v>#N/A</v>
      </c>
      <c r="FL101" s="34" t="str">
        <f>IF(AND(Include_study?="Yes",Sufficient_data="Yes"),'Publication Bias Analysis'!AS:AS-AVERAGE('Publication Bias Analysis'!AS:AS),"")</f>
        <v/>
      </c>
      <c r="FM101" s="47" t="str">
        <f>IF(AND(Include_study?="Yes",Sufficient_data="Yes"),FK:FK-('Publication Bias Analysis'!AW$30+'Publication Bias Analysis'!AW$31*'Publication Bias Analysis'!AS:AS),"")</f>
        <v/>
      </c>
      <c r="FS101" s="166"/>
      <c r="FT101" s="34" t="str">
        <f t="shared" si="259"/>
        <v/>
      </c>
      <c r="FU101" s="90" t="str">
        <f t="shared" si="220"/>
        <v/>
      </c>
      <c r="FV101" s="47" t="str">
        <f t="shared" si="185"/>
        <v/>
      </c>
    </row>
    <row r="102" spans="1:178" x14ac:dyDescent="0.2">
      <c r="A102" s="169"/>
      <c r="B102" s="54" t="str">
        <f t="shared" si="221"/>
        <v/>
      </c>
      <c r="C102" s="76" t="str">
        <f>IF(B102&lt;&gt;"",IF(B102=0,COUNTIF(B$2:B101,0)+1,COUNTIF(B$2:B101,B102)+B102+COUNTIF(B:B,0)),"")</f>
        <v/>
      </c>
      <c r="D102" s="76" t="str">
        <f t="shared" si="222"/>
        <v/>
      </c>
      <c r="E102" s="121" t="str">
        <f>IF(AND(Sufficient_data="Yes",Include_study?="Yes",Input!Study_name&lt;&gt;""),Input!Study_name,"")</f>
        <v/>
      </c>
      <c r="F10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02" s="76" t="str">
        <f t="shared" si="223"/>
        <v/>
      </c>
      <c r="H102" s="132" t="str">
        <f t="shared" si="224"/>
        <v/>
      </c>
      <c r="I10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02" s="77" t="str">
        <f t="shared" si="225"/>
        <v/>
      </c>
      <c r="K102" s="77" t="str">
        <f t="shared" si="226"/>
        <v/>
      </c>
      <c r="L102" s="77" t="str">
        <f t="shared" si="227"/>
        <v/>
      </c>
      <c r="M102" s="77" t="str">
        <f t="shared" si="228"/>
        <v/>
      </c>
      <c r="N102" s="77" t="str">
        <f t="shared" si="229"/>
        <v/>
      </c>
      <c r="O102" s="146" t="str">
        <f t="shared" si="230"/>
        <v/>
      </c>
      <c r="P102" s="142" t="str">
        <f t="shared" si="231"/>
        <v/>
      </c>
      <c r="Q102" s="35"/>
      <c r="R102" s="71" t="e">
        <f t="shared" si="232"/>
        <v>#N/A</v>
      </c>
      <c r="S102" s="34" t="e">
        <f t="shared" si="233"/>
        <v>#N/A</v>
      </c>
      <c r="T102" s="47" t="e">
        <f t="shared" si="234"/>
        <v>#N/A</v>
      </c>
      <c r="Y102" s="169"/>
      <c r="Z102" s="83" t="str">
        <f t="shared" si="157"/>
        <v/>
      </c>
      <c r="AA102" s="34" t="str">
        <f t="shared" si="235"/>
        <v/>
      </c>
      <c r="AB102" s="34" t="str">
        <f t="shared" si="236"/>
        <v/>
      </c>
      <c r="AC102" s="34" t="str">
        <f t="shared" si="237"/>
        <v/>
      </c>
      <c r="AD102" s="34" t="str">
        <f t="shared" si="238"/>
        <v/>
      </c>
      <c r="AE102" s="77" t="str">
        <f t="shared" si="158"/>
        <v/>
      </c>
      <c r="AF102" s="77" t="str">
        <f t="shared" si="239"/>
        <v/>
      </c>
      <c r="AG102" s="84" t="str">
        <f t="shared" si="159"/>
        <v/>
      </c>
      <c r="AH102" s="34" t="str">
        <f t="shared" si="240"/>
        <v/>
      </c>
      <c r="AI102" s="34" t="str">
        <f t="shared" si="241"/>
        <v/>
      </c>
      <c r="AJ102" s="47" t="str">
        <f t="shared" si="242"/>
        <v/>
      </c>
      <c r="AK102" s="35"/>
      <c r="AL102" s="71" t="e">
        <f t="shared" si="160"/>
        <v>#N/A</v>
      </c>
      <c r="AM102" s="34" t="e">
        <f t="shared" si="161"/>
        <v>#N/A</v>
      </c>
      <c r="AN102" s="47" t="e">
        <f t="shared" si="162"/>
        <v>#N/A</v>
      </c>
      <c r="AO102" s="35"/>
      <c r="AP102" s="83" t="str">
        <f t="shared" si="163"/>
        <v/>
      </c>
      <c r="AQ102" s="34" t="str">
        <f>IF(AND(Sufficient_data="Yes",Include_study?="Yes",Subgroup&lt;&gt;""),IF(COUNTIFS(Input!L$2:L101,"="&amp;"Yes",Input!C$2:C101,"="&amp;"Yes",Input!M$2:M101,"="&amp;Subgroup)&gt;0,"",Subgroup),"")</f>
        <v/>
      </c>
      <c r="AR102" s="89" t="str">
        <f t="shared" si="164"/>
        <v/>
      </c>
      <c r="AS102" s="76" t="str">
        <f t="shared" si="165"/>
        <v/>
      </c>
      <c r="AT102" s="34" t="str">
        <f t="shared" si="166"/>
        <v/>
      </c>
      <c r="AU102" s="90" t="str">
        <f t="shared" si="167"/>
        <v/>
      </c>
      <c r="AV102" s="34" t="str">
        <f t="shared" si="168"/>
        <v/>
      </c>
      <c r="AW102" s="34" t="str">
        <f t="shared" si="169"/>
        <v/>
      </c>
      <c r="AX102" s="34" t="str">
        <f t="shared" si="243"/>
        <v/>
      </c>
      <c r="AY102" s="34" t="str">
        <f t="shared" si="170"/>
        <v/>
      </c>
      <c r="AZ102" s="34" t="str">
        <f t="shared" si="171"/>
        <v/>
      </c>
      <c r="BA102" s="34" t="str">
        <f t="shared" si="244"/>
        <v/>
      </c>
      <c r="BB102" s="89" t="str">
        <f t="shared" si="172"/>
        <v/>
      </c>
      <c r="BC102" s="34" t="str">
        <f t="shared" si="245"/>
        <v/>
      </c>
      <c r="BD102" s="34" t="str">
        <f t="shared" si="246"/>
        <v/>
      </c>
      <c r="BE102" s="34" t="str">
        <f t="shared" si="173"/>
        <v/>
      </c>
      <c r="BF102" s="34" t="str">
        <f t="shared" si="174"/>
        <v/>
      </c>
      <c r="BG102" s="34" t="str">
        <f t="shared" si="215"/>
        <v/>
      </c>
      <c r="BH102" s="34" t="str">
        <f t="shared" si="216"/>
        <v/>
      </c>
      <c r="BI102" s="34" t="str">
        <f t="shared" si="175"/>
        <v/>
      </c>
      <c r="BJ102" s="34" t="str">
        <f t="shared" si="176"/>
        <v/>
      </c>
      <c r="BK102" s="34" t="str">
        <f t="shared" si="177"/>
        <v/>
      </c>
      <c r="BL102" s="34" t="e">
        <f t="shared" si="178"/>
        <v>#N/A</v>
      </c>
      <c r="BM102" s="84" t="str">
        <f t="shared" si="217"/>
        <v/>
      </c>
      <c r="BN102" s="34" t="str">
        <f t="shared" si="179"/>
        <v/>
      </c>
      <c r="BO102" s="34" t="str">
        <f t="shared" si="247"/>
        <v/>
      </c>
      <c r="BP102" s="34" t="str">
        <f t="shared" si="180"/>
        <v/>
      </c>
      <c r="BQ102" s="47" t="str">
        <f t="shared" si="218"/>
        <v/>
      </c>
      <c r="BV102" s="170"/>
      <c r="BW102" s="71" t="e">
        <f>IF(AND(Sufficient_data="Yes",Include_study?="Yes",Moderator&lt;&gt;""),'Moderator Analysis'!E:E,NA())</f>
        <v>#N/A</v>
      </c>
      <c r="BX102" s="34" t="e">
        <f>IF(AND(Include_study?="Yes",Sufficient_data="Yes",Moderator&lt;&gt;""),'Moderator Analysis'!F:F,NA())</f>
        <v>#N/A</v>
      </c>
      <c r="BY102" s="34" t="str">
        <f t="shared" si="248"/>
        <v/>
      </c>
      <c r="BZ102" s="34" t="str">
        <f>IF(AND(Sufficient_data="Yes",Include_study?="Yes",Moderator&lt;&gt;""),'Moderator Analysis'!F:F-CJ$2,"")</f>
        <v/>
      </c>
      <c r="CA102" s="34" t="str">
        <f>IF(AND(Sufficient_data="Yes",Include_study?="Yes",Moderator&lt;&gt;""),'Moderator Analysis'!E:E-CJ$3,"")</f>
        <v/>
      </c>
      <c r="CB102" s="47" t="str">
        <f t="shared" si="249"/>
        <v/>
      </c>
      <c r="CD102" s="95" t="str">
        <f t="shared" si="181"/>
        <v/>
      </c>
      <c r="CE102" s="77" t="str">
        <f>IF(AND(Sufficient_data="Yes",Include_study?="Yes",CD102&lt;&gt;""),'Moderator Analysis'!F:F-'Moderator Analysis'!J$37,"")</f>
        <v/>
      </c>
      <c r="CF102" s="77" t="str">
        <f>IF(AND(Sufficient_data="Yes",Include_study?="Yes",CD102&lt;&gt;""),'Moderator Analysis'!E:E-SUMPRODUCT('Moderator Analysis'!E:E,CD:CD)/SUM(CD:CD),"")</f>
        <v/>
      </c>
      <c r="CG102" s="96" t="str">
        <f>IF(AND(Sufficient_data="Yes",Include_study?="Yes",CD102&lt;&gt;""),CD:CD*(BX102-'Moderator Analysis'!J$29-'Moderator Analysis'!J$30*'Moderator Analysis'!E:E)^2,"")</f>
        <v/>
      </c>
      <c r="CL102" s="170"/>
      <c r="CM102" s="174"/>
      <c r="CN102" s="34" t="str">
        <f t="shared" si="250"/>
        <v/>
      </c>
      <c r="CO102" s="34" t="str">
        <f>IF(AND(Include_study?="Yes",Sufficient_data="Yes"),1/('Publication Bias Analysis'!F:F^2+IF(Additional_model="Fixed effect",0,Calculations!DB$11)),"")</f>
        <v/>
      </c>
      <c r="CP102" s="34" t="str">
        <f>IF(AND(Include_study?="Yes",Sufficient_data="Yes"),1/('Publication Bias Analysis'!F:F^2+IF(Additional_model="Fixed effect",0,'Publication Bias Analysis'!L$32)),"")</f>
        <v/>
      </c>
      <c r="CQ102" s="34" t="str">
        <f>IF(AND(Include_study?="Yes",Sufficient_data="Yes"),'Publication Bias Analysis'!E:E-'Publication Bias Analysis'!I$37,"")</f>
        <v/>
      </c>
      <c r="CR102" s="34" t="str">
        <f t="shared" si="251"/>
        <v/>
      </c>
      <c r="CS102" s="34" t="str">
        <f t="shared" si="260"/>
        <v/>
      </c>
      <c r="CT102" s="76" t="str">
        <f t="shared" si="252"/>
        <v/>
      </c>
      <c r="CU102" s="76" t="str">
        <f>IF(AND(Include_study?="Yes",Sufficient_data="Yes"),CT:CT+IF(DF:DF&lt;0,-1,1)*COUNTIF(CT$2:CT101,CT:CT),"")</f>
        <v/>
      </c>
      <c r="CV102" s="76" t="str">
        <f>IF(AND(Include_study?="Yes",Sufficient_data="Yes"),RANK(DJ:DJ,DJ:DJ,1)*IF(DI:DI&lt;0,-1,1)+IF(DI:DI&lt;0,-1,1)*COUNTIF(CT$2:CT101,CT:CT),"")</f>
        <v/>
      </c>
      <c r="CW102" s="76" t="str">
        <f>IF(AND(Include_study?="Yes",Sufficient_data="Yes"),RANK(DM:DM,DM:DM,1)*IF(DL:DL&lt;0,-1,1)+IF(DL:DL&lt;0,-1,1)*COUNTIF(CT$2:CT101,CT:CT),"")</f>
        <v/>
      </c>
      <c r="CX102" s="34" t="e">
        <f>IF(AND(Include_study?="Yes",Sufficient_data="Yes"),'Publication Bias Analysis'!E:E,NA())</f>
        <v>#N/A</v>
      </c>
      <c r="CY102" s="47" t="e">
        <f>IF(AND(Include_study?="Yes",Sufficient_data="Yes"),'Publication Bias Analysis'!F:F,NA())</f>
        <v>#N/A</v>
      </c>
      <c r="DE102" s="166"/>
      <c r="DF10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02" s="34" t="str">
        <f t="shared" si="182"/>
        <v/>
      </c>
      <c r="DH102" s="47" t="str">
        <f>IF(AND(Include_study?="Yes",Sufficient_data="Yes"),1/('Publication Bias Analysis'!F:F^2+IF(Additional_model="Fixed effect",0,$DQ$7)),"")</f>
        <v/>
      </c>
      <c r="DI102" s="34" t="str">
        <f>IF(AND(Include_study?="Yes",Sufficient_data="Yes"),IF('Publication Bias Analysis'!L$37="Left",'Publication Bias Analysis'!E:E-DQ$3,DQ$3-'Publication Bias Analysis'!E:E),"")</f>
        <v/>
      </c>
      <c r="DJ102" s="34" t="str">
        <f t="shared" si="183"/>
        <v/>
      </c>
      <c r="DK102" s="47" t="str">
        <f>IF(AND(DI102&lt;&gt;"",CU102&lt;=MAX(CU:CU)-DQ$8),1/('Publication Bias Analysis'!F:F^2+IF(Additional_model="Fixed effect",0,$DQ$15)),"")</f>
        <v/>
      </c>
      <c r="DL102" s="7" t="str">
        <f>IF(AND(Include_study?="Yes",Sufficient_data="Yes"),IF('Publication Bias Analysis'!L$37="Left",'Publication Bias Analysis'!E:E-DQ$11,DQ$11-'Publication Bias Analysis'!E:E),"")</f>
        <v/>
      </c>
      <c r="DM102" s="7" t="str">
        <f t="shared" si="184"/>
        <v/>
      </c>
      <c r="DN102" s="47" t="str">
        <f>IF(AND(DL102&lt;&gt;"",CV102&lt;=MAX(CV:CV)-DQ$16),1/('Publication Bias Analysis'!F:F^2+IF(Additional_model="Fixed effect",0,$DQ$23)),"")</f>
        <v/>
      </c>
      <c r="EF102" s="166"/>
      <c r="EG102" s="34" t="str">
        <f t="shared" si="211"/>
        <v/>
      </c>
      <c r="EH102" s="47" t="str">
        <f>IF(AND(Include_study?="Yes",Sufficient_data="Yes"),Z_score-('Publication Bias Analysis'!P$3+'Publication Bias Analysis'!P$4*Inverse_standard_error),"")</f>
        <v/>
      </c>
      <c r="EJ102" s="166"/>
      <c r="EK102" s="34" t="str">
        <f>IF(AND(Include_study?="Yes",Sufficient_data="Yes"),('Publication Bias Analysis'!E:E-SUMPRODUCT('Publication Bias Analysis'!E:E,Calculations!CN:CN)/SUM(Calculations!CN:CN))/(SQRT(EL:EL)),"")</f>
        <v/>
      </c>
      <c r="EL102" s="34" t="str">
        <f>IF(AND(Include_study?="Yes",Sufficient_data="Yes"),'Publication Bias Analysis'!F:F^2-1/(SUM(Calculations!CN:CN)),"")</f>
        <v/>
      </c>
      <c r="EM102" s="76" t="str">
        <f t="shared" si="253"/>
        <v/>
      </c>
      <c r="EN102" s="76" t="str">
        <f t="shared" si="254"/>
        <v/>
      </c>
      <c r="EO102" s="76" t="str">
        <f>IF(AND(Include_study?="Yes",Sufficient_data="Yes"),COUNTIFS(EM$2:EM101,"&lt;"&amp;EM102,EN$2:EN101,"&lt;"&amp;EN102)+COUNTIFS(EM103:EM$201,"&lt;"&amp;EM102,EN103:EN$201,"&lt;"&amp;EN102)+COUNTIFS(EM$2:EM101,"&gt;"&amp;EM102,EN$2:EN101,"&gt;"&amp;EN102)+COUNTIFS(EM103:EM$201,"&gt;"&amp;EM102,EN103:EN$201,"&gt;"&amp;EN102),"")</f>
        <v/>
      </c>
      <c r="EP102" s="101" t="str">
        <f>IF(AND(Include_study?="Yes",Sufficient_data="Yes"),COUNTIFS(EM$2:EM101,"&lt;"&amp;EM102,EN$2:EN101,"&gt;"&amp;EN102)+COUNTIFS(EM103:EM$201,"&lt;"&amp;EM102,EN103:EN$201,"&gt;"&amp;EN102)+COUNTIFS(EM$2:EM101,"&gt;"&amp;EM102,EN$2:EN101,"&lt;"&amp;EN102)+COUNTIFS(EM103:EM$201,"&gt;"&amp;EM102,EN103:EN$201,"&lt;"&amp;EN102),"")</f>
        <v/>
      </c>
      <c r="ER102" s="166"/>
      <c r="EW102" s="166"/>
      <c r="EX102" s="34" t="e">
        <f t="shared" si="255"/>
        <v>#N/A</v>
      </c>
      <c r="EY102" s="34" t="e">
        <f t="shared" si="256"/>
        <v>#N/A</v>
      </c>
      <c r="EZ102" s="34" t="str">
        <f t="shared" si="257"/>
        <v/>
      </c>
      <c r="FA102" s="47" t="str">
        <f>IF(AND(Include_study?="Yes",Sufficient_data="Yes"),Z_score-('Publication Bias Analysis'!AL$30+'Publication Bias Analysis'!AL$31*Inverse_standard_error),"")</f>
        <v/>
      </c>
      <c r="FG102" s="166"/>
      <c r="FH102" s="104" t="str">
        <f>IF(Z_score&lt;&gt;"",RANK('Publication Bias Analysis'!AT:AT,'Publication Bias Analysis'!AT:AT,1)+COUNTIF('Publication Bias Analysis'!AT$2:AT101,'Publication Bias Analysis'!AT102),"")</f>
        <v/>
      </c>
      <c r="FI102" s="34" t="str">
        <f t="shared" si="258"/>
        <v/>
      </c>
      <c r="FJ102" s="34" t="e">
        <f>IF('Publication Bias Analysis'!AS102&lt;&gt;"",'Publication Bias Analysis'!AS102,NA())</f>
        <v>#N/A</v>
      </c>
      <c r="FK102" s="34" t="e">
        <f>IF('Publication Bias Analysis'!AT102&lt;&gt;"",'Publication Bias Analysis'!AT102,NA())</f>
        <v>#N/A</v>
      </c>
      <c r="FL102" s="34" t="str">
        <f>IF(AND(Include_study?="Yes",Sufficient_data="Yes"),'Publication Bias Analysis'!AS:AS-AVERAGE('Publication Bias Analysis'!AS:AS),"")</f>
        <v/>
      </c>
      <c r="FM102" s="47" t="str">
        <f>IF(AND(Include_study?="Yes",Sufficient_data="Yes"),FK:FK-('Publication Bias Analysis'!AW$30+'Publication Bias Analysis'!AW$31*'Publication Bias Analysis'!AS:AS),"")</f>
        <v/>
      </c>
      <c r="FS102" s="166"/>
      <c r="FT102" s="34" t="str">
        <f t="shared" si="259"/>
        <v/>
      </c>
      <c r="FU102" s="90" t="str">
        <f t="shared" si="220"/>
        <v/>
      </c>
      <c r="FV102" s="47" t="str">
        <f t="shared" si="185"/>
        <v/>
      </c>
    </row>
    <row r="103" spans="1:178" x14ac:dyDescent="0.2">
      <c r="A103" s="169"/>
      <c r="B103" s="54" t="str">
        <f t="shared" si="221"/>
        <v/>
      </c>
      <c r="C103" s="76" t="str">
        <f>IF(B103&lt;&gt;"",IF(B103=0,COUNTIF(B$2:B102,0)+1,COUNTIF(B$2:B102,B103)+B103+COUNTIF(B:B,0)),"")</f>
        <v/>
      </c>
      <c r="D103" s="76" t="str">
        <f t="shared" si="222"/>
        <v/>
      </c>
      <c r="E103" s="121" t="str">
        <f>IF(AND(Sufficient_data="Yes",Include_study?="Yes",Input!Study_name&lt;&gt;""),Input!Study_name,"")</f>
        <v/>
      </c>
      <c r="F10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03" s="76" t="str">
        <f t="shared" si="223"/>
        <v/>
      </c>
      <c r="H103" s="132" t="str">
        <f t="shared" si="224"/>
        <v/>
      </c>
      <c r="I10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03" s="77" t="str">
        <f t="shared" si="225"/>
        <v/>
      </c>
      <c r="K103" s="77" t="str">
        <f t="shared" si="226"/>
        <v/>
      </c>
      <c r="L103" s="77" t="str">
        <f t="shared" si="227"/>
        <v/>
      </c>
      <c r="M103" s="77" t="str">
        <f t="shared" si="228"/>
        <v/>
      </c>
      <c r="N103" s="77" t="str">
        <f t="shared" si="229"/>
        <v/>
      </c>
      <c r="O103" s="146" t="str">
        <f t="shared" si="230"/>
        <v/>
      </c>
      <c r="P103" s="142" t="str">
        <f t="shared" si="231"/>
        <v/>
      </c>
      <c r="Q103" s="35"/>
      <c r="R103" s="71" t="e">
        <f t="shared" si="232"/>
        <v>#N/A</v>
      </c>
      <c r="S103" s="34" t="e">
        <f t="shared" si="233"/>
        <v>#N/A</v>
      </c>
      <c r="T103" s="47" t="e">
        <f t="shared" si="234"/>
        <v>#N/A</v>
      </c>
      <c r="Y103" s="169"/>
      <c r="Z103" s="83" t="str">
        <f t="shared" si="157"/>
        <v/>
      </c>
      <c r="AA103" s="34" t="str">
        <f t="shared" si="235"/>
        <v/>
      </c>
      <c r="AB103" s="34" t="str">
        <f t="shared" si="236"/>
        <v/>
      </c>
      <c r="AC103" s="34" t="str">
        <f t="shared" si="237"/>
        <v/>
      </c>
      <c r="AD103" s="34" t="str">
        <f t="shared" si="238"/>
        <v/>
      </c>
      <c r="AE103" s="77" t="str">
        <f t="shared" si="158"/>
        <v/>
      </c>
      <c r="AF103" s="77" t="str">
        <f t="shared" si="239"/>
        <v/>
      </c>
      <c r="AG103" s="84" t="str">
        <f t="shared" si="159"/>
        <v/>
      </c>
      <c r="AH103" s="34" t="str">
        <f t="shared" si="240"/>
        <v/>
      </c>
      <c r="AI103" s="34" t="str">
        <f t="shared" si="241"/>
        <v/>
      </c>
      <c r="AJ103" s="47" t="str">
        <f t="shared" si="242"/>
        <v/>
      </c>
      <c r="AK103" s="35"/>
      <c r="AL103" s="71" t="e">
        <f t="shared" si="160"/>
        <v>#N/A</v>
      </c>
      <c r="AM103" s="34" t="e">
        <f t="shared" si="161"/>
        <v>#N/A</v>
      </c>
      <c r="AN103" s="47" t="e">
        <f t="shared" si="162"/>
        <v>#N/A</v>
      </c>
      <c r="AO103" s="35"/>
      <c r="AP103" s="83" t="str">
        <f t="shared" si="163"/>
        <v/>
      </c>
      <c r="AQ103" s="34" t="str">
        <f>IF(AND(Sufficient_data="Yes",Include_study?="Yes",Subgroup&lt;&gt;""),IF(COUNTIFS(Input!L$2:L102,"="&amp;"Yes",Input!C$2:C102,"="&amp;"Yes",Input!M$2:M102,"="&amp;Subgroup)&gt;0,"",Subgroup),"")</f>
        <v/>
      </c>
      <c r="AR103" s="89" t="str">
        <f t="shared" si="164"/>
        <v/>
      </c>
      <c r="AS103" s="76" t="str">
        <f t="shared" si="165"/>
        <v/>
      </c>
      <c r="AT103" s="34" t="str">
        <f t="shared" si="166"/>
        <v/>
      </c>
      <c r="AU103" s="90" t="str">
        <f t="shared" si="167"/>
        <v/>
      </c>
      <c r="AV103" s="34" t="str">
        <f t="shared" si="168"/>
        <v/>
      </c>
      <c r="AW103" s="34" t="str">
        <f t="shared" si="169"/>
        <v/>
      </c>
      <c r="AX103" s="34" t="str">
        <f t="shared" si="243"/>
        <v/>
      </c>
      <c r="AY103" s="34" t="str">
        <f t="shared" si="170"/>
        <v/>
      </c>
      <c r="AZ103" s="34" t="str">
        <f t="shared" si="171"/>
        <v/>
      </c>
      <c r="BA103" s="34" t="str">
        <f t="shared" si="244"/>
        <v/>
      </c>
      <c r="BB103" s="89" t="str">
        <f t="shared" si="172"/>
        <v/>
      </c>
      <c r="BC103" s="34" t="str">
        <f t="shared" si="245"/>
        <v/>
      </c>
      <c r="BD103" s="34" t="str">
        <f t="shared" si="246"/>
        <v/>
      </c>
      <c r="BE103" s="34" t="str">
        <f t="shared" si="173"/>
        <v/>
      </c>
      <c r="BF103" s="34" t="str">
        <f t="shared" si="174"/>
        <v/>
      </c>
      <c r="BG103" s="34" t="str">
        <f t="shared" si="215"/>
        <v/>
      </c>
      <c r="BH103" s="34" t="str">
        <f t="shared" si="216"/>
        <v/>
      </c>
      <c r="BI103" s="34" t="str">
        <f t="shared" si="175"/>
        <v/>
      </c>
      <c r="BJ103" s="34" t="str">
        <f t="shared" si="176"/>
        <v/>
      </c>
      <c r="BK103" s="34" t="str">
        <f t="shared" si="177"/>
        <v/>
      </c>
      <c r="BL103" s="34" t="e">
        <f t="shared" si="178"/>
        <v>#N/A</v>
      </c>
      <c r="BM103" s="84" t="str">
        <f t="shared" si="217"/>
        <v/>
      </c>
      <c r="BN103" s="34" t="str">
        <f t="shared" si="179"/>
        <v/>
      </c>
      <c r="BO103" s="34" t="str">
        <f t="shared" si="247"/>
        <v/>
      </c>
      <c r="BP103" s="34" t="str">
        <f t="shared" si="180"/>
        <v/>
      </c>
      <c r="BQ103" s="47" t="str">
        <f t="shared" si="218"/>
        <v/>
      </c>
      <c r="BV103" s="170"/>
      <c r="BW103" s="71" t="e">
        <f>IF(AND(Sufficient_data="Yes",Include_study?="Yes",Moderator&lt;&gt;""),'Moderator Analysis'!E:E,NA())</f>
        <v>#N/A</v>
      </c>
      <c r="BX103" s="34" t="e">
        <f>IF(AND(Include_study?="Yes",Sufficient_data="Yes",Moderator&lt;&gt;""),'Moderator Analysis'!F:F,NA())</f>
        <v>#N/A</v>
      </c>
      <c r="BY103" s="34" t="str">
        <f t="shared" si="248"/>
        <v/>
      </c>
      <c r="BZ103" s="34" t="str">
        <f>IF(AND(Sufficient_data="Yes",Include_study?="Yes",Moderator&lt;&gt;""),'Moderator Analysis'!F:F-CJ$2,"")</f>
        <v/>
      </c>
      <c r="CA103" s="34" t="str">
        <f>IF(AND(Sufficient_data="Yes",Include_study?="Yes",Moderator&lt;&gt;""),'Moderator Analysis'!E:E-CJ$3,"")</f>
        <v/>
      </c>
      <c r="CB103" s="47" t="str">
        <f t="shared" si="249"/>
        <v/>
      </c>
      <c r="CD103" s="95" t="str">
        <f t="shared" si="181"/>
        <v/>
      </c>
      <c r="CE103" s="77" t="str">
        <f>IF(AND(Sufficient_data="Yes",Include_study?="Yes",CD103&lt;&gt;""),'Moderator Analysis'!F:F-'Moderator Analysis'!J$37,"")</f>
        <v/>
      </c>
      <c r="CF103" s="77" t="str">
        <f>IF(AND(Sufficient_data="Yes",Include_study?="Yes",CD103&lt;&gt;""),'Moderator Analysis'!E:E-SUMPRODUCT('Moderator Analysis'!E:E,CD:CD)/SUM(CD:CD),"")</f>
        <v/>
      </c>
      <c r="CG103" s="96" t="str">
        <f>IF(AND(Sufficient_data="Yes",Include_study?="Yes",CD103&lt;&gt;""),CD:CD*(BX103-'Moderator Analysis'!J$29-'Moderator Analysis'!J$30*'Moderator Analysis'!E:E)^2,"")</f>
        <v/>
      </c>
      <c r="CL103" s="170"/>
      <c r="CM103" s="174"/>
      <c r="CN103" s="34" t="str">
        <f t="shared" si="250"/>
        <v/>
      </c>
      <c r="CO103" s="34" t="str">
        <f>IF(AND(Include_study?="Yes",Sufficient_data="Yes"),1/('Publication Bias Analysis'!F:F^2+IF(Additional_model="Fixed effect",0,Calculations!DB$11)),"")</f>
        <v/>
      </c>
      <c r="CP103" s="34" t="str">
        <f>IF(AND(Include_study?="Yes",Sufficient_data="Yes"),1/('Publication Bias Analysis'!F:F^2+IF(Additional_model="Fixed effect",0,'Publication Bias Analysis'!L$32)),"")</f>
        <v/>
      </c>
      <c r="CQ103" s="34" t="str">
        <f>IF(AND(Include_study?="Yes",Sufficient_data="Yes"),'Publication Bias Analysis'!E:E-'Publication Bias Analysis'!I$37,"")</f>
        <v/>
      </c>
      <c r="CR103" s="34" t="str">
        <f t="shared" si="251"/>
        <v/>
      </c>
      <c r="CS103" s="34" t="str">
        <f t="shared" si="260"/>
        <v/>
      </c>
      <c r="CT103" s="76" t="str">
        <f t="shared" si="252"/>
        <v/>
      </c>
      <c r="CU103" s="76" t="str">
        <f>IF(AND(Include_study?="Yes",Sufficient_data="Yes"),CT:CT+IF(DF:DF&lt;0,-1,1)*COUNTIF(CT$2:CT102,CT:CT),"")</f>
        <v/>
      </c>
      <c r="CV103" s="76" t="str">
        <f>IF(AND(Include_study?="Yes",Sufficient_data="Yes"),RANK(DJ:DJ,DJ:DJ,1)*IF(DI:DI&lt;0,-1,1)+IF(DI:DI&lt;0,-1,1)*COUNTIF(CT$2:CT102,CT:CT),"")</f>
        <v/>
      </c>
      <c r="CW103" s="76" t="str">
        <f>IF(AND(Include_study?="Yes",Sufficient_data="Yes"),RANK(DM:DM,DM:DM,1)*IF(DL:DL&lt;0,-1,1)+IF(DL:DL&lt;0,-1,1)*COUNTIF(CT$2:CT102,CT:CT),"")</f>
        <v/>
      </c>
      <c r="CX103" s="34" t="e">
        <f>IF(AND(Include_study?="Yes",Sufficient_data="Yes"),'Publication Bias Analysis'!E:E,NA())</f>
        <v>#N/A</v>
      </c>
      <c r="CY103" s="47" t="e">
        <f>IF(AND(Include_study?="Yes",Sufficient_data="Yes"),'Publication Bias Analysis'!F:F,NA())</f>
        <v>#N/A</v>
      </c>
      <c r="DE103" s="166"/>
      <c r="DF10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03" s="34" t="str">
        <f t="shared" si="182"/>
        <v/>
      </c>
      <c r="DH103" s="47" t="str">
        <f>IF(AND(Include_study?="Yes",Sufficient_data="Yes"),1/('Publication Bias Analysis'!F:F^2+IF(Additional_model="Fixed effect",0,$DQ$7)),"")</f>
        <v/>
      </c>
      <c r="DI103" s="34" t="str">
        <f>IF(AND(Include_study?="Yes",Sufficient_data="Yes"),IF('Publication Bias Analysis'!L$37="Left",'Publication Bias Analysis'!E:E-DQ$3,DQ$3-'Publication Bias Analysis'!E:E),"")</f>
        <v/>
      </c>
      <c r="DJ103" s="34" t="str">
        <f t="shared" si="183"/>
        <v/>
      </c>
      <c r="DK103" s="47" t="str">
        <f>IF(AND(DI103&lt;&gt;"",CU103&lt;=MAX(CU:CU)-DQ$8),1/('Publication Bias Analysis'!F:F^2+IF(Additional_model="Fixed effect",0,$DQ$15)),"")</f>
        <v/>
      </c>
      <c r="DL103" s="7" t="str">
        <f>IF(AND(Include_study?="Yes",Sufficient_data="Yes"),IF('Publication Bias Analysis'!L$37="Left",'Publication Bias Analysis'!E:E-DQ$11,DQ$11-'Publication Bias Analysis'!E:E),"")</f>
        <v/>
      </c>
      <c r="DM103" s="7" t="str">
        <f t="shared" si="184"/>
        <v/>
      </c>
      <c r="DN103" s="47" t="str">
        <f>IF(AND(DL103&lt;&gt;"",CV103&lt;=MAX(CV:CV)-DQ$16),1/('Publication Bias Analysis'!F:F^2+IF(Additional_model="Fixed effect",0,$DQ$23)),"")</f>
        <v/>
      </c>
      <c r="EF103" s="166"/>
      <c r="EG103" s="34" t="str">
        <f t="shared" si="211"/>
        <v/>
      </c>
      <c r="EH103" s="47" t="str">
        <f>IF(AND(Include_study?="Yes",Sufficient_data="Yes"),Z_score-('Publication Bias Analysis'!P$3+'Publication Bias Analysis'!P$4*Inverse_standard_error),"")</f>
        <v/>
      </c>
      <c r="EJ103" s="166"/>
      <c r="EK103" s="34" t="str">
        <f>IF(AND(Include_study?="Yes",Sufficient_data="Yes"),('Publication Bias Analysis'!E:E-SUMPRODUCT('Publication Bias Analysis'!E:E,Calculations!CN:CN)/SUM(Calculations!CN:CN))/(SQRT(EL:EL)),"")</f>
        <v/>
      </c>
      <c r="EL103" s="34" t="str">
        <f>IF(AND(Include_study?="Yes",Sufficient_data="Yes"),'Publication Bias Analysis'!F:F^2-1/(SUM(Calculations!CN:CN)),"")</f>
        <v/>
      </c>
      <c r="EM103" s="76" t="str">
        <f t="shared" si="253"/>
        <v/>
      </c>
      <c r="EN103" s="76" t="str">
        <f t="shared" si="254"/>
        <v/>
      </c>
      <c r="EO103" s="76" t="str">
        <f>IF(AND(Include_study?="Yes",Sufficient_data="Yes"),COUNTIFS(EM$2:EM102,"&lt;"&amp;EM103,EN$2:EN102,"&lt;"&amp;EN103)+COUNTIFS(EM104:EM$201,"&lt;"&amp;EM103,EN104:EN$201,"&lt;"&amp;EN103)+COUNTIFS(EM$2:EM102,"&gt;"&amp;EM103,EN$2:EN102,"&gt;"&amp;EN103)+COUNTIFS(EM104:EM$201,"&gt;"&amp;EM103,EN104:EN$201,"&gt;"&amp;EN103),"")</f>
        <v/>
      </c>
      <c r="EP103" s="101" t="str">
        <f>IF(AND(Include_study?="Yes",Sufficient_data="Yes"),COUNTIFS(EM$2:EM102,"&lt;"&amp;EM103,EN$2:EN102,"&gt;"&amp;EN103)+COUNTIFS(EM104:EM$201,"&lt;"&amp;EM103,EN104:EN$201,"&gt;"&amp;EN103)+COUNTIFS(EM$2:EM102,"&gt;"&amp;EM103,EN$2:EN102,"&lt;"&amp;EN103)+COUNTIFS(EM104:EM$201,"&gt;"&amp;EM103,EN104:EN$201,"&lt;"&amp;EN103),"")</f>
        <v/>
      </c>
      <c r="ER103" s="166"/>
      <c r="EW103" s="166"/>
      <c r="EX103" s="34" t="e">
        <f t="shared" si="255"/>
        <v>#N/A</v>
      </c>
      <c r="EY103" s="34" t="e">
        <f t="shared" si="256"/>
        <v>#N/A</v>
      </c>
      <c r="EZ103" s="34" t="str">
        <f t="shared" si="257"/>
        <v/>
      </c>
      <c r="FA103" s="47" t="str">
        <f>IF(AND(Include_study?="Yes",Sufficient_data="Yes"),Z_score-('Publication Bias Analysis'!AL$30+'Publication Bias Analysis'!AL$31*Inverse_standard_error),"")</f>
        <v/>
      </c>
      <c r="FG103" s="166"/>
      <c r="FH103" s="104" t="str">
        <f>IF(Z_score&lt;&gt;"",RANK('Publication Bias Analysis'!AT:AT,'Publication Bias Analysis'!AT:AT,1)+COUNTIF('Publication Bias Analysis'!AT$2:AT102,'Publication Bias Analysis'!AT103),"")</f>
        <v/>
      </c>
      <c r="FI103" s="34" t="str">
        <f t="shared" si="258"/>
        <v/>
      </c>
      <c r="FJ103" s="34" t="e">
        <f>IF('Publication Bias Analysis'!AS103&lt;&gt;"",'Publication Bias Analysis'!AS103,NA())</f>
        <v>#N/A</v>
      </c>
      <c r="FK103" s="34" t="e">
        <f>IF('Publication Bias Analysis'!AT103&lt;&gt;"",'Publication Bias Analysis'!AT103,NA())</f>
        <v>#N/A</v>
      </c>
      <c r="FL103" s="34" t="str">
        <f>IF(AND(Include_study?="Yes",Sufficient_data="Yes"),'Publication Bias Analysis'!AS:AS-AVERAGE('Publication Bias Analysis'!AS:AS),"")</f>
        <v/>
      </c>
      <c r="FM103" s="47" t="str">
        <f>IF(AND(Include_study?="Yes",Sufficient_data="Yes"),FK:FK-('Publication Bias Analysis'!AW$30+'Publication Bias Analysis'!AW$31*'Publication Bias Analysis'!AS:AS),"")</f>
        <v/>
      </c>
      <c r="FS103" s="166"/>
      <c r="FT103" s="34" t="str">
        <f t="shared" si="259"/>
        <v/>
      </c>
      <c r="FU103" s="90" t="str">
        <f t="shared" si="220"/>
        <v/>
      </c>
      <c r="FV103" s="47" t="str">
        <f t="shared" si="185"/>
        <v/>
      </c>
    </row>
    <row r="104" spans="1:178" x14ac:dyDescent="0.2">
      <c r="A104" s="169"/>
      <c r="B104" s="54" t="str">
        <f t="shared" si="221"/>
        <v/>
      </c>
      <c r="C104" s="76" t="str">
        <f>IF(B104&lt;&gt;"",IF(B104=0,COUNTIF(B$2:B103,0)+1,COUNTIF(B$2:B103,B104)+B104+COUNTIF(B:B,0)),"")</f>
        <v/>
      </c>
      <c r="D104" s="76" t="str">
        <f t="shared" si="222"/>
        <v/>
      </c>
      <c r="E104" s="121" t="str">
        <f>IF(AND(Sufficient_data="Yes",Include_study?="Yes",Input!Study_name&lt;&gt;""),Input!Study_name,"")</f>
        <v/>
      </c>
      <c r="F10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04" s="76" t="str">
        <f t="shared" si="223"/>
        <v/>
      </c>
      <c r="H104" s="132" t="str">
        <f t="shared" si="224"/>
        <v/>
      </c>
      <c r="I10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04" s="77" t="str">
        <f t="shared" si="225"/>
        <v/>
      </c>
      <c r="K104" s="77" t="str">
        <f t="shared" si="226"/>
        <v/>
      </c>
      <c r="L104" s="77" t="str">
        <f t="shared" si="227"/>
        <v/>
      </c>
      <c r="M104" s="77" t="str">
        <f t="shared" si="228"/>
        <v/>
      </c>
      <c r="N104" s="77" t="str">
        <f t="shared" si="229"/>
        <v/>
      </c>
      <c r="O104" s="146" t="str">
        <f t="shared" si="230"/>
        <v/>
      </c>
      <c r="P104" s="142" t="str">
        <f t="shared" si="231"/>
        <v/>
      </c>
      <c r="Q104" s="35"/>
      <c r="R104" s="71" t="e">
        <f t="shared" si="232"/>
        <v>#N/A</v>
      </c>
      <c r="S104" s="34" t="e">
        <f t="shared" si="233"/>
        <v>#N/A</v>
      </c>
      <c r="T104" s="47" t="e">
        <f t="shared" si="234"/>
        <v>#N/A</v>
      </c>
      <c r="Y104" s="169"/>
      <c r="Z104" s="83" t="str">
        <f t="shared" si="157"/>
        <v/>
      </c>
      <c r="AA104" s="34" t="str">
        <f t="shared" si="235"/>
        <v/>
      </c>
      <c r="AB104" s="34" t="str">
        <f t="shared" si="236"/>
        <v/>
      </c>
      <c r="AC104" s="34" t="str">
        <f t="shared" si="237"/>
        <v/>
      </c>
      <c r="AD104" s="34" t="str">
        <f t="shared" si="238"/>
        <v/>
      </c>
      <c r="AE104" s="77" t="str">
        <f t="shared" si="158"/>
        <v/>
      </c>
      <c r="AF104" s="77" t="str">
        <f t="shared" si="239"/>
        <v/>
      </c>
      <c r="AG104" s="84" t="str">
        <f t="shared" si="159"/>
        <v/>
      </c>
      <c r="AH104" s="34" t="str">
        <f t="shared" si="240"/>
        <v/>
      </c>
      <c r="AI104" s="34" t="str">
        <f t="shared" si="241"/>
        <v/>
      </c>
      <c r="AJ104" s="47" t="str">
        <f t="shared" si="242"/>
        <v/>
      </c>
      <c r="AK104" s="35"/>
      <c r="AL104" s="71" t="e">
        <f t="shared" si="160"/>
        <v>#N/A</v>
      </c>
      <c r="AM104" s="34" t="e">
        <f t="shared" si="161"/>
        <v>#N/A</v>
      </c>
      <c r="AN104" s="47" t="e">
        <f t="shared" si="162"/>
        <v>#N/A</v>
      </c>
      <c r="AO104" s="35"/>
      <c r="AP104" s="83" t="str">
        <f t="shared" si="163"/>
        <v/>
      </c>
      <c r="AQ104" s="34" t="str">
        <f>IF(AND(Sufficient_data="Yes",Include_study?="Yes",Subgroup&lt;&gt;""),IF(COUNTIFS(Input!L$2:L103,"="&amp;"Yes",Input!C$2:C103,"="&amp;"Yes",Input!M$2:M103,"="&amp;Subgroup)&gt;0,"",Subgroup),"")</f>
        <v/>
      </c>
      <c r="AR104" s="89" t="str">
        <f t="shared" si="164"/>
        <v/>
      </c>
      <c r="AS104" s="76" t="str">
        <f t="shared" si="165"/>
        <v/>
      </c>
      <c r="AT104" s="34" t="str">
        <f t="shared" si="166"/>
        <v/>
      </c>
      <c r="AU104" s="90" t="str">
        <f t="shared" si="167"/>
        <v/>
      </c>
      <c r="AV104" s="34" t="str">
        <f t="shared" si="168"/>
        <v/>
      </c>
      <c r="AW104" s="34" t="str">
        <f t="shared" si="169"/>
        <v/>
      </c>
      <c r="AX104" s="34" t="str">
        <f t="shared" si="243"/>
        <v/>
      </c>
      <c r="AY104" s="34" t="str">
        <f t="shared" si="170"/>
        <v/>
      </c>
      <c r="AZ104" s="34" t="str">
        <f t="shared" si="171"/>
        <v/>
      </c>
      <c r="BA104" s="34" t="str">
        <f t="shared" si="244"/>
        <v/>
      </c>
      <c r="BB104" s="89" t="str">
        <f t="shared" si="172"/>
        <v/>
      </c>
      <c r="BC104" s="34" t="str">
        <f t="shared" si="245"/>
        <v/>
      </c>
      <c r="BD104" s="34" t="str">
        <f t="shared" si="246"/>
        <v/>
      </c>
      <c r="BE104" s="34" t="str">
        <f t="shared" si="173"/>
        <v/>
      </c>
      <c r="BF104" s="34" t="str">
        <f t="shared" si="174"/>
        <v/>
      </c>
      <c r="BG104" s="34" t="str">
        <f t="shared" si="215"/>
        <v/>
      </c>
      <c r="BH104" s="34" t="str">
        <f t="shared" si="216"/>
        <v/>
      </c>
      <c r="BI104" s="34" t="str">
        <f t="shared" si="175"/>
        <v/>
      </c>
      <c r="BJ104" s="34" t="str">
        <f t="shared" si="176"/>
        <v/>
      </c>
      <c r="BK104" s="34" t="str">
        <f t="shared" si="177"/>
        <v/>
      </c>
      <c r="BL104" s="34" t="e">
        <f t="shared" si="178"/>
        <v>#N/A</v>
      </c>
      <c r="BM104" s="84" t="str">
        <f t="shared" si="217"/>
        <v/>
      </c>
      <c r="BN104" s="34" t="str">
        <f t="shared" si="179"/>
        <v/>
      </c>
      <c r="BO104" s="34" t="str">
        <f t="shared" si="247"/>
        <v/>
      </c>
      <c r="BP104" s="34" t="str">
        <f t="shared" si="180"/>
        <v/>
      </c>
      <c r="BQ104" s="47" t="str">
        <f t="shared" si="218"/>
        <v/>
      </c>
      <c r="BV104" s="170"/>
      <c r="BW104" s="71" t="e">
        <f>IF(AND(Sufficient_data="Yes",Include_study?="Yes",Moderator&lt;&gt;""),'Moderator Analysis'!E:E,NA())</f>
        <v>#N/A</v>
      </c>
      <c r="BX104" s="34" t="e">
        <f>IF(AND(Include_study?="Yes",Sufficient_data="Yes",Moderator&lt;&gt;""),'Moderator Analysis'!F:F,NA())</f>
        <v>#N/A</v>
      </c>
      <c r="BY104" s="34" t="str">
        <f t="shared" si="248"/>
        <v/>
      </c>
      <c r="BZ104" s="34" t="str">
        <f>IF(AND(Sufficient_data="Yes",Include_study?="Yes",Moderator&lt;&gt;""),'Moderator Analysis'!F:F-CJ$2,"")</f>
        <v/>
      </c>
      <c r="CA104" s="34" t="str">
        <f>IF(AND(Sufficient_data="Yes",Include_study?="Yes",Moderator&lt;&gt;""),'Moderator Analysis'!E:E-CJ$3,"")</f>
        <v/>
      </c>
      <c r="CB104" s="47" t="str">
        <f t="shared" si="249"/>
        <v/>
      </c>
      <c r="CD104" s="95" t="str">
        <f t="shared" si="181"/>
        <v/>
      </c>
      <c r="CE104" s="77" t="str">
        <f>IF(AND(Sufficient_data="Yes",Include_study?="Yes",CD104&lt;&gt;""),'Moderator Analysis'!F:F-'Moderator Analysis'!J$37,"")</f>
        <v/>
      </c>
      <c r="CF104" s="77" t="str">
        <f>IF(AND(Sufficient_data="Yes",Include_study?="Yes",CD104&lt;&gt;""),'Moderator Analysis'!E:E-SUMPRODUCT('Moderator Analysis'!E:E,CD:CD)/SUM(CD:CD),"")</f>
        <v/>
      </c>
      <c r="CG104" s="96" t="str">
        <f>IF(AND(Sufficient_data="Yes",Include_study?="Yes",CD104&lt;&gt;""),CD:CD*(BX104-'Moderator Analysis'!J$29-'Moderator Analysis'!J$30*'Moderator Analysis'!E:E)^2,"")</f>
        <v/>
      </c>
      <c r="CL104" s="170"/>
      <c r="CM104" s="174"/>
      <c r="CN104" s="34" t="str">
        <f t="shared" si="250"/>
        <v/>
      </c>
      <c r="CO104" s="34" t="str">
        <f>IF(AND(Include_study?="Yes",Sufficient_data="Yes"),1/('Publication Bias Analysis'!F:F^2+IF(Additional_model="Fixed effect",0,Calculations!DB$11)),"")</f>
        <v/>
      </c>
      <c r="CP104" s="34" t="str">
        <f>IF(AND(Include_study?="Yes",Sufficient_data="Yes"),1/('Publication Bias Analysis'!F:F^2+IF(Additional_model="Fixed effect",0,'Publication Bias Analysis'!L$32)),"")</f>
        <v/>
      </c>
      <c r="CQ104" s="34" t="str">
        <f>IF(AND(Include_study?="Yes",Sufficient_data="Yes"),'Publication Bias Analysis'!E:E-'Publication Bias Analysis'!I$37,"")</f>
        <v/>
      </c>
      <c r="CR104" s="34" t="str">
        <f t="shared" si="251"/>
        <v/>
      </c>
      <c r="CS104" s="34" t="str">
        <f t="shared" si="260"/>
        <v/>
      </c>
      <c r="CT104" s="76" t="str">
        <f t="shared" si="252"/>
        <v/>
      </c>
      <c r="CU104" s="76" t="str">
        <f>IF(AND(Include_study?="Yes",Sufficient_data="Yes"),CT:CT+IF(DF:DF&lt;0,-1,1)*COUNTIF(CT$2:CT103,CT:CT),"")</f>
        <v/>
      </c>
      <c r="CV104" s="76" t="str">
        <f>IF(AND(Include_study?="Yes",Sufficient_data="Yes"),RANK(DJ:DJ,DJ:DJ,1)*IF(DI:DI&lt;0,-1,1)+IF(DI:DI&lt;0,-1,1)*COUNTIF(CT$2:CT103,CT:CT),"")</f>
        <v/>
      </c>
      <c r="CW104" s="76" t="str">
        <f>IF(AND(Include_study?="Yes",Sufficient_data="Yes"),RANK(DM:DM,DM:DM,1)*IF(DL:DL&lt;0,-1,1)+IF(DL:DL&lt;0,-1,1)*COUNTIF(CT$2:CT103,CT:CT),"")</f>
        <v/>
      </c>
      <c r="CX104" s="34" t="e">
        <f>IF(AND(Include_study?="Yes",Sufficient_data="Yes"),'Publication Bias Analysis'!E:E,NA())</f>
        <v>#N/A</v>
      </c>
      <c r="CY104" s="47" t="e">
        <f>IF(AND(Include_study?="Yes",Sufficient_data="Yes"),'Publication Bias Analysis'!F:F,NA())</f>
        <v>#N/A</v>
      </c>
      <c r="DE104" s="166"/>
      <c r="DF10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04" s="34" t="str">
        <f t="shared" si="182"/>
        <v/>
      </c>
      <c r="DH104" s="47" t="str">
        <f>IF(AND(Include_study?="Yes",Sufficient_data="Yes"),1/('Publication Bias Analysis'!F:F^2+IF(Additional_model="Fixed effect",0,$DQ$7)),"")</f>
        <v/>
      </c>
      <c r="DI104" s="34" t="str">
        <f>IF(AND(Include_study?="Yes",Sufficient_data="Yes"),IF('Publication Bias Analysis'!L$37="Left",'Publication Bias Analysis'!E:E-DQ$3,DQ$3-'Publication Bias Analysis'!E:E),"")</f>
        <v/>
      </c>
      <c r="DJ104" s="34" t="str">
        <f t="shared" si="183"/>
        <v/>
      </c>
      <c r="DK104" s="47" t="str">
        <f>IF(AND(DI104&lt;&gt;"",CU104&lt;=MAX(CU:CU)-DQ$8),1/('Publication Bias Analysis'!F:F^2+IF(Additional_model="Fixed effect",0,$DQ$15)),"")</f>
        <v/>
      </c>
      <c r="DL104" s="7" t="str">
        <f>IF(AND(Include_study?="Yes",Sufficient_data="Yes"),IF('Publication Bias Analysis'!L$37="Left",'Publication Bias Analysis'!E:E-DQ$11,DQ$11-'Publication Bias Analysis'!E:E),"")</f>
        <v/>
      </c>
      <c r="DM104" s="7" t="str">
        <f t="shared" si="184"/>
        <v/>
      </c>
      <c r="DN104" s="47" t="str">
        <f>IF(AND(DL104&lt;&gt;"",CV104&lt;=MAX(CV:CV)-DQ$16),1/('Publication Bias Analysis'!F:F^2+IF(Additional_model="Fixed effect",0,$DQ$23)),"")</f>
        <v/>
      </c>
      <c r="EF104" s="166"/>
      <c r="EG104" s="34" t="str">
        <f t="shared" si="211"/>
        <v/>
      </c>
      <c r="EH104" s="47" t="str">
        <f>IF(AND(Include_study?="Yes",Sufficient_data="Yes"),Z_score-('Publication Bias Analysis'!P$3+'Publication Bias Analysis'!P$4*Inverse_standard_error),"")</f>
        <v/>
      </c>
      <c r="EJ104" s="166"/>
      <c r="EK104" s="34" t="str">
        <f>IF(AND(Include_study?="Yes",Sufficient_data="Yes"),('Publication Bias Analysis'!E:E-SUMPRODUCT('Publication Bias Analysis'!E:E,Calculations!CN:CN)/SUM(Calculations!CN:CN))/(SQRT(EL:EL)),"")</f>
        <v/>
      </c>
      <c r="EL104" s="34" t="str">
        <f>IF(AND(Include_study?="Yes",Sufficient_data="Yes"),'Publication Bias Analysis'!F:F^2-1/(SUM(Calculations!CN:CN)),"")</f>
        <v/>
      </c>
      <c r="EM104" s="76" t="str">
        <f t="shared" si="253"/>
        <v/>
      </c>
      <c r="EN104" s="76" t="str">
        <f t="shared" si="254"/>
        <v/>
      </c>
      <c r="EO104" s="76" t="str">
        <f>IF(AND(Include_study?="Yes",Sufficient_data="Yes"),COUNTIFS(EM$2:EM103,"&lt;"&amp;EM104,EN$2:EN103,"&lt;"&amp;EN104)+COUNTIFS(EM105:EM$201,"&lt;"&amp;EM104,EN105:EN$201,"&lt;"&amp;EN104)+COUNTIFS(EM$2:EM103,"&gt;"&amp;EM104,EN$2:EN103,"&gt;"&amp;EN104)+COUNTIFS(EM105:EM$201,"&gt;"&amp;EM104,EN105:EN$201,"&gt;"&amp;EN104),"")</f>
        <v/>
      </c>
      <c r="EP104" s="101" t="str">
        <f>IF(AND(Include_study?="Yes",Sufficient_data="Yes"),COUNTIFS(EM$2:EM103,"&lt;"&amp;EM104,EN$2:EN103,"&gt;"&amp;EN104)+COUNTIFS(EM105:EM$201,"&lt;"&amp;EM104,EN105:EN$201,"&gt;"&amp;EN104)+COUNTIFS(EM$2:EM103,"&gt;"&amp;EM104,EN$2:EN103,"&lt;"&amp;EN104)+COUNTIFS(EM105:EM$201,"&gt;"&amp;EM104,EN105:EN$201,"&lt;"&amp;EN104),"")</f>
        <v/>
      </c>
      <c r="ER104" s="166"/>
      <c r="EW104" s="166"/>
      <c r="EX104" s="34" t="e">
        <f t="shared" si="255"/>
        <v>#N/A</v>
      </c>
      <c r="EY104" s="34" t="e">
        <f t="shared" si="256"/>
        <v>#N/A</v>
      </c>
      <c r="EZ104" s="34" t="str">
        <f t="shared" si="257"/>
        <v/>
      </c>
      <c r="FA104" s="47" t="str">
        <f>IF(AND(Include_study?="Yes",Sufficient_data="Yes"),Z_score-('Publication Bias Analysis'!AL$30+'Publication Bias Analysis'!AL$31*Inverse_standard_error),"")</f>
        <v/>
      </c>
      <c r="FG104" s="166"/>
      <c r="FH104" s="104" t="str">
        <f>IF(Z_score&lt;&gt;"",RANK('Publication Bias Analysis'!AT:AT,'Publication Bias Analysis'!AT:AT,1)+COUNTIF('Publication Bias Analysis'!AT$2:AT103,'Publication Bias Analysis'!AT104),"")</f>
        <v/>
      </c>
      <c r="FI104" s="34" t="str">
        <f t="shared" si="258"/>
        <v/>
      </c>
      <c r="FJ104" s="34" t="e">
        <f>IF('Publication Bias Analysis'!AS104&lt;&gt;"",'Publication Bias Analysis'!AS104,NA())</f>
        <v>#N/A</v>
      </c>
      <c r="FK104" s="34" t="e">
        <f>IF('Publication Bias Analysis'!AT104&lt;&gt;"",'Publication Bias Analysis'!AT104,NA())</f>
        <v>#N/A</v>
      </c>
      <c r="FL104" s="34" t="str">
        <f>IF(AND(Include_study?="Yes",Sufficient_data="Yes"),'Publication Bias Analysis'!AS:AS-AVERAGE('Publication Bias Analysis'!AS:AS),"")</f>
        <v/>
      </c>
      <c r="FM104" s="47" t="str">
        <f>IF(AND(Include_study?="Yes",Sufficient_data="Yes"),FK:FK-('Publication Bias Analysis'!AW$30+'Publication Bias Analysis'!AW$31*'Publication Bias Analysis'!AS:AS),"")</f>
        <v/>
      </c>
      <c r="FS104" s="166"/>
      <c r="FT104" s="34" t="str">
        <f t="shared" si="259"/>
        <v/>
      </c>
      <c r="FU104" s="90" t="str">
        <f t="shared" si="220"/>
        <v/>
      </c>
      <c r="FV104" s="47" t="str">
        <f t="shared" si="185"/>
        <v/>
      </c>
    </row>
    <row r="105" spans="1:178" x14ac:dyDescent="0.2">
      <c r="A105" s="169"/>
      <c r="B105" s="54" t="str">
        <f t="shared" si="221"/>
        <v/>
      </c>
      <c r="C105" s="76" t="str">
        <f>IF(B105&lt;&gt;"",IF(B105=0,COUNTIF(B$2:B104,0)+1,COUNTIF(B$2:B104,B105)+B105+COUNTIF(B:B,0)),"")</f>
        <v/>
      </c>
      <c r="D105" s="76" t="str">
        <f t="shared" si="222"/>
        <v/>
      </c>
      <c r="E105" s="121" t="str">
        <f>IF(AND(Sufficient_data="Yes",Include_study?="Yes",Input!Study_name&lt;&gt;""),Input!Study_name,"")</f>
        <v/>
      </c>
      <c r="F10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05" s="76" t="str">
        <f t="shared" si="223"/>
        <v/>
      </c>
      <c r="H105" s="132" t="str">
        <f t="shared" si="224"/>
        <v/>
      </c>
      <c r="I10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05" s="77" t="str">
        <f t="shared" si="225"/>
        <v/>
      </c>
      <c r="K105" s="77" t="str">
        <f t="shared" si="226"/>
        <v/>
      </c>
      <c r="L105" s="77" t="str">
        <f t="shared" si="227"/>
        <v/>
      </c>
      <c r="M105" s="77" t="str">
        <f t="shared" si="228"/>
        <v/>
      </c>
      <c r="N105" s="77" t="str">
        <f t="shared" si="229"/>
        <v/>
      </c>
      <c r="O105" s="146" t="str">
        <f t="shared" si="230"/>
        <v/>
      </c>
      <c r="P105" s="142" t="str">
        <f t="shared" si="231"/>
        <v/>
      </c>
      <c r="Q105" s="35"/>
      <c r="R105" s="71" t="e">
        <f t="shared" si="232"/>
        <v>#N/A</v>
      </c>
      <c r="S105" s="34" t="e">
        <f t="shared" si="233"/>
        <v>#N/A</v>
      </c>
      <c r="T105" s="47" t="e">
        <f t="shared" si="234"/>
        <v>#N/A</v>
      </c>
      <c r="Y105" s="169"/>
      <c r="Z105" s="83" t="str">
        <f t="shared" si="157"/>
        <v/>
      </c>
      <c r="AA105" s="34" t="str">
        <f t="shared" si="235"/>
        <v/>
      </c>
      <c r="AB105" s="34" t="str">
        <f t="shared" si="236"/>
        <v/>
      </c>
      <c r="AC105" s="34" t="str">
        <f t="shared" si="237"/>
        <v/>
      </c>
      <c r="AD105" s="34" t="str">
        <f t="shared" si="238"/>
        <v/>
      </c>
      <c r="AE105" s="77" t="str">
        <f t="shared" si="158"/>
        <v/>
      </c>
      <c r="AF105" s="77" t="str">
        <f t="shared" si="239"/>
        <v/>
      </c>
      <c r="AG105" s="84" t="str">
        <f t="shared" si="159"/>
        <v/>
      </c>
      <c r="AH105" s="34" t="str">
        <f t="shared" si="240"/>
        <v/>
      </c>
      <c r="AI105" s="34" t="str">
        <f t="shared" si="241"/>
        <v/>
      </c>
      <c r="AJ105" s="47" t="str">
        <f t="shared" si="242"/>
        <v/>
      </c>
      <c r="AK105" s="35"/>
      <c r="AL105" s="71" t="e">
        <f t="shared" si="160"/>
        <v>#N/A</v>
      </c>
      <c r="AM105" s="34" t="e">
        <f t="shared" si="161"/>
        <v>#N/A</v>
      </c>
      <c r="AN105" s="47" t="e">
        <f t="shared" si="162"/>
        <v>#N/A</v>
      </c>
      <c r="AO105" s="35"/>
      <c r="AP105" s="83" t="str">
        <f t="shared" si="163"/>
        <v/>
      </c>
      <c r="AQ105" s="34" t="str">
        <f>IF(AND(Sufficient_data="Yes",Include_study?="Yes",Subgroup&lt;&gt;""),IF(COUNTIFS(Input!L$2:L104,"="&amp;"Yes",Input!C$2:C104,"="&amp;"Yes",Input!M$2:M104,"="&amp;Subgroup)&gt;0,"",Subgroup),"")</f>
        <v/>
      </c>
      <c r="AR105" s="89" t="str">
        <f t="shared" si="164"/>
        <v/>
      </c>
      <c r="AS105" s="76" t="str">
        <f t="shared" si="165"/>
        <v/>
      </c>
      <c r="AT105" s="34" t="str">
        <f t="shared" si="166"/>
        <v/>
      </c>
      <c r="AU105" s="90" t="str">
        <f t="shared" si="167"/>
        <v/>
      </c>
      <c r="AV105" s="34" t="str">
        <f t="shared" si="168"/>
        <v/>
      </c>
      <c r="AW105" s="34" t="str">
        <f t="shared" si="169"/>
        <v/>
      </c>
      <c r="AX105" s="34" t="str">
        <f t="shared" si="243"/>
        <v/>
      </c>
      <c r="AY105" s="34" t="str">
        <f t="shared" si="170"/>
        <v/>
      </c>
      <c r="AZ105" s="34" t="str">
        <f t="shared" si="171"/>
        <v/>
      </c>
      <c r="BA105" s="34" t="str">
        <f t="shared" si="244"/>
        <v/>
      </c>
      <c r="BB105" s="89" t="str">
        <f t="shared" si="172"/>
        <v/>
      </c>
      <c r="BC105" s="34" t="str">
        <f t="shared" si="245"/>
        <v/>
      </c>
      <c r="BD105" s="34" t="str">
        <f t="shared" si="246"/>
        <v/>
      </c>
      <c r="BE105" s="34" t="str">
        <f t="shared" si="173"/>
        <v/>
      </c>
      <c r="BF105" s="34" t="str">
        <f t="shared" si="174"/>
        <v/>
      </c>
      <c r="BG105" s="34" t="str">
        <f t="shared" si="215"/>
        <v/>
      </c>
      <c r="BH105" s="34" t="str">
        <f t="shared" si="216"/>
        <v/>
      </c>
      <c r="BI105" s="34" t="str">
        <f t="shared" si="175"/>
        <v/>
      </c>
      <c r="BJ105" s="34" t="str">
        <f t="shared" si="176"/>
        <v/>
      </c>
      <c r="BK105" s="34" t="str">
        <f t="shared" si="177"/>
        <v/>
      </c>
      <c r="BL105" s="34" t="e">
        <f t="shared" si="178"/>
        <v>#N/A</v>
      </c>
      <c r="BM105" s="84" t="str">
        <f t="shared" si="217"/>
        <v/>
      </c>
      <c r="BN105" s="34" t="str">
        <f t="shared" si="179"/>
        <v/>
      </c>
      <c r="BO105" s="34" t="str">
        <f t="shared" si="247"/>
        <v/>
      </c>
      <c r="BP105" s="34" t="str">
        <f t="shared" si="180"/>
        <v/>
      </c>
      <c r="BQ105" s="47" t="str">
        <f t="shared" si="218"/>
        <v/>
      </c>
      <c r="BV105" s="170"/>
      <c r="BW105" s="71" t="e">
        <f>IF(AND(Sufficient_data="Yes",Include_study?="Yes",Moderator&lt;&gt;""),'Moderator Analysis'!E:E,NA())</f>
        <v>#N/A</v>
      </c>
      <c r="BX105" s="34" t="e">
        <f>IF(AND(Include_study?="Yes",Sufficient_data="Yes",Moderator&lt;&gt;""),'Moderator Analysis'!F:F,NA())</f>
        <v>#N/A</v>
      </c>
      <c r="BY105" s="34" t="str">
        <f t="shared" si="248"/>
        <v/>
      </c>
      <c r="BZ105" s="34" t="str">
        <f>IF(AND(Sufficient_data="Yes",Include_study?="Yes",Moderator&lt;&gt;""),'Moderator Analysis'!F:F-CJ$2,"")</f>
        <v/>
      </c>
      <c r="CA105" s="34" t="str">
        <f>IF(AND(Sufficient_data="Yes",Include_study?="Yes",Moderator&lt;&gt;""),'Moderator Analysis'!E:E-CJ$3,"")</f>
        <v/>
      </c>
      <c r="CB105" s="47" t="str">
        <f t="shared" si="249"/>
        <v/>
      </c>
      <c r="CD105" s="95" t="str">
        <f t="shared" si="181"/>
        <v/>
      </c>
      <c r="CE105" s="77" t="str">
        <f>IF(AND(Sufficient_data="Yes",Include_study?="Yes",CD105&lt;&gt;""),'Moderator Analysis'!F:F-'Moderator Analysis'!J$37,"")</f>
        <v/>
      </c>
      <c r="CF105" s="77" t="str">
        <f>IF(AND(Sufficient_data="Yes",Include_study?="Yes",CD105&lt;&gt;""),'Moderator Analysis'!E:E-SUMPRODUCT('Moderator Analysis'!E:E,CD:CD)/SUM(CD:CD),"")</f>
        <v/>
      </c>
      <c r="CG105" s="96" t="str">
        <f>IF(AND(Sufficient_data="Yes",Include_study?="Yes",CD105&lt;&gt;""),CD:CD*(BX105-'Moderator Analysis'!J$29-'Moderator Analysis'!J$30*'Moderator Analysis'!E:E)^2,"")</f>
        <v/>
      </c>
      <c r="CL105" s="170"/>
      <c r="CM105" s="174"/>
      <c r="CN105" s="34" t="str">
        <f t="shared" si="250"/>
        <v/>
      </c>
      <c r="CO105" s="34" t="str">
        <f>IF(AND(Include_study?="Yes",Sufficient_data="Yes"),1/('Publication Bias Analysis'!F:F^2+IF(Additional_model="Fixed effect",0,Calculations!DB$11)),"")</f>
        <v/>
      </c>
      <c r="CP105" s="34" t="str">
        <f>IF(AND(Include_study?="Yes",Sufficient_data="Yes"),1/('Publication Bias Analysis'!F:F^2+IF(Additional_model="Fixed effect",0,'Publication Bias Analysis'!L$32)),"")</f>
        <v/>
      </c>
      <c r="CQ105" s="34" t="str">
        <f>IF(AND(Include_study?="Yes",Sufficient_data="Yes"),'Publication Bias Analysis'!E:E-'Publication Bias Analysis'!I$37,"")</f>
        <v/>
      </c>
      <c r="CR105" s="34" t="str">
        <f t="shared" si="251"/>
        <v/>
      </c>
      <c r="CS105" s="34" t="str">
        <f t="shared" si="260"/>
        <v/>
      </c>
      <c r="CT105" s="76" t="str">
        <f t="shared" si="252"/>
        <v/>
      </c>
      <c r="CU105" s="76" t="str">
        <f>IF(AND(Include_study?="Yes",Sufficient_data="Yes"),CT:CT+IF(DF:DF&lt;0,-1,1)*COUNTIF(CT$2:CT104,CT:CT),"")</f>
        <v/>
      </c>
      <c r="CV105" s="76" t="str">
        <f>IF(AND(Include_study?="Yes",Sufficient_data="Yes"),RANK(DJ:DJ,DJ:DJ,1)*IF(DI:DI&lt;0,-1,1)+IF(DI:DI&lt;0,-1,1)*COUNTIF(CT$2:CT104,CT:CT),"")</f>
        <v/>
      </c>
      <c r="CW105" s="76" t="str">
        <f>IF(AND(Include_study?="Yes",Sufficient_data="Yes"),RANK(DM:DM,DM:DM,1)*IF(DL:DL&lt;0,-1,1)+IF(DL:DL&lt;0,-1,1)*COUNTIF(CT$2:CT104,CT:CT),"")</f>
        <v/>
      </c>
      <c r="CX105" s="34" t="e">
        <f>IF(AND(Include_study?="Yes",Sufficient_data="Yes"),'Publication Bias Analysis'!E:E,NA())</f>
        <v>#N/A</v>
      </c>
      <c r="CY105" s="47" t="e">
        <f>IF(AND(Include_study?="Yes",Sufficient_data="Yes"),'Publication Bias Analysis'!F:F,NA())</f>
        <v>#N/A</v>
      </c>
      <c r="DE105" s="166"/>
      <c r="DF10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05" s="34" t="str">
        <f t="shared" si="182"/>
        <v/>
      </c>
      <c r="DH105" s="47" t="str">
        <f>IF(AND(Include_study?="Yes",Sufficient_data="Yes"),1/('Publication Bias Analysis'!F:F^2+IF(Additional_model="Fixed effect",0,$DQ$7)),"")</f>
        <v/>
      </c>
      <c r="DI105" s="34" t="str">
        <f>IF(AND(Include_study?="Yes",Sufficient_data="Yes"),IF('Publication Bias Analysis'!L$37="Left",'Publication Bias Analysis'!E:E-DQ$3,DQ$3-'Publication Bias Analysis'!E:E),"")</f>
        <v/>
      </c>
      <c r="DJ105" s="34" t="str">
        <f t="shared" si="183"/>
        <v/>
      </c>
      <c r="DK105" s="47" t="str">
        <f>IF(AND(DI105&lt;&gt;"",CU105&lt;=MAX(CU:CU)-DQ$8),1/('Publication Bias Analysis'!F:F^2+IF(Additional_model="Fixed effect",0,$DQ$15)),"")</f>
        <v/>
      </c>
      <c r="DL105" s="7" t="str">
        <f>IF(AND(Include_study?="Yes",Sufficient_data="Yes"),IF('Publication Bias Analysis'!L$37="Left",'Publication Bias Analysis'!E:E-DQ$11,DQ$11-'Publication Bias Analysis'!E:E),"")</f>
        <v/>
      </c>
      <c r="DM105" s="7" t="str">
        <f t="shared" si="184"/>
        <v/>
      </c>
      <c r="DN105" s="47" t="str">
        <f>IF(AND(DL105&lt;&gt;"",CV105&lt;=MAX(CV:CV)-DQ$16),1/('Publication Bias Analysis'!F:F^2+IF(Additional_model="Fixed effect",0,$DQ$23)),"")</f>
        <v/>
      </c>
      <c r="EF105" s="166"/>
      <c r="EG105" s="34" t="str">
        <f t="shared" si="211"/>
        <v/>
      </c>
      <c r="EH105" s="47" t="str">
        <f>IF(AND(Include_study?="Yes",Sufficient_data="Yes"),Z_score-('Publication Bias Analysis'!P$3+'Publication Bias Analysis'!P$4*Inverse_standard_error),"")</f>
        <v/>
      </c>
      <c r="EJ105" s="166"/>
      <c r="EK105" s="34" t="str">
        <f>IF(AND(Include_study?="Yes",Sufficient_data="Yes"),('Publication Bias Analysis'!E:E-SUMPRODUCT('Publication Bias Analysis'!E:E,Calculations!CN:CN)/SUM(Calculations!CN:CN))/(SQRT(EL:EL)),"")</f>
        <v/>
      </c>
      <c r="EL105" s="34" t="str">
        <f>IF(AND(Include_study?="Yes",Sufficient_data="Yes"),'Publication Bias Analysis'!F:F^2-1/(SUM(Calculations!CN:CN)),"")</f>
        <v/>
      </c>
      <c r="EM105" s="76" t="str">
        <f t="shared" si="253"/>
        <v/>
      </c>
      <c r="EN105" s="76" t="str">
        <f t="shared" si="254"/>
        <v/>
      </c>
      <c r="EO105" s="76" t="str">
        <f>IF(AND(Include_study?="Yes",Sufficient_data="Yes"),COUNTIFS(EM$2:EM104,"&lt;"&amp;EM105,EN$2:EN104,"&lt;"&amp;EN105)+COUNTIFS(EM106:EM$201,"&lt;"&amp;EM105,EN106:EN$201,"&lt;"&amp;EN105)+COUNTIFS(EM$2:EM104,"&gt;"&amp;EM105,EN$2:EN104,"&gt;"&amp;EN105)+COUNTIFS(EM106:EM$201,"&gt;"&amp;EM105,EN106:EN$201,"&gt;"&amp;EN105),"")</f>
        <v/>
      </c>
      <c r="EP105" s="101" t="str">
        <f>IF(AND(Include_study?="Yes",Sufficient_data="Yes"),COUNTIFS(EM$2:EM104,"&lt;"&amp;EM105,EN$2:EN104,"&gt;"&amp;EN105)+COUNTIFS(EM106:EM$201,"&lt;"&amp;EM105,EN106:EN$201,"&gt;"&amp;EN105)+COUNTIFS(EM$2:EM104,"&gt;"&amp;EM105,EN$2:EN104,"&lt;"&amp;EN105)+COUNTIFS(EM106:EM$201,"&gt;"&amp;EM105,EN106:EN$201,"&lt;"&amp;EN105),"")</f>
        <v/>
      </c>
      <c r="ER105" s="166"/>
      <c r="EW105" s="166"/>
      <c r="EX105" s="34" t="e">
        <f t="shared" si="255"/>
        <v>#N/A</v>
      </c>
      <c r="EY105" s="34" t="e">
        <f t="shared" si="256"/>
        <v>#N/A</v>
      </c>
      <c r="EZ105" s="34" t="str">
        <f t="shared" si="257"/>
        <v/>
      </c>
      <c r="FA105" s="47" t="str">
        <f>IF(AND(Include_study?="Yes",Sufficient_data="Yes"),Z_score-('Publication Bias Analysis'!AL$30+'Publication Bias Analysis'!AL$31*Inverse_standard_error),"")</f>
        <v/>
      </c>
      <c r="FG105" s="166"/>
      <c r="FH105" s="104" t="str">
        <f>IF(Z_score&lt;&gt;"",RANK('Publication Bias Analysis'!AT:AT,'Publication Bias Analysis'!AT:AT,1)+COUNTIF('Publication Bias Analysis'!AT$2:AT104,'Publication Bias Analysis'!AT105),"")</f>
        <v/>
      </c>
      <c r="FI105" s="34" t="str">
        <f t="shared" si="258"/>
        <v/>
      </c>
      <c r="FJ105" s="34" t="e">
        <f>IF('Publication Bias Analysis'!AS105&lt;&gt;"",'Publication Bias Analysis'!AS105,NA())</f>
        <v>#N/A</v>
      </c>
      <c r="FK105" s="34" t="e">
        <f>IF('Publication Bias Analysis'!AT105&lt;&gt;"",'Publication Bias Analysis'!AT105,NA())</f>
        <v>#N/A</v>
      </c>
      <c r="FL105" s="34" t="str">
        <f>IF(AND(Include_study?="Yes",Sufficient_data="Yes"),'Publication Bias Analysis'!AS:AS-AVERAGE('Publication Bias Analysis'!AS:AS),"")</f>
        <v/>
      </c>
      <c r="FM105" s="47" t="str">
        <f>IF(AND(Include_study?="Yes",Sufficient_data="Yes"),FK:FK-('Publication Bias Analysis'!AW$30+'Publication Bias Analysis'!AW$31*'Publication Bias Analysis'!AS:AS),"")</f>
        <v/>
      </c>
      <c r="FS105" s="166"/>
      <c r="FT105" s="34" t="str">
        <f t="shared" si="259"/>
        <v/>
      </c>
      <c r="FU105" s="90" t="str">
        <f t="shared" si="220"/>
        <v/>
      </c>
      <c r="FV105" s="47" t="str">
        <f t="shared" si="185"/>
        <v/>
      </c>
    </row>
    <row r="106" spans="1:178" x14ac:dyDescent="0.2">
      <c r="A106" s="169"/>
      <c r="B106" s="54" t="str">
        <f t="shared" si="221"/>
        <v/>
      </c>
      <c r="C106" s="76" t="str">
        <f>IF(B106&lt;&gt;"",IF(B106=0,COUNTIF(B$2:B105,0)+1,COUNTIF(B$2:B105,B106)+B106+COUNTIF(B:B,0)),"")</f>
        <v/>
      </c>
      <c r="D106" s="76" t="str">
        <f t="shared" si="222"/>
        <v/>
      </c>
      <c r="E106" s="121" t="str">
        <f>IF(AND(Sufficient_data="Yes",Include_study?="Yes",Input!Study_name&lt;&gt;""),Input!Study_name,"")</f>
        <v/>
      </c>
      <c r="F10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06" s="76" t="str">
        <f t="shared" si="223"/>
        <v/>
      </c>
      <c r="H106" s="132" t="str">
        <f t="shared" si="224"/>
        <v/>
      </c>
      <c r="I10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06" s="77" t="str">
        <f t="shared" si="225"/>
        <v/>
      </c>
      <c r="K106" s="77" t="str">
        <f t="shared" si="226"/>
        <v/>
      </c>
      <c r="L106" s="77" t="str">
        <f t="shared" si="227"/>
        <v/>
      </c>
      <c r="M106" s="77" t="str">
        <f t="shared" si="228"/>
        <v/>
      </c>
      <c r="N106" s="77" t="str">
        <f t="shared" si="229"/>
        <v/>
      </c>
      <c r="O106" s="146" t="str">
        <f t="shared" si="230"/>
        <v/>
      </c>
      <c r="P106" s="142" t="str">
        <f t="shared" si="231"/>
        <v/>
      </c>
      <c r="Q106" s="35"/>
      <c r="R106" s="71" t="e">
        <f t="shared" si="232"/>
        <v>#N/A</v>
      </c>
      <c r="S106" s="34" t="e">
        <f t="shared" si="233"/>
        <v>#N/A</v>
      </c>
      <c r="T106" s="47" t="e">
        <f t="shared" si="234"/>
        <v>#N/A</v>
      </c>
      <c r="Y106" s="169"/>
      <c r="Z106" s="83" t="str">
        <f t="shared" si="157"/>
        <v/>
      </c>
      <c r="AA106" s="34" t="str">
        <f t="shared" si="235"/>
        <v/>
      </c>
      <c r="AB106" s="34" t="str">
        <f t="shared" si="236"/>
        <v/>
      </c>
      <c r="AC106" s="34" t="str">
        <f t="shared" si="237"/>
        <v/>
      </c>
      <c r="AD106" s="34" t="str">
        <f t="shared" si="238"/>
        <v/>
      </c>
      <c r="AE106" s="77" t="str">
        <f t="shared" si="158"/>
        <v/>
      </c>
      <c r="AF106" s="77" t="str">
        <f t="shared" si="239"/>
        <v/>
      </c>
      <c r="AG106" s="84" t="str">
        <f t="shared" si="159"/>
        <v/>
      </c>
      <c r="AH106" s="34" t="str">
        <f t="shared" si="240"/>
        <v/>
      </c>
      <c r="AI106" s="34" t="str">
        <f t="shared" si="241"/>
        <v/>
      </c>
      <c r="AJ106" s="47" t="str">
        <f t="shared" si="242"/>
        <v/>
      </c>
      <c r="AK106" s="35"/>
      <c r="AL106" s="71" t="e">
        <f t="shared" si="160"/>
        <v>#N/A</v>
      </c>
      <c r="AM106" s="34" t="e">
        <f t="shared" si="161"/>
        <v>#N/A</v>
      </c>
      <c r="AN106" s="47" t="e">
        <f t="shared" si="162"/>
        <v>#N/A</v>
      </c>
      <c r="AO106" s="35"/>
      <c r="AP106" s="83" t="str">
        <f t="shared" si="163"/>
        <v/>
      </c>
      <c r="AQ106" s="34" t="str">
        <f>IF(AND(Sufficient_data="Yes",Include_study?="Yes",Subgroup&lt;&gt;""),IF(COUNTIFS(Input!L$2:L105,"="&amp;"Yes",Input!C$2:C105,"="&amp;"Yes",Input!M$2:M105,"="&amp;Subgroup)&gt;0,"",Subgroup),"")</f>
        <v/>
      </c>
      <c r="AR106" s="89" t="str">
        <f t="shared" si="164"/>
        <v/>
      </c>
      <c r="AS106" s="76" t="str">
        <f t="shared" si="165"/>
        <v/>
      </c>
      <c r="AT106" s="34" t="str">
        <f t="shared" si="166"/>
        <v/>
      </c>
      <c r="AU106" s="90" t="str">
        <f t="shared" si="167"/>
        <v/>
      </c>
      <c r="AV106" s="34" t="str">
        <f t="shared" si="168"/>
        <v/>
      </c>
      <c r="AW106" s="34" t="str">
        <f t="shared" si="169"/>
        <v/>
      </c>
      <c r="AX106" s="34" t="str">
        <f t="shared" si="243"/>
        <v/>
      </c>
      <c r="AY106" s="34" t="str">
        <f t="shared" si="170"/>
        <v/>
      </c>
      <c r="AZ106" s="34" t="str">
        <f t="shared" si="171"/>
        <v/>
      </c>
      <c r="BA106" s="34" t="str">
        <f t="shared" si="244"/>
        <v/>
      </c>
      <c r="BB106" s="89" t="str">
        <f t="shared" si="172"/>
        <v/>
      </c>
      <c r="BC106" s="34" t="str">
        <f t="shared" si="245"/>
        <v/>
      </c>
      <c r="BD106" s="34" t="str">
        <f t="shared" si="246"/>
        <v/>
      </c>
      <c r="BE106" s="34" t="str">
        <f t="shared" si="173"/>
        <v/>
      </c>
      <c r="BF106" s="34" t="str">
        <f t="shared" si="174"/>
        <v/>
      </c>
      <c r="BG106" s="34" t="str">
        <f t="shared" si="215"/>
        <v/>
      </c>
      <c r="BH106" s="34" t="str">
        <f t="shared" si="216"/>
        <v/>
      </c>
      <c r="BI106" s="34" t="str">
        <f t="shared" si="175"/>
        <v/>
      </c>
      <c r="BJ106" s="34" t="str">
        <f t="shared" si="176"/>
        <v/>
      </c>
      <c r="BK106" s="34" t="str">
        <f t="shared" si="177"/>
        <v/>
      </c>
      <c r="BL106" s="34" t="e">
        <f t="shared" si="178"/>
        <v>#N/A</v>
      </c>
      <c r="BM106" s="84" t="str">
        <f t="shared" si="217"/>
        <v/>
      </c>
      <c r="BN106" s="34" t="str">
        <f t="shared" si="179"/>
        <v/>
      </c>
      <c r="BO106" s="34" t="str">
        <f t="shared" si="247"/>
        <v/>
      </c>
      <c r="BP106" s="34" t="str">
        <f t="shared" si="180"/>
        <v/>
      </c>
      <c r="BQ106" s="47" t="str">
        <f t="shared" si="218"/>
        <v/>
      </c>
      <c r="BV106" s="170"/>
      <c r="BW106" s="71" t="e">
        <f>IF(AND(Sufficient_data="Yes",Include_study?="Yes",Moderator&lt;&gt;""),'Moderator Analysis'!E:E,NA())</f>
        <v>#N/A</v>
      </c>
      <c r="BX106" s="34" t="e">
        <f>IF(AND(Include_study?="Yes",Sufficient_data="Yes",Moderator&lt;&gt;""),'Moderator Analysis'!F:F,NA())</f>
        <v>#N/A</v>
      </c>
      <c r="BY106" s="34" t="str">
        <f t="shared" si="248"/>
        <v/>
      </c>
      <c r="BZ106" s="34" t="str">
        <f>IF(AND(Sufficient_data="Yes",Include_study?="Yes",Moderator&lt;&gt;""),'Moderator Analysis'!F:F-CJ$2,"")</f>
        <v/>
      </c>
      <c r="CA106" s="34" t="str">
        <f>IF(AND(Sufficient_data="Yes",Include_study?="Yes",Moderator&lt;&gt;""),'Moderator Analysis'!E:E-CJ$3,"")</f>
        <v/>
      </c>
      <c r="CB106" s="47" t="str">
        <f t="shared" si="249"/>
        <v/>
      </c>
      <c r="CD106" s="95" t="str">
        <f t="shared" si="181"/>
        <v/>
      </c>
      <c r="CE106" s="77" t="str">
        <f>IF(AND(Sufficient_data="Yes",Include_study?="Yes",CD106&lt;&gt;""),'Moderator Analysis'!F:F-'Moderator Analysis'!J$37,"")</f>
        <v/>
      </c>
      <c r="CF106" s="77" t="str">
        <f>IF(AND(Sufficient_data="Yes",Include_study?="Yes",CD106&lt;&gt;""),'Moderator Analysis'!E:E-SUMPRODUCT('Moderator Analysis'!E:E,CD:CD)/SUM(CD:CD),"")</f>
        <v/>
      </c>
      <c r="CG106" s="96" t="str">
        <f>IF(AND(Sufficient_data="Yes",Include_study?="Yes",CD106&lt;&gt;""),CD:CD*(BX106-'Moderator Analysis'!J$29-'Moderator Analysis'!J$30*'Moderator Analysis'!E:E)^2,"")</f>
        <v/>
      </c>
      <c r="CL106" s="170"/>
      <c r="CM106" s="174"/>
      <c r="CN106" s="34" t="str">
        <f t="shared" si="250"/>
        <v/>
      </c>
      <c r="CO106" s="34" t="str">
        <f>IF(AND(Include_study?="Yes",Sufficient_data="Yes"),1/('Publication Bias Analysis'!F:F^2+IF(Additional_model="Fixed effect",0,Calculations!DB$11)),"")</f>
        <v/>
      </c>
      <c r="CP106" s="34" t="str">
        <f>IF(AND(Include_study?="Yes",Sufficient_data="Yes"),1/('Publication Bias Analysis'!F:F^2+IF(Additional_model="Fixed effect",0,'Publication Bias Analysis'!L$32)),"")</f>
        <v/>
      </c>
      <c r="CQ106" s="34" t="str">
        <f>IF(AND(Include_study?="Yes",Sufficient_data="Yes"),'Publication Bias Analysis'!E:E-'Publication Bias Analysis'!I$37,"")</f>
        <v/>
      </c>
      <c r="CR106" s="34" t="str">
        <f t="shared" si="251"/>
        <v/>
      </c>
      <c r="CS106" s="34" t="str">
        <f t="shared" si="260"/>
        <v/>
      </c>
      <c r="CT106" s="76" t="str">
        <f t="shared" si="252"/>
        <v/>
      </c>
      <c r="CU106" s="76" t="str">
        <f>IF(AND(Include_study?="Yes",Sufficient_data="Yes"),CT:CT+IF(DF:DF&lt;0,-1,1)*COUNTIF(CT$2:CT105,CT:CT),"")</f>
        <v/>
      </c>
      <c r="CV106" s="76" t="str">
        <f>IF(AND(Include_study?="Yes",Sufficient_data="Yes"),RANK(DJ:DJ,DJ:DJ,1)*IF(DI:DI&lt;0,-1,1)+IF(DI:DI&lt;0,-1,1)*COUNTIF(CT$2:CT105,CT:CT),"")</f>
        <v/>
      </c>
      <c r="CW106" s="76" t="str">
        <f>IF(AND(Include_study?="Yes",Sufficient_data="Yes"),RANK(DM:DM,DM:DM,1)*IF(DL:DL&lt;0,-1,1)+IF(DL:DL&lt;0,-1,1)*COUNTIF(CT$2:CT105,CT:CT),"")</f>
        <v/>
      </c>
      <c r="CX106" s="34" t="e">
        <f>IF(AND(Include_study?="Yes",Sufficient_data="Yes"),'Publication Bias Analysis'!E:E,NA())</f>
        <v>#N/A</v>
      </c>
      <c r="CY106" s="47" t="e">
        <f>IF(AND(Include_study?="Yes",Sufficient_data="Yes"),'Publication Bias Analysis'!F:F,NA())</f>
        <v>#N/A</v>
      </c>
      <c r="DE106" s="166"/>
      <c r="DF10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06" s="34" t="str">
        <f t="shared" si="182"/>
        <v/>
      </c>
      <c r="DH106" s="47" t="str">
        <f>IF(AND(Include_study?="Yes",Sufficient_data="Yes"),1/('Publication Bias Analysis'!F:F^2+IF(Additional_model="Fixed effect",0,$DQ$7)),"")</f>
        <v/>
      </c>
      <c r="DI106" s="34" t="str">
        <f>IF(AND(Include_study?="Yes",Sufficient_data="Yes"),IF('Publication Bias Analysis'!L$37="Left",'Publication Bias Analysis'!E:E-DQ$3,DQ$3-'Publication Bias Analysis'!E:E),"")</f>
        <v/>
      </c>
      <c r="DJ106" s="34" t="str">
        <f t="shared" si="183"/>
        <v/>
      </c>
      <c r="DK106" s="47" t="str">
        <f>IF(AND(DI106&lt;&gt;"",CU106&lt;=MAX(CU:CU)-DQ$8),1/('Publication Bias Analysis'!F:F^2+IF(Additional_model="Fixed effect",0,$DQ$15)),"")</f>
        <v/>
      </c>
      <c r="DL106" s="7" t="str">
        <f>IF(AND(Include_study?="Yes",Sufficient_data="Yes"),IF('Publication Bias Analysis'!L$37="Left",'Publication Bias Analysis'!E:E-DQ$11,DQ$11-'Publication Bias Analysis'!E:E),"")</f>
        <v/>
      </c>
      <c r="DM106" s="7" t="str">
        <f t="shared" si="184"/>
        <v/>
      </c>
      <c r="DN106" s="47" t="str">
        <f>IF(AND(DL106&lt;&gt;"",CV106&lt;=MAX(CV:CV)-DQ$16),1/('Publication Bias Analysis'!F:F^2+IF(Additional_model="Fixed effect",0,$DQ$23)),"")</f>
        <v/>
      </c>
      <c r="EF106" s="166"/>
      <c r="EG106" s="34" t="str">
        <f t="shared" si="211"/>
        <v/>
      </c>
      <c r="EH106" s="47" t="str">
        <f>IF(AND(Include_study?="Yes",Sufficient_data="Yes"),Z_score-('Publication Bias Analysis'!P$3+'Publication Bias Analysis'!P$4*Inverse_standard_error),"")</f>
        <v/>
      </c>
      <c r="EJ106" s="166"/>
      <c r="EK106" s="34" t="str">
        <f>IF(AND(Include_study?="Yes",Sufficient_data="Yes"),('Publication Bias Analysis'!E:E-SUMPRODUCT('Publication Bias Analysis'!E:E,Calculations!CN:CN)/SUM(Calculations!CN:CN))/(SQRT(EL:EL)),"")</f>
        <v/>
      </c>
      <c r="EL106" s="34" t="str">
        <f>IF(AND(Include_study?="Yes",Sufficient_data="Yes"),'Publication Bias Analysis'!F:F^2-1/(SUM(Calculations!CN:CN)),"")</f>
        <v/>
      </c>
      <c r="EM106" s="76" t="str">
        <f t="shared" si="253"/>
        <v/>
      </c>
      <c r="EN106" s="76" t="str">
        <f t="shared" si="254"/>
        <v/>
      </c>
      <c r="EO106" s="76" t="str">
        <f>IF(AND(Include_study?="Yes",Sufficient_data="Yes"),COUNTIFS(EM$2:EM105,"&lt;"&amp;EM106,EN$2:EN105,"&lt;"&amp;EN106)+COUNTIFS(EM107:EM$201,"&lt;"&amp;EM106,EN107:EN$201,"&lt;"&amp;EN106)+COUNTIFS(EM$2:EM105,"&gt;"&amp;EM106,EN$2:EN105,"&gt;"&amp;EN106)+COUNTIFS(EM107:EM$201,"&gt;"&amp;EM106,EN107:EN$201,"&gt;"&amp;EN106),"")</f>
        <v/>
      </c>
      <c r="EP106" s="101" t="str">
        <f>IF(AND(Include_study?="Yes",Sufficient_data="Yes"),COUNTIFS(EM$2:EM105,"&lt;"&amp;EM106,EN$2:EN105,"&gt;"&amp;EN106)+COUNTIFS(EM107:EM$201,"&lt;"&amp;EM106,EN107:EN$201,"&gt;"&amp;EN106)+COUNTIFS(EM$2:EM105,"&gt;"&amp;EM106,EN$2:EN105,"&lt;"&amp;EN106)+COUNTIFS(EM107:EM$201,"&gt;"&amp;EM106,EN107:EN$201,"&lt;"&amp;EN106),"")</f>
        <v/>
      </c>
      <c r="ER106" s="166"/>
      <c r="EW106" s="166"/>
      <c r="EX106" s="34" t="e">
        <f t="shared" si="255"/>
        <v>#N/A</v>
      </c>
      <c r="EY106" s="34" t="e">
        <f t="shared" si="256"/>
        <v>#N/A</v>
      </c>
      <c r="EZ106" s="34" t="str">
        <f t="shared" si="257"/>
        <v/>
      </c>
      <c r="FA106" s="47" t="str">
        <f>IF(AND(Include_study?="Yes",Sufficient_data="Yes"),Z_score-('Publication Bias Analysis'!AL$30+'Publication Bias Analysis'!AL$31*Inverse_standard_error),"")</f>
        <v/>
      </c>
      <c r="FG106" s="166"/>
      <c r="FH106" s="104" t="str">
        <f>IF(Z_score&lt;&gt;"",RANK('Publication Bias Analysis'!AT:AT,'Publication Bias Analysis'!AT:AT,1)+COUNTIF('Publication Bias Analysis'!AT$2:AT105,'Publication Bias Analysis'!AT106),"")</f>
        <v/>
      </c>
      <c r="FI106" s="34" t="str">
        <f t="shared" si="258"/>
        <v/>
      </c>
      <c r="FJ106" s="34" t="e">
        <f>IF('Publication Bias Analysis'!AS106&lt;&gt;"",'Publication Bias Analysis'!AS106,NA())</f>
        <v>#N/A</v>
      </c>
      <c r="FK106" s="34" t="e">
        <f>IF('Publication Bias Analysis'!AT106&lt;&gt;"",'Publication Bias Analysis'!AT106,NA())</f>
        <v>#N/A</v>
      </c>
      <c r="FL106" s="34" t="str">
        <f>IF(AND(Include_study?="Yes",Sufficient_data="Yes"),'Publication Bias Analysis'!AS:AS-AVERAGE('Publication Bias Analysis'!AS:AS),"")</f>
        <v/>
      </c>
      <c r="FM106" s="47" t="str">
        <f>IF(AND(Include_study?="Yes",Sufficient_data="Yes"),FK:FK-('Publication Bias Analysis'!AW$30+'Publication Bias Analysis'!AW$31*'Publication Bias Analysis'!AS:AS),"")</f>
        <v/>
      </c>
      <c r="FS106" s="166"/>
      <c r="FT106" s="34" t="str">
        <f t="shared" si="259"/>
        <v/>
      </c>
      <c r="FU106" s="90" t="str">
        <f t="shared" si="220"/>
        <v/>
      </c>
      <c r="FV106" s="47" t="str">
        <f t="shared" si="185"/>
        <v/>
      </c>
    </row>
    <row r="107" spans="1:178" x14ac:dyDescent="0.2">
      <c r="A107" s="169"/>
      <c r="B107" s="54" t="str">
        <f t="shared" si="221"/>
        <v/>
      </c>
      <c r="C107" s="76" t="str">
        <f>IF(B107&lt;&gt;"",IF(B107=0,COUNTIF(B$2:B106,0)+1,COUNTIF(B$2:B106,B107)+B107+COUNTIF(B:B,0)),"")</f>
        <v/>
      </c>
      <c r="D107" s="76" t="str">
        <f t="shared" si="222"/>
        <v/>
      </c>
      <c r="E107" s="121" t="str">
        <f>IF(AND(Sufficient_data="Yes",Include_study?="Yes",Input!Study_name&lt;&gt;""),Input!Study_name,"")</f>
        <v/>
      </c>
      <c r="F10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07" s="76" t="str">
        <f t="shared" si="223"/>
        <v/>
      </c>
      <c r="H107" s="132" t="str">
        <f t="shared" si="224"/>
        <v/>
      </c>
      <c r="I10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07" s="77" t="str">
        <f t="shared" si="225"/>
        <v/>
      </c>
      <c r="K107" s="77" t="str">
        <f t="shared" si="226"/>
        <v/>
      </c>
      <c r="L107" s="77" t="str">
        <f t="shared" si="227"/>
        <v/>
      </c>
      <c r="M107" s="77" t="str">
        <f t="shared" si="228"/>
        <v/>
      </c>
      <c r="N107" s="77" t="str">
        <f t="shared" si="229"/>
        <v/>
      </c>
      <c r="O107" s="146" t="str">
        <f t="shared" si="230"/>
        <v/>
      </c>
      <c r="P107" s="142" t="str">
        <f t="shared" si="231"/>
        <v/>
      </c>
      <c r="Q107" s="35"/>
      <c r="R107" s="71" t="e">
        <f t="shared" si="232"/>
        <v>#N/A</v>
      </c>
      <c r="S107" s="34" t="e">
        <f t="shared" si="233"/>
        <v>#N/A</v>
      </c>
      <c r="T107" s="47" t="e">
        <f t="shared" si="234"/>
        <v>#N/A</v>
      </c>
      <c r="Y107" s="169"/>
      <c r="Z107" s="83" t="str">
        <f t="shared" si="157"/>
        <v/>
      </c>
      <c r="AA107" s="34" t="str">
        <f t="shared" si="235"/>
        <v/>
      </c>
      <c r="AB107" s="34" t="str">
        <f t="shared" si="236"/>
        <v/>
      </c>
      <c r="AC107" s="34" t="str">
        <f t="shared" si="237"/>
        <v/>
      </c>
      <c r="AD107" s="34" t="str">
        <f t="shared" si="238"/>
        <v/>
      </c>
      <c r="AE107" s="77" t="str">
        <f t="shared" si="158"/>
        <v/>
      </c>
      <c r="AF107" s="77" t="str">
        <f t="shared" si="239"/>
        <v/>
      </c>
      <c r="AG107" s="84" t="str">
        <f t="shared" si="159"/>
        <v/>
      </c>
      <c r="AH107" s="34" t="str">
        <f t="shared" si="240"/>
        <v/>
      </c>
      <c r="AI107" s="34" t="str">
        <f t="shared" si="241"/>
        <v/>
      </c>
      <c r="AJ107" s="47" t="str">
        <f t="shared" si="242"/>
        <v/>
      </c>
      <c r="AK107" s="35"/>
      <c r="AL107" s="71" t="e">
        <f t="shared" si="160"/>
        <v>#N/A</v>
      </c>
      <c r="AM107" s="34" t="e">
        <f t="shared" si="161"/>
        <v>#N/A</v>
      </c>
      <c r="AN107" s="47" t="e">
        <f t="shared" si="162"/>
        <v>#N/A</v>
      </c>
      <c r="AO107" s="35"/>
      <c r="AP107" s="83" t="str">
        <f t="shared" si="163"/>
        <v/>
      </c>
      <c r="AQ107" s="34" t="str">
        <f>IF(AND(Sufficient_data="Yes",Include_study?="Yes",Subgroup&lt;&gt;""),IF(COUNTIFS(Input!L$2:L106,"="&amp;"Yes",Input!C$2:C106,"="&amp;"Yes",Input!M$2:M106,"="&amp;Subgroup)&gt;0,"",Subgroup),"")</f>
        <v/>
      </c>
      <c r="AR107" s="89" t="str">
        <f t="shared" si="164"/>
        <v/>
      </c>
      <c r="AS107" s="76" t="str">
        <f t="shared" si="165"/>
        <v/>
      </c>
      <c r="AT107" s="34" t="str">
        <f t="shared" si="166"/>
        <v/>
      </c>
      <c r="AU107" s="90" t="str">
        <f t="shared" si="167"/>
        <v/>
      </c>
      <c r="AV107" s="34" t="str">
        <f t="shared" si="168"/>
        <v/>
      </c>
      <c r="AW107" s="34" t="str">
        <f t="shared" si="169"/>
        <v/>
      </c>
      <c r="AX107" s="34" t="str">
        <f t="shared" si="243"/>
        <v/>
      </c>
      <c r="AY107" s="34" t="str">
        <f t="shared" si="170"/>
        <v/>
      </c>
      <c r="AZ107" s="34" t="str">
        <f t="shared" si="171"/>
        <v/>
      </c>
      <c r="BA107" s="34" t="str">
        <f t="shared" si="244"/>
        <v/>
      </c>
      <c r="BB107" s="89" t="str">
        <f t="shared" si="172"/>
        <v/>
      </c>
      <c r="BC107" s="34" t="str">
        <f t="shared" si="245"/>
        <v/>
      </c>
      <c r="BD107" s="34" t="str">
        <f t="shared" si="246"/>
        <v/>
      </c>
      <c r="BE107" s="34" t="str">
        <f t="shared" si="173"/>
        <v/>
      </c>
      <c r="BF107" s="34" t="str">
        <f t="shared" si="174"/>
        <v/>
      </c>
      <c r="BG107" s="34" t="str">
        <f t="shared" si="215"/>
        <v/>
      </c>
      <c r="BH107" s="34" t="str">
        <f t="shared" si="216"/>
        <v/>
      </c>
      <c r="BI107" s="34" t="str">
        <f t="shared" si="175"/>
        <v/>
      </c>
      <c r="BJ107" s="34" t="str">
        <f t="shared" si="176"/>
        <v/>
      </c>
      <c r="BK107" s="34" t="str">
        <f t="shared" si="177"/>
        <v/>
      </c>
      <c r="BL107" s="34" t="e">
        <f t="shared" si="178"/>
        <v>#N/A</v>
      </c>
      <c r="BM107" s="84" t="str">
        <f t="shared" si="217"/>
        <v/>
      </c>
      <c r="BN107" s="34" t="str">
        <f t="shared" si="179"/>
        <v/>
      </c>
      <c r="BO107" s="34" t="str">
        <f t="shared" si="247"/>
        <v/>
      </c>
      <c r="BP107" s="34" t="str">
        <f t="shared" si="180"/>
        <v/>
      </c>
      <c r="BQ107" s="47" t="str">
        <f t="shared" si="218"/>
        <v/>
      </c>
      <c r="BV107" s="170"/>
      <c r="BW107" s="71" t="e">
        <f>IF(AND(Sufficient_data="Yes",Include_study?="Yes",Moderator&lt;&gt;""),'Moderator Analysis'!E:E,NA())</f>
        <v>#N/A</v>
      </c>
      <c r="BX107" s="34" t="e">
        <f>IF(AND(Include_study?="Yes",Sufficient_data="Yes",Moderator&lt;&gt;""),'Moderator Analysis'!F:F,NA())</f>
        <v>#N/A</v>
      </c>
      <c r="BY107" s="34" t="str">
        <f t="shared" si="248"/>
        <v/>
      </c>
      <c r="BZ107" s="34" t="str">
        <f>IF(AND(Sufficient_data="Yes",Include_study?="Yes",Moderator&lt;&gt;""),'Moderator Analysis'!F:F-CJ$2,"")</f>
        <v/>
      </c>
      <c r="CA107" s="34" t="str">
        <f>IF(AND(Sufficient_data="Yes",Include_study?="Yes",Moderator&lt;&gt;""),'Moderator Analysis'!E:E-CJ$3,"")</f>
        <v/>
      </c>
      <c r="CB107" s="47" t="str">
        <f t="shared" si="249"/>
        <v/>
      </c>
      <c r="CD107" s="95" t="str">
        <f t="shared" si="181"/>
        <v/>
      </c>
      <c r="CE107" s="77" t="str">
        <f>IF(AND(Sufficient_data="Yes",Include_study?="Yes",CD107&lt;&gt;""),'Moderator Analysis'!F:F-'Moderator Analysis'!J$37,"")</f>
        <v/>
      </c>
      <c r="CF107" s="77" t="str">
        <f>IF(AND(Sufficient_data="Yes",Include_study?="Yes",CD107&lt;&gt;""),'Moderator Analysis'!E:E-SUMPRODUCT('Moderator Analysis'!E:E,CD:CD)/SUM(CD:CD),"")</f>
        <v/>
      </c>
      <c r="CG107" s="96" t="str">
        <f>IF(AND(Sufficient_data="Yes",Include_study?="Yes",CD107&lt;&gt;""),CD:CD*(BX107-'Moderator Analysis'!J$29-'Moderator Analysis'!J$30*'Moderator Analysis'!E:E)^2,"")</f>
        <v/>
      </c>
      <c r="CL107" s="170"/>
      <c r="CM107" s="174"/>
      <c r="CN107" s="34" t="str">
        <f t="shared" si="250"/>
        <v/>
      </c>
      <c r="CO107" s="34" t="str">
        <f>IF(AND(Include_study?="Yes",Sufficient_data="Yes"),1/('Publication Bias Analysis'!F:F^2+IF(Additional_model="Fixed effect",0,Calculations!DB$11)),"")</f>
        <v/>
      </c>
      <c r="CP107" s="34" t="str">
        <f>IF(AND(Include_study?="Yes",Sufficient_data="Yes"),1/('Publication Bias Analysis'!F:F^2+IF(Additional_model="Fixed effect",0,'Publication Bias Analysis'!L$32)),"")</f>
        <v/>
      </c>
      <c r="CQ107" s="34" t="str">
        <f>IF(AND(Include_study?="Yes",Sufficient_data="Yes"),'Publication Bias Analysis'!E:E-'Publication Bias Analysis'!I$37,"")</f>
        <v/>
      </c>
      <c r="CR107" s="34" t="str">
        <f t="shared" si="251"/>
        <v/>
      </c>
      <c r="CS107" s="34" t="str">
        <f t="shared" si="260"/>
        <v/>
      </c>
      <c r="CT107" s="76" t="str">
        <f t="shared" si="252"/>
        <v/>
      </c>
      <c r="CU107" s="76" t="str">
        <f>IF(AND(Include_study?="Yes",Sufficient_data="Yes"),CT:CT+IF(DF:DF&lt;0,-1,1)*COUNTIF(CT$2:CT106,CT:CT),"")</f>
        <v/>
      </c>
      <c r="CV107" s="76" t="str">
        <f>IF(AND(Include_study?="Yes",Sufficient_data="Yes"),RANK(DJ:DJ,DJ:DJ,1)*IF(DI:DI&lt;0,-1,1)+IF(DI:DI&lt;0,-1,1)*COUNTIF(CT$2:CT106,CT:CT),"")</f>
        <v/>
      </c>
      <c r="CW107" s="76" t="str">
        <f>IF(AND(Include_study?="Yes",Sufficient_data="Yes"),RANK(DM:DM,DM:DM,1)*IF(DL:DL&lt;0,-1,1)+IF(DL:DL&lt;0,-1,1)*COUNTIF(CT$2:CT106,CT:CT),"")</f>
        <v/>
      </c>
      <c r="CX107" s="34" t="e">
        <f>IF(AND(Include_study?="Yes",Sufficient_data="Yes"),'Publication Bias Analysis'!E:E,NA())</f>
        <v>#N/A</v>
      </c>
      <c r="CY107" s="47" t="e">
        <f>IF(AND(Include_study?="Yes",Sufficient_data="Yes"),'Publication Bias Analysis'!F:F,NA())</f>
        <v>#N/A</v>
      </c>
      <c r="DE107" s="166"/>
      <c r="DF10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07" s="34" t="str">
        <f t="shared" si="182"/>
        <v/>
      </c>
      <c r="DH107" s="47" t="str">
        <f>IF(AND(Include_study?="Yes",Sufficient_data="Yes"),1/('Publication Bias Analysis'!F:F^2+IF(Additional_model="Fixed effect",0,$DQ$7)),"")</f>
        <v/>
      </c>
      <c r="DI107" s="34" t="str">
        <f>IF(AND(Include_study?="Yes",Sufficient_data="Yes"),IF('Publication Bias Analysis'!L$37="Left",'Publication Bias Analysis'!E:E-DQ$3,DQ$3-'Publication Bias Analysis'!E:E),"")</f>
        <v/>
      </c>
      <c r="DJ107" s="34" t="str">
        <f t="shared" si="183"/>
        <v/>
      </c>
      <c r="DK107" s="47" t="str">
        <f>IF(AND(DI107&lt;&gt;"",CU107&lt;=MAX(CU:CU)-DQ$8),1/('Publication Bias Analysis'!F:F^2+IF(Additional_model="Fixed effect",0,$DQ$15)),"")</f>
        <v/>
      </c>
      <c r="DL107" s="7" t="str">
        <f>IF(AND(Include_study?="Yes",Sufficient_data="Yes"),IF('Publication Bias Analysis'!L$37="Left",'Publication Bias Analysis'!E:E-DQ$11,DQ$11-'Publication Bias Analysis'!E:E),"")</f>
        <v/>
      </c>
      <c r="DM107" s="7" t="str">
        <f t="shared" si="184"/>
        <v/>
      </c>
      <c r="DN107" s="47" t="str">
        <f>IF(AND(DL107&lt;&gt;"",CV107&lt;=MAX(CV:CV)-DQ$16),1/('Publication Bias Analysis'!F:F^2+IF(Additional_model="Fixed effect",0,$DQ$23)),"")</f>
        <v/>
      </c>
      <c r="EF107" s="166"/>
      <c r="EG107" s="34" t="str">
        <f t="shared" si="211"/>
        <v/>
      </c>
      <c r="EH107" s="47" t="str">
        <f>IF(AND(Include_study?="Yes",Sufficient_data="Yes"),Z_score-('Publication Bias Analysis'!P$3+'Publication Bias Analysis'!P$4*Inverse_standard_error),"")</f>
        <v/>
      </c>
      <c r="EJ107" s="166"/>
      <c r="EK107" s="34" t="str">
        <f>IF(AND(Include_study?="Yes",Sufficient_data="Yes"),('Publication Bias Analysis'!E:E-SUMPRODUCT('Publication Bias Analysis'!E:E,Calculations!CN:CN)/SUM(Calculations!CN:CN))/(SQRT(EL:EL)),"")</f>
        <v/>
      </c>
      <c r="EL107" s="34" t="str">
        <f>IF(AND(Include_study?="Yes",Sufficient_data="Yes"),'Publication Bias Analysis'!F:F^2-1/(SUM(Calculations!CN:CN)),"")</f>
        <v/>
      </c>
      <c r="EM107" s="76" t="str">
        <f t="shared" si="253"/>
        <v/>
      </c>
      <c r="EN107" s="76" t="str">
        <f t="shared" si="254"/>
        <v/>
      </c>
      <c r="EO107" s="76" t="str">
        <f>IF(AND(Include_study?="Yes",Sufficient_data="Yes"),COUNTIFS(EM$2:EM106,"&lt;"&amp;EM107,EN$2:EN106,"&lt;"&amp;EN107)+COUNTIFS(EM108:EM$201,"&lt;"&amp;EM107,EN108:EN$201,"&lt;"&amp;EN107)+COUNTIFS(EM$2:EM106,"&gt;"&amp;EM107,EN$2:EN106,"&gt;"&amp;EN107)+COUNTIFS(EM108:EM$201,"&gt;"&amp;EM107,EN108:EN$201,"&gt;"&amp;EN107),"")</f>
        <v/>
      </c>
      <c r="EP107" s="101" t="str">
        <f>IF(AND(Include_study?="Yes",Sufficient_data="Yes"),COUNTIFS(EM$2:EM106,"&lt;"&amp;EM107,EN$2:EN106,"&gt;"&amp;EN107)+COUNTIFS(EM108:EM$201,"&lt;"&amp;EM107,EN108:EN$201,"&gt;"&amp;EN107)+COUNTIFS(EM$2:EM106,"&gt;"&amp;EM107,EN$2:EN106,"&lt;"&amp;EN107)+COUNTIFS(EM108:EM$201,"&gt;"&amp;EM107,EN108:EN$201,"&lt;"&amp;EN107),"")</f>
        <v/>
      </c>
      <c r="ER107" s="166"/>
      <c r="EW107" s="166"/>
      <c r="EX107" s="34" t="e">
        <f t="shared" si="255"/>
        <v>#N/A</v>
      </c>
      <c r="EY107" s="34" t="e">
        <f t="shared" si="256"/>
        <v>#N/A</v>
      </c>
      <c r="EZ107" s="34" t="str">
        <f t="shared" si="257"/>
        <v/>
      </c>
      <c r="FA107" s="47" t="str">
        <f>IF(AND(Include_study?="Yes",Sufficient_data="Yes"),Z_score-('Publication Bias Analysis'!AL$30+'Publication Bias Analysis'!AL$31*Inverse_standard_error),"")</f>
        <v/>
      </c>
      <c r="FG107" s="166"/>
      <c r="FH107" s="104" t="str">
        <f>IF(Z_score&lt;&gt;"",RANK('Publication Bias Analysis'!AT:AT,'Publication Bias Analysis'!AT:AT,1)+COUNTIF('Publication Bias Analysis'!AT$2:AT106,'Publication Bias Analysis'!AT107),"")</f>
        <v/>
      </c>
      <c r="FI107" s="34" t="str">
        <f t="shared" si="258"/>
        <v/>
      </c>
      <c r="FJ107" s="34" t="e">
        <f>IF('Publication Bias Analysis'!AS107&lt;&gt;"",'Publication Bias Analysis'!AS107,NA())</f>
        <v>#N/A</v>
      </c>
      <c r="FK107" s="34" t="e">
        <f>IF('Publication Bias Analysis'!AT107&lt;&gt;"",'Publication Bias Analysis'!AT107,NA())</f>
        <v>#N/A</v>
      </c>
      <c r="FL107" s="34" t="str">
        <f>IF(AND(Include_study?="Yes",Sufficient_data="Yes"),'Publication Bias Analysis'!AS:AS-AVERAGE('Publication Bias Analysis'!AS:AS),"")</f>
        <v/>
      </c>
      <c r="FM107" s="47" t="str">
        <f>IF(AND(Include_study?="Yes",Sufficient_data="Yes"),FK:FK-('Publication Bias Analysis'!AW$30+'Publication Bias Analysis'!AW$31*'Publication Bias Analysis'!AS:AS),"")</f>
        <v/>
      </c>
      <c r="FS107" s="166"/>
      <c r="FT107" s="34" t="str">
        <f t="shared" si="259"/>
        <v/>
      </c>
      <c r="FU107" s="90" t="str">
        <f t="shared" si="220"/>
        <v/>
      </c>
      <c r="FV107" s="47" t="str">
        <f t="shared" si="185"/>
        <v/>
      </c>
    </row>
    <row r="108" spans="1:178" x14ac:dyDescent="0.2">
      <c r="A108" s="169"/>
      <c r="B108" s="54" t="str">
        <f t="shared" si="221"/>
        <v/>
      </c>
      <c r="C108" s="76" t="str">
        <f>IF(B108&lt;&gt;"",IF(B108=0,COUNTIF(B$2:B107,0)+1,COUNTIF(B$2:B107,B108)+B108+COUNTIF(B:B,0)),"")</f>
        <v/>
      </c>
      <c r="D108" s="76" t="str">
        <f t="shared" si="222"/>
        <v/>
      </c>
      <c r="E108" s="121" t="str">
        <f>IF(AND(Sufficient_data="Yes",Include_study?="Yes",Input!Study_name&lt;&gt;""),Input!Study_name,"")</f>
        <v/>
      </c>
      <c r="F10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08" s="76" t="str">
        <f t="shared" si="223"/>
        <v/>
      </c>
      <c r="H108" s="132" t="str">
        <f t="shared" si="224"/>
        <v/>
      </c>
      <c r="I10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08" s="77" t="str">
        <f t="shared" si="225"/>
        <v/>
      </c>
      <c r="K108" s="77" t="str">
        <f t="shared" si="226"/>
        <v/>
      </c>
      <c r="L108" s="77" t="str">
        <f t="shared" si="227"/>
        <v/>
      </c>
      <c r="M108" s="77" t="str">
        <f t="shared" si="228"/>
        <v/>
      </c>
      <c r="N108" s="77" t="str">
        <f t="shared" si="229"/>
        <v/>
      </c>
      <c r="O108" s="146" t="str">
        <f t="shared" si="230"/>
        <v/>
      </c>
      <c r="P108" s="142" t="str">
        <f t="shared" si="231"/>
        <v/>
      </c>
      <c r="Q108" s="35"/>
      <c r="R108" s="71" t="e">
        <f t="shared" si="232"/>
        <v>#N/A</v>
      </c>
      <c r="S108" s="34" t="e">
        <f t="shared" si="233"/>
        <v>#N/A</v>
      </c>
      <c r="T108" s="47" t="e">
        <f t="shared" si="234"/>
        <v>#N/A</v>
      </c>
      <c r="Y108" s="169"/>
      <c r="Z108" s="83" t="str">
        <f t="shared" si="157"/>
        <v/>
      </c>
      <c r="AA108" s="34" t="str">
        <f t="shared" si="235"/>
        <v/>
      </c>
      <c r="AB108" s="34" t="str">
        <f t="shared" si="236"/>
        <v/>
      </c>
      <c r="AC108" s="34" t="str">
        <f t="shared" si="237"/>
        <v/>
      </c>
      <c r="AD108" s="34" t="str">
        <f t="shared" si="238"/>
        <v/>
      </c>
      <c r="AE108" s="77" t="str">
        <f t="shared" si="158"/>
        <v/>
      </c>
      <c r="AF108" s="77" t="str">
        <f t="shared" si="239"/>
        <v/>
      </c>
      <c r="AG108" s="84" t="str">
        <f t="shared" si="159"/>
        <v/>
      </c>
      <c r="AH108" s="34" t="str">
        <f t="shared" si="240"/>
        <v/>
      </c>
      <c r="AI108" s="34" t="str">
        <f t="shared" si="241"/>
        <v/>
      </c>
      <c r="AJ108" s="47" t="str">
        <f t="shared" si="242"/>
        <v/>
      </c>
      <c r="AK108" s="35"/>
      <c r="AL108" s="71" t="e">
        <f t="shared" si="160"/>
        <v>#N/A</v>
      </c>
      <c r="AM108" s="34" t="e">
        <f t="shared" si="161"/>
        <v>#N/A</v>
      </c>
      <c r="AN108" s="47" t="e">
        <f t="shared" si="162"/>
        <v>#N/A</v>
      </c>
      <c r="AO108" s="35"/>
      <c r="AP108" s="83" t="str">
        <f t="shared" si="163"/>
        <v/>
      </c>
      <c r="AQ108" s="34" t="str">
        <f>IF(AND(Sufficient_data="Yes",Include_study?="Yes",Subgroup&lt;&gt;""),IF(COUNTIFS(Input!L$2:L107,"="&amp;"Yes",Input!C$2:C107,"="&amp;"Yes",Input!M$2:M107,"="&amp;Subgroup)&gt;0,"",Subgroup),"")</f>
        <v/>
      </c>
      <c r="AR108" s="89" t="str">
        <f t="shared" si="164"/>
        <v/>
      </c>
      <c r="AS108" s="76" t="str">
        <f t="shared" si="165"/>
        <v/>
      </c>
      <c r="AT108" s="34" t="str">
        <f t="shared" si="166"/>
        <v/>
      </c>
      <c r="AU108" s="90" t="str">
        <f t="shared" si="167"/>
        <v/>
      </c>
      <c r="AV108" s="34" t="str">
        <f t="shared" si="168"/>
        <v/>
      </c>
      <c r="AW108" s="34" t="str">
        <f t="shared" si="169"/>
        <v/>
      </c>
      <c r="AX108" s="34" t="str">
        <f t="shared" si="243"/>
        <v/>
      </c>
      <c r="AY108" s="34" t="str">
        <f t="shared" si="170"/>
        <v/>
      </c>
      <c r="AZ108" s="34" t="str">
        <f t="shared" si="171"/>
        <v/>
      </c>
      <c r="BA108" s="34" t="str">
        <f t="shared" si="244"/>
        <v/>
      </c>
      <c r="BB108" s="89" t="str">
        <f t="shared" si="172"/>
        <v/>
      </c>
      <c r="BC108" s="34" t="str">
        <f t="shared" si="245"/>
        <v/>
      </c>
      <c r="BD108" s="34" t="str">
        <f t="shared" si="246"/>
        <v/>
      </c>
      <c r="BE108" s="34" t="str">
        <f t="shared" si="173"/>
        <v/>
      </c>
      <c r="BF108" s="34" t="str">
        <f t="shared" si="174"/>
        <v/>
      </c>
      <c r="BG108" s="34" t="str">
        <f t="shared" si="215"/>
        <v/>
      </c>
      <c r="BH108" s="34" t="str">
        <f t="shared" si="216"/>
        <v/>
      </c>
      <c r="BI108" s="34" t="str">
        <f t="shared" si="175"/>
        <v/>
      </c>
      <c r="BJ108" s="34" t="str">
        <f t="shared" si="176"/>
        <v/>
      </c>
      <c r="BK108" s="34" t="str">
        <f t="shared" si="177"/>
        <v/>
      </c>
      <c r="BL108" s="34" t="e">
        <f t="shared" si="178"/>
        <v>#N/A</v>
      </c>
      <c r="BM108" s="84" t="str">
        <f t="shared" si="217"/>
        <v/>
      </c>
      <c r="BN108" s="34" t="str">
        <f t="shared" si="179"/>
        <v/>
      </c>
      <c r="BO108" s="34" t="str">
        <f t="shared" si="247"/>
        <v/>
      </c>
      <c r="BP108" s="34" t="str">
        <f t="shared" si="180"/>
        <v/>
      </c>
      <c r="BQ108" s="47" t="str">
        <f t="shared" si="218"/>
        <v/>
      </c>
      <c r="BV108" s="170"/>
      <c r="BW108" s="71" t="e">
        <f>IF(AND(Sufficient_data="Yes",Include_study?="Yes",Moderator&lt;&gt;""),'Moderator Analysis'!E:E,NA())</f>
        <v>#N/A</v>
      </c>
      <c r="BX108" s="34" t="e">
        <f>IF(AND(Include_study?="Yes",Sufficient_data="Yes",Moderator&lt;&gt;""),'Moderator Analysis'!F:F,NA())</f>
        <v>#N/A</v>
      </c>
      <c r="BY108" s="34" t="str">
        <f t="shared" si="248"/>
        <v/>
      </c>
      <c r="BZ108" s="34" t="str">
        <f>IF(AND(Sufficient_data="Yes",Include_study?="Yes",Moderator&lt;&gt;""),'Moderator Analysis'!F:F-CJ$2,"")</f>
        <v/>
      </c>
      <c r="CA108" s="34" t="str">
        <f>IF(AND(Sufficient_data="Yes",Include_study?="Yes",Moderator&lt;&gt;""),'Moderator Analysis'!E:E-CJ$3,"")</f>
        <v/>
      </c>
      <c r="CB108" s="47" t="str">
        <f t="shared" si="249"/>
        <v/>
      </c>
      <c r="CD108" s="95" t="str">
        <f t="shared" si="181"/>
        <v/>
      </c>
      <c r="CE108" s="77" t="str">
        <f>IF(AND(Sufficient_data="Yes",Include_study?="Yes",CD108&lt;&gt;""),'Moderator Analysis'!F:F-'Moderator Analysis'!J$37,"")</f>
        <v/>
      </c>
      <c r="CF108" s="77" t="str">
        <f>IF(AND(Sufficient_data="Yes",Include_study?="Yes",CD108&lt;&gt;""),'Moderator Analysis'!E:E-SUMPRODUCT('Moderator Analysis'!E:E,CD:CD)/SUM(CD:CD),"")</f>
        <v/>
      </c>
      <c r="CG108" s="96" t="str">
        <f>IF(AND(Sufficient_data="Yes",Include_study?="Yes",CD108&lt;&gt;""),CD:CD*(BX108-'Moderator Analysis'!J$29-'Moderator Analysis'!J$30*'Moderator Analysis'!E:E)^2,"")</f>
        <v/>
      </c>
      <c r="CL108" s="170"/>
      <c r="CM108" s="174"/>
      <c r="CN108" s="34" t="str">
        <f t="shared" si="250"/>
        <v/>
      </c>
      <c r="CO108" s="34" t="str">
        <f>IF(AND(Include_study?="Yes",Sufficient_data="Yes"),1/('Publication Bias Analysis'!F:F^2+IF(Additional_model="Fixed effect",0,Calculations!DB$11)),"")</f>
        <v/>
      </c>
      <c r="CP108" s="34" t="str">
        <f>IF(AND(Include_study?="Yes",Sufficient_data="Yes"),1/('Publication Bias Analysis'!F:F^2+IF(Additional_model="Fixed effect",0,'Publication Bias Analysis'!L$32)),"")</f>
        <v/>
      </c>
      <c r="CQ108" s="34" t="str">
        <f>IF(AND(Include_study?="Yes",Sufficient_data="Yes"),'Publication Bias Analysis'!E:E-'Publication Bias Analysis'!I$37,"")</f>
        <v/>
      </c>
      <c r="CR108" s="34" t="str">
        <f t="shared" si="251"/>
        <v/>
      </c>
      <c r="CS108" s="34" t="str">
        <f t="shared" si="260"/>
        <v/>
      </c>
      <c r="CT108" s="76" t="str">
        <f t="shared" si="252"/>
        <v/>
      </c>
      <c r="CU108" s="76" t="str">
        <f>IF(AND(Include_study?="Yes",Sufficient_data="Yes"),CT:CT+IF(DF:DF&lt;0,-1,1)*COUNTIF(CT$2:CT107,CT:CT),"")</f>
        <v/>
      </c>
      <c r="CV108" s="76" t="str">
        <f>IF(AND(Include_study?="Yes",Sufficient_data="Yes"),RANK(DJ:DJ,DJ:DJ,1)*IF(DI:DI&lt;0,-1,1)+IF(DI:DI&lt;0,-1,1)*COUNTIF(CT$2:CT107,CT:CT),"")</f>
        <v/>
      </c>
      <c r="CW108" s="76" t="str">
        <f>IF(AND(Include_study?="Yes",Sufficient_data="Yes"),RANK(DM:DM,DM:DM,1)*IF(DL:DL&lt;0,-1,1)+IF(DL:DL&lt;0,-1,1)*COUNTIF(CT$2:CT107,CT:CT),"")</f>
        <v/>
      </c>
      <c r="CX108" s="34" t="e">
        <f>IF(AND(Include_study?="Yes",Sufficient_data="Yes"),'Publication Bias Analysis'!E:E,NA())</f>
        <v>#N/A</v>
      </c>
      <c r="CY108" s="47" t="e">
        <f>IF(AND(Include_study?="Yes",Sufficient_data="Yes"),'Publication Bias Analysis'!F:F,NA())</f>
        <v>#N/A</v>
      </c>
      <c r="DE108" s="166"/>
      <c r="DF10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08" s="34" t="str">
        <f t="shared" si="182"/>
        <v/>
      </c>
      <c r="DH108" s="47" t="str">
        <f>IF(AND(Include_study?="Yes",Sufficient_data="Yes"),1/('Publication Bias Analysis'!F:F^2+IF(Additional_model="Fixed effect",0,$DQ$7)),"")</f>
        <v/>
      </c>
      <c r="DI108" s="34" t="str">
        <f>IF(AND(Include_study?="Yes",Sufficient_data="Yes"),IF('Publication Bias Analysis'!L$37="Left",'Publication Bias Analysis'!E:E-DQ$3,DQ$3-'Publication Bias Analysis'!E:E),"")</f>
        <v/>
      </c>
      <c r="DJ108" s="34" t="str">
        <f t="shared" si="183"/>
        <v/>
      </c>
      <c r="DK108" s="47" t="str">
        <f>IF(AND(DI108&lt;&gt;"",CU108&lt;=MAX(CU:CU)-DQ$8),1/('Publication Bias Analysis'!F:F^2+IF(Additional_model="Fixed effect",0,$DQ$15)),"")</f>
        <v/>
      </c>
      <c r="DL108" s="7" t="str">
        <f>IF(AND(Include_study?="Yes",Sufficient_data="Yes"),IF('Publication Bias Analysis'!L$37="Left",'Publication Bias Analysis'!E:E-DQ$11,DQ$11-'Publication Bias Analysis'!E:E),"")</f>
        <v/>
      </c>
      <c r="DM108" s="7" t="str">
        <f t="shared" si="184"/>
        <v/>
      </c>
      <c r="DN108" s="47" t="str">
        <f>IF(AND(DL108&lt;&gt;"",CV108&lt;=MAX(CV:CV)-DQ$16),1/('Publication Bias Analysis'!F:F^2+IF(Additional_model="Fixed effect",0,$DQ$23)),"")</f>
        <v/>
      </c>
      <c r="EF108" s="166"/>
      <c r="EG108" s="34" t="str">
        <f t="shared" si="211"/>
        <v/>
      </c>
      <c r="EH108" s="47" t="str">
        <f>IF(AND(Include_study?="Yes",Sufficient_data="Yes"),Z_score-('Publication Bias Analysis'!P$3+'Publication Bias Analysis'!P$4*Inverse_standard_error),"")</f>
        <v/>
      </c>
      <c r="EJ108" s="166"/>
      <c r="EK108" s="34" t="str">
        <f>IF(AND(Include_study?="Yes",Sufficient_data="Yes"),('Publication Bias Analysis'!E:E-SUMPRODUCT('Publication Bias Analysis'!E:E,Calculations!CN:CN)/SUM(Calculations!CN:CN))/(SQRT(EL:EL)),"")</f>
        <v/>
      </c>
      <c r="EL108" s="34" t="str">
        <f>IF(AND(Include_study?="Yes",Sufficient_data="Yes"),'Publication Bias Analysis'!F:F^2-1/(SUM(Calculations!CN:CN)),"")</f>
        <v/>
      </c>
      <c r="EM108" s="76" t="str">
        <f t="shared" si="253"/>
        <v/>
      </c>
      <c r="EN108" s="76" t="str">
        <f t="shared" si="254"/>
        <v/>
      </c>
      <c r="EO108" s="76" t="str">
        <f>IF(AND(Include_study?="Yes",Sufficient_data="Yes"),COUNTIFS(EM$2:EM107,"&lt;"&amp;EM108,EN$2:EN107,"&lt;"&amp;EN108)+COUNTIFS(EM109:EM$201,"&lt;"&amp;EM108,EN109:EN$201,"&lt;"&amp;EN108)+COUNTIFS(EM$2:EM107,"&gt;"&amp;EM108,EN$2:EN107,"&gt;"&amp;EN108)+COUNTIFS(EM109:EM$201,"&gt;"&amp;EM108,EN109:EN$201,"&gt;"&amp;EN108),"")</f>
        <v/>
      </c>
      <c r="EP108" s="101" t="str">
        <f>IF(AND(Include_study?="Yes",Sufficient_data="Yes"),COUNTIFS(EM$2:EM107,"&lt;"&amp;EM108,EN$2:EN107,"&gt;"&amp;EN108)+COUNTIFS(EM109:EM$201,"&lt;"&amp;EM108,EN109:EN$201,"&gt;"&amp;EN108)+COUNTIFS(EM$2:EM107,"&gt;"&amp;EM108,EN$2:EN107,"&lt;"&amp;EN108)+COUNTIFS(EM109:EM$201,"&gt;"&amp;EM108,EN109:EN$201,"&lt;"&amp;EN108),"")</f>
        <v/>
      </c>
      <c r="ER108" s="166"/>
      <c r="EW108" s="166"/>
      <c r="EX108" s="34" t="e">
        <f t="shared" si="255"/>
        <v>#N/A</v>
      </c>
      <c r="EY108" s="34" t="e">
        <f t="shared" si="256"/>
        <v>#N/A</v>
      </c>
      <c r="EZ108" s="34" t="str">
        <f t="shared" si="257"/>
        <v/>
      </c>
      <c r="FA108" s="47" t="str">
        <f>IF(AND(Include_study?="Yes",Sufficient_data="Yes"),Z_score-('Publication Bias Analysis'!AL$30+'Publication Bias Analysis'!AL$31*Inverse_standard_error),"")</f>
        <v/>
      </c>
      <c r="FG108" s="166"/>
      <c r="FH108" s="104" t="str">
        <f>IF(Z_score&lt;&gt;"",RANK('Publication Bias Analysis'!AT:AT,'Publication Bias Analysis'!AT:AT,1)+COUNTIF('Publication Bias Analysis'!AT$2:AT107,'Publication Bias Analysis'!AT108),"")</f>
        <v/>
      </c>
      <c r="FI108" s="34" t="str">
        <f t="shared" si="258"/>
        <v/>
      </c>
      <c r="FJ108" s="34" t="e">
        <f>IF('Publication Bias Analysis'!AS108&lt;&gt;"",'Publication Bias Analysis'!AS108,NA())</f>
        <v>#N/A</v>
      </c>
      <c r="FK108" s="34" t="e">
        <f>IF('Publication Bias Analysis'!AT108&lt;&gt;"",'Publication Bias Analysis'!AT108,NA())</f>
        <v>#N/A</v>
      </c>
      <c r="FL108" s="34" t="str">
        <f>IF(AND(Include_study?="Yes",Sufficient_data="Yes"),'Publication Bias Analysis'!AS:AS-AVERAGE('Publication Bias Analysis'!AS:AS),"")</f>
        <v/>
      </c>
      <c r="FM108" s="47" t="str">
        <f>IF(AND(Include_study?="Yes",Sufficient_data="Yes"),FK:FK-('Publication Bias Analysis'!AW$30+'Publication Bias Analysis'!AW$31*'Publication Bias Analysis'!AS:AS),"")</f>
        <v/>
      </c>
      <c r="FS108" s="166"/>
      <c r="FT108" s="34" t="str">
        <f t="shared" si="259"/>
        <v/>
      </c>
      <c r="FU108" s="90" t="str">
        <f t="shared" si="220"/>
        <v/>
      </c>
      <c r="FV108" s="47" t="str">
        <f t="shared" si="185"/>
        <v/>
      </c>
    </row>
    <row r="109" spans="1:178" x14ac:dyDescent="0.2">
      <c r="A109" s="169"/>
      <c r="B109" s="54" t="str">
        <f t="shared" si="221"/>
        <v/>
      </c>
      <c r="C109" s="76" t="str">
        <f>IF(B109&lt;&gt;"",IF(B109=0,COUNTIF(B$2:B108,0)+1,COUNTIF(B$2:B108,B109)+B109+COUNTIF(B:B,0)),"")</f>
        <v/>
      </c>
      <c r="D109" s="76" t="str">
        <f t="shared" si="222"/>
        <v/>
      </c>
      <c r="E109" s="121" t="str">
        <f>IF(AND(Sufficient_data="Yes",Include_study?="Yes",Input!Study_name&lt;&gt;""),Input!Study_name,"")</f>
        <v/>
      </c>
      <c r="F10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09" s="76" t="str">
        <f t="shared" si="223"/>
        <v/>
      </c>
      <c r="H109" s="132" t="str">
        <f t="shared" si="224"/>
        <v/>
      </c>
      <c r="I10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09" s="77" t="str">
        <f t="shared" si="225"/>
        <v/>
      </c>
      <c r="K109" s="77" t="str">
        <f t="shared" si="226"/>
        <v/>
      </c>
      <c r="L109" s="77" t="str">
        <f t="shared" si="227"/>
        <v/>
      </c>
      <c r="M109" s="77" t="str">
        <f t="shared" si="228"/>
        <v/>
      </c>
      <c r="N109" s="77" t="str">
        <f t="shared" si="229"/>
        <v/>
      </c>
      <c r="O109" s="146" t="str">
        <f t="shared" si="230"/>
        <v/>
      </c>
      <c r="P109" s="142" t="str">
        <f t="shared" si="231"/>
        <v/>
      </c>
      <c r="Q109" s="35"/>
      <c r="R109" s="71" t="e">
        <f t="shared" si="232"/>
        <v>#N/A</v>
      </c>
      <c r="S109" s="34" t="e">
        <f t="shared" si="233"/>
        <v>#N/A</v>
      </c>
      <c r="T109" s="47" t="e">
        <f t="shared" si="234"/>
        <v>#N/A</v>
      </c>
      <c r="Y109" s="169"/>
      <c r="Z109" s="83" t="str">
        <f t="shared" si="157"/>
        <v/>
      </c>
      <c r="AA109" s="34" t="str">
        <f t="shared" si="235"/>
        <v/>
      </c>
      <c r="AB109" s="34" t="str">
        <f t="shared" si="236"/>
        <v/>
      </c>
      <c r="AC109" s="34" t="str">
        <f t="shared" si="237"/>
        <v/>
      </c>
      <c r="AD109" s="34" t="str">
        <f t="shared" si="238"/>
        <v/>
      </c>
      <c r="AE109" s="77" t="str">
        <f t="shared" si="158"/>
        <v/>
      </c>
      <c r="AF109" s="77" t="str">
        <f t="shared" si="239"/>
        <v/>
      </c>
      <c r="AG109" s="84" t="str">
        <f t="shared" si="159"/>
        <v/>
      </c>
      <c r="AH109" s="34" t="str">
        <f t="shared" si="240"/>
        <v/>
      </c>
      <c r="AI109" s="34" t="str">
        <f t="shared" si="241"/>
        <v/>
      </c>
      <c r="AJ109" s="47" t="str">
        <f t="shared" si="242"/>
        <v/>
      </c>
      <c r="AK109" s="35"/>
      <c r="AL109" s="71" t="e">
        <f t="shared" si="160"/>
        <v>#N/A</v>
      </c>
      <c r="AM109" s="34" t="e">
        <f t="shared" si="161"/>
        <v>#N/A</v>
      </c>
      <c r="AN109" s="47" t="e">
        <f t="shared" si="162"/>
        <v>#N/A</v>
      </c>
      <c r="AO109" s="35"/>
      <c r="AP109" s="83" t="str">
        <f t="shared" si="163"/>
        <v/>
      </c>
      <c r="AQ109" s="34" t="str">
        <f>IF(AND(Sufficient_data="Yes",Include_study?="Yes",Subgroup&lt;&gt;""),IF(COUNTIFS(Input!L$2:L108,"="&amp;"Yes",Input!C$2:C108,"="&amp;"Yes",Input!M$2:M108,"="&amp;Subgroup)&gt;0,"",Subgroup),"")</f>
        <v/>
      </c>
      <c r="AR109" s="89" t="str">
        <f t="shared" si="164"/>
        <v/>
      </c>
      <c r="AS109" s="76" t="str">
        <f t="shared" si="165"/>
        <v/>
      </c>
      <c r="AT109" s="34" t="str">
        <f t="shared" si="166"/>
        <v/>
      </c>
      <c r="AU109" s="90" t="str">
        <f t="shared" si="167"/>
        <v/>
      </c>
      <c r="AV109" s="34" t="str">
        <f t="shared" si="168"/>
        <v/>
      </c>
      <c r="AW109" s="34" t="str">
        <f t="shared" si="169"/>
        <v/>
      </c>
      <c r="AX109" s="34" t="str">
        <f t="shared" si="243"/>
        <v/>
      </c>
      <c r="AY109" s="34" t="str">
        <f t="shared" si="170"/>
        <v/>
      </c>
      <c r="AZ109" s="34" t="str">
        <f t="shared" si="171"/>
        <v/>
      </c>
      <c r="BA109" s="34" t="str">
        <f t="shared" si="244"/>
        <v/>
      </c>
      <c r="BB109" s="89" t="str">
        <f t="shared" si="172"/>
        <v/>
      </c>
      <c r="BC109" s="34" t="str">
        <f t="shared" si="245"/>
        <v/>
      </c>
      <c r="BD109" s="34" t="str">
        <f t="shared" si="246"/>
        <v/>
      </c>
      <c r="BE109" s="34" t="str">
        <f t="shared" si="173"/>
        <v/>
      </c>
      <c r="BF109" s="34" t="str">
        <f t="shared" si="174"/>
        <v/>
      </c>
      <c r="BG109" s="34" t="str">
        <f t="shared" si="215"/>
        <v/>
      </c>
      <c r="BH109" s="34" t="str">
        <f t="shared" si="216"/>
        <v/>
      </c>
      <c r="BI109" s="34" t="str">
        <f t="shared" si="175"/>
        <v/>
      </c>
      <c r="BJ109" s="34" t="str">
        <f t="shared" si="176"/>
        <v/>
      </c>
      <c r="BK109" s="34" t="str">
        <f t="shared" si="177"/>
        <v/>
      </c>
      <c r="BL109" s="34" t="e">
        <f t="shared" si="178"/>
        <v>#N/A</v>
      </c>
      <c r="BM109" s="84" t="str">
        <f t="shared" si="217"/>
        <v/>
      </c>
      <c r="BN109" s="34" t="str">
        <f t="shared" si="179"/>
        <v/>
      </c>
      <c r="BO109" s="34" t="str">
        <f t="shared" si="247"/>
        <v/>
      </c>
      <c r="BP109" s="34" t="str">
        <f t="shared" si="180"/>
        <v/>
      </c>
      <c r="BQ109" s="47" t="str">
        <f t="shared" si="218"/>
        <v/>
      </c>
      <c r="BV109" s="170"/>
      <c r="BW109" s="71" t="e">
        <f>IF(AND(Sufficient_data="Yes",Include_study?="Yes",Moderator&lt;&gt;""),'Moderator Analysis'!E:E,NA())</f>
        <v>#N/A</v>
      </c>
      <c r="BX109" s="34" t="e">
        <f>IF(AND(Include_study?="Yes",Sufficient_data="Yes",Moderator&lt;&gt;""),'Moderator Analysis'!F:F,NA())</f>
        <v>#N/A</v>
      </c>
      <c r="BY109" s="34" t="str">
        <f t="shared" si="248"/>
        <v/>
      </c>
      <c r="BZ109" s="34" t="str">
        <f>IF(AND(Sufficient_data="Yes",Include_study?="Yes",Moderator&lt;&gt;""),'Moderator Analysis'!F:F-CJ$2,"")</f>
        <v/>
      </c>
      <c r="CA109" s="34" t="str">
        <f>IF(AND(Sufficient_data="Yes",Include_study?="Yes",Moderator&lt;&gt;""),'Moderator Analysis'!E:E-CJ$3,"")</f>
        <v/>
      </c>
      <c r="CB109" s="47" t="str">
        <f t="shared" si="249"/>
        <v/>
      </c>
      <c r="CD109" s="95" t="str">
        <f t="shared" si="181"/>
        <v/>
      </c>
      <c r="CE109" s="77" t="str">
        <f>IF(AND(Sufficient_data="Yes",Include_study?="Yes",CD109&lt;&gt;""),'Moderator Analysis'!F:F-'Moderator Analysis'!J$37,"")</f>
        <v/>
      </c>
      <c r="CF109" s="77" t="str">
        <f>IF(AND(Sufficient_data="Yes",Include_study?="Yes",CD109&lt;&gt;""),'Moderator Analysis'!E:E-SUMPRODUCT('Moderator Analysis'!E:E,CD:CD)/SUM(CD:CD),"")</f>
        <v/>
      </c>
      <c r="CG109" s="96" t="str">
        <f>IF(AND(Sufficient_data="Yes",Include_study?="Yes",CD109&lt;&gt;""),CD:CD*(BX109-'Moderator Analysis'!J$29-'Moderator Analysis'!J$30*'Moderator Analysis'!E:E)^2,"")</f>
        <v/>
      </c>
      <c r="CL109" s="170"/>
      <c r="CM109" s="174"/>
      <c r="CN109" s="34" t="str">
        <f t="shared" si="250"/>
        <v/>
      </c>
      <c r="CO109" s="34" t="str">
        <f>IF(AND(Include_study?="Yes",Sufficient_data="Yes"),1/('Publication Bias Analysis'!F:F^2+IF(Additional_model="Fixed effect",0,Calculations!DB$11)),"")</f>
        <v/>
      </c>
      <c r="CP109" s="34" t="str">
        <f>IF(AND(Include_study?="Yes",Sufficient_data="Yes"),1/('Publication Bias Analysis'!F:F^2+IF(Additional_model="Fixed effect",0,'Publication Bias Analysis'!L$32)),"")</f>
        <v/>
      </c>
      <c r="CQ109" s="34" t="str">
        <f>IF(AND(Include_study?="Yes",Sufficient_data="Yes"),'Publication Bias Analysis'!E:E-'Publication Bias Analysis'!I$37,"")</f>
        <v/>
      </c>
      <c r="CR109" s="34" t="str">
        <f t="shared" si="251"/>
        <v/>
      </c>
      <c r="CS109" s="34" t="str">
        <f t="shared" si="260"/>
        <v/>
      </c>
      <c r="CT109" s="76" t="str">
        <f t="shared" si="252"/>
        <v/>
      </c>
      <c r="CU109" s="76" t="str">
        <f>IF(AND(Include_study?="Yes",Sufficient_data="Yes"),CT:CT+IF(DF:DF&lt;0,-1,1)*COUNTIF(CT$2:CT108,CT:CT),"")</f>
        <v/>
      </c>
      <c r="CV109" s="76" t="str">
        <f>IF(AND(Include_study?="Yes",Sufficient_data="Yes"),RANK(DJ:DJ,DJ:DJ,1)*IF(DI:DI&lt;0,-1,1)+IF(DI:DI&lt;0,-1,1)*COUNTIF(CT$2:CT108,CT:CT),"")</f>
        <v/>
      </c>
      <c r="CW109" s="76" t="str">
        <f>IF(AND(Include_study?="Yes",Sufficient_data="Yes"),RANK(DM:DM,DM:DM,1)*IF(DL:DL&lt;0,-1,1)+IF(DL:DL&lt;0,-1,1)*COUNTIF(CT$2:CT108,CT:CT),"")</f>
        <v/>
      </c>
      <c r="CX109" s="34" t="e">
        <f>IF(AND(Include_study?="Yes",Sufficient_data="Yes"),'Publication Bias Analysis'!E:E,NA())</f>
        <v>#N/A</v>
      </c>
      <c r="CY109" s="47" t="e">
        <f>IF(AND(Include_study?="Yes",Sufficient_data="Yes"),'Publication Bias Analysis'!F:F,NA())</f>
        <v>#N/A</v>
      </c>
      <c r="DE109" s="166"/>
      <c r="DF10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09" s="34" t="str">
        <f t="shared" si="182"/>
        <v/>
      </c>
      <c r="DH109" s="47" t="str">
        <f>IF(AND(Include_study?="Yes",Sufficient_data="Yes"),1/('Publication Bias Analysis'!F:F^2+IF(Additional_model="Fixed effect",0,$DQ$7)),"")</f>
        <v/>
      </c>
      <c r="DI109" s="34" t="str">
        <f>IF(AND(Include_study?="Yes",Sufficient_data="Yes"),IF('Publication Bias Analysis'!L$37="Left",'Publication Bias Analysis'!E:E-DQ$3,DQ$3-'Publication Bias Analysis'!E:E),"")</f>
        <v/>
      </c>
      <c r="DJ109" s="34" t="str">
        <f t="shared" si="183"/>
        <v/>
      </c>
      <c r="DK109" s="47" t="str">
        <f>IF(AND(DI109&lt;&gt;"",CU109&lt;=MAX(CU:CU)-DQ$8),1/('Publication Bias Analysis'!F:F^2+IF(Additional_model="Fixed effect",0,$DQ$15)),"")</f>
        <v/>
      </c>
      <c r="DL109" s="7" t="str">
        <f>IF(AND(Include_study?="Yes",Sufficient_data="Yes"),IF('Publication Bias Analysis'!L$37="Left",'Publication Bias Analysis'!E:E-DQ$11,DQ$11-'Publication Bias Analysis'!E:E),"")</f>
        <v/>
      </c>
      <c r="DM109" s="7" t="str">
        <f t="shared" si="184"/>
        <v/>
      </c>
      <c r="DN109" s="47" t="str">
        <f>IF(AND(DL109&lt;&gt;"",CV109&lt;=MAX(CV:CV)-DQ$16),1/('Publication Bias Analysis'!F:F^2+IF(Additional_model="Fixed effect",0,$DQ$23)),"")</f>
        <v/>
      </c>
      <c r="EF109" s="166"/>
      <c r="EG109" s="34" t="str">
        <f t="shared" si="211"/>
        <v/>
      </c>
      <c r="EH109" s="47" t="str">
        <f>IF(AND(Include_study?="Yes",Sufficient_data="Yes"),Z_score-('Publication Bias Analysis'!P$3+'Publication Bias Analysis'!P$4*Inverse_standard_error),"")</f>
        <v/>
      </c>
      <c r="EJ109" s="166"/>
      <c r="EK109" s="34" t="str">
        <f>IF(AND(Include_study?="Yes",Sufficient_data="Yes"),('Publication Bias Analysis'!E:E-SUMPRODUCT('Publication Bias Analysis'!E:E,Calculations!CN:CN)/SUM(Calculations!CN:CN))/(SQRT(EL:EL)),"")</f>
        <v/>
      </c>
      <c r="EL109" s="34" t="str">
        <f>IF(AND(Include_study?="Yes",Sufficient_data="Yes"),'Publication Bias Analysis'!F:F^2-1/(SUM(Calculations!CN:CN)),"")</f>
        <v/>
      </c>
      <c r="EM109" s="76" t="str">
        <f t="shared" si="253"/>
        <v/>
      </c>
      <c r="EN109" s="76" t="str">
        <f t="shared" si="254"/>
        <v/>
      </c>
      <c r="EO109" s="76" t="str">
        <f>IF(AND(Include_study?="Yes",Sufficient_data="Yes"),COUNTIFS(EM$2:EM108,"&lt;"&amp;EM109,EN$2:EN108,"&lt;"&amp;EN109)+COUNTIFS(EM110:EM$201,"&lt;"&amp;EM109,EN110:EN$201,"&lt;"&amp;EN109)+COUNTIFS(EM$2:EM108,"&gt;"&amp;EM109,EN$2:EN108,"&gt;"&amp;EN109)+COUNTIFS(EM110:EM$201,"&gt;"&amp;EM109,EN110:EN$201,"&gt;"&amp;EN109),"")</f>
        <v/>
      </c>
      <c r="EP109" s="101" t="str">
        <f>IF(AND(Include_study?="Yes",Sufficient_data="Yes"),COUNTIFS(EM$2:EM108,"&lt;"&amp;EM109,EN$2:EN108,"&gt;"&amp;EN109)+COUNTIFS(EM110:EM$201,"&lt;"&amp;EM109,EN110:EN$201,"&gt;"&amp;EN109)+COUNTIFS(EM$2:EM108,"&gt;"&amp;EM109,EN$2:EN108,"&lt;"&amp;EN109)+COUNTIFS(EM110:EM$201,"&gt;"&amp;EM109,EN110:EN$201,"&lt;"&amp;EN109),"")</f>
        <v/>
      </c>
      <c r="ER109" s="166"/>
      <c r="EW109" s="166"/>
      <c r="EX109" s="34" t="e">
        <f t="shared" si="255"/>
        <v>#N/A</v>
      </c>
      <c r="EY109" s="34" t="e">
        <f t="shared" si="256"/>
        <v>#N/A</v>
      </c>
      <c r="EZ109" s="34" t="str">
        <f t="shared" si="257"/>
        <v/>
      </c>
      <c r="FA109" s="47" t="str">
        <f>IF(AND(Include_study?="Yes",Sufficient_data="Yes"),Z_score-('Publication Bias Analysis'!AL$30+'Publication Bias Analysis'!AL$31*Inverse_standard_error),"")</f>
        <v/>
      </c>
      <c r="FG109" s="166"/>
      <c r="FH109" s="104" t="str">
        <f>IF(Z_score&lt;&gt;"",RANK('Publication Bias Analysis'!AT:AT,'Publication Bias Analysis'!AT:AT,1)+COUNTIF('Publication Bias Analysis'!AT$2:AT108,'Publication Bias Analysis'!AT109),"")</f>
        <v/>
      </c>
      <c r="FI109" s="34" t="str">
        <f t="shared" si="258"/>
        <v/>
      </c>
      <c r="FJ109" s="34" t="e">
        <f>IF('Publication Bias Analysis'!AS109&lt;&gt;"",'Publication Bias Analysis'!AS109,NA())</f>
        <v>#N/A</v>
      </c>
      <c r="FK109" s="34" t="e">
        <f>IF('Publication Bias Analysis'!AT109&lt;&gt;"",'Publication Bias Analysis'!AT109,NA())</f>
        <v>#N/A</v>
      </c>
      <c r="FL109" s="34" t="str">
        <f>IF(AND(Include_study?="Yes",Sufficient_data="Yes"),'Publication Bias Analysis'!AS:AS-AVERAGE('Publication Bias Analysis'!AS:AS),"")</f>
        <v/>
      </c>
      <c r="FM109" s="47" t="str">
        <f>IF(AND(Include_study?="Yes",Sufficient_data="Yes"),FK:FK-('Publication Bias Analysis'!AW$30+'Publication Bias Analysis'!AW$31*'Publication Bias Analysis'!AS:AS),"")</f>
        <v/>
      </c>
      <c r="FS109" s="166"/>
      <c r="FT109" s="34" t="str">
        <f t="shared" si="259"/>
        <v/>
      </c>
      <c r="FU109" s="90" t="str">
        <f t="shared" si="220"/>
        <v/>
      </c>
      <c r="FV109" s="47" t="str">
        <f t="shared" si="185"/>
        <v/>
      </c>
    </row>
    <row r="110" spans="1:178" x14ac:dyDescent="0.2">
      <c r="A110" s="169"/>
      <c r="B110" s="54" t="str">
        <f t="shared" si="221"/>
        <v/>
      </c>
      <c r="C110" s="76" t="str">
        <f>IF(B110&lt;&gt;"",IF(B110=0,COUNTIF(B$2:B109,0)+1,COUNTIF(B$2:B109,B110)+B110+COUNTIF(B:B,0)),"")</f>
        <v/>
      </c>
      <c r="D110" s="76" t="str">
        <f t="shared" si="222"/>
        <v/>
      </c>
      <c r="E110" s="121" t="str">
        <f>IF(AND(Sufficient_data="Yes",Include_study?="Yes",Input!Study_name&lt;&gt;""),Input!Study_name,"")</f>
        <v/>
      </c>
      <c r="F11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10" s="76" t="str">
        <f t="shared" si="223"/>
        <v/>
      </c>
      <c r="H110" s="132" t="str">
        <f t="shared" si="224"/>
        <v/>
      </c>
      <c r="I11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10" s="77" t="str">
        <f t="shared" si="225"/>
        <v/>
      </c>
      <c r="K110" s="77" t="str">
        <f t="shared" si="226"/>
        <v/>
      </c>
      <c r="L110" s="77" t="str">
        <f t="shared" si="227"/>
        <v/>
      </c>
      <c r="M110" s="77" t="str">
        <f t="shared" si="228"/>
        <v/>
      </c>
      <c r="N110" s="77" t="str">
        <f t="shared" si="229"/>
        <v/>
      </c>
      <c r="O110" s="146" t="str">
        <f t="shared" si="230"/>
        <v/>
      </c>
      <c r="P110" s="142" t="str">
        <f t="shared" si="231"/>
        <v/>
      </c>
      <c r="Q110" s="35"/>
      <c r="R110" s="71" t="e">
        <f t="shared" si="232"/>
        <v>#N/A</v>
      </c>
      <c r="S110" s="34" t="e">
        <f t="shared" si="233"/>
        <v>#N/A</v>
      </c>
      <c r="T110" s="47" t="e">
        <f t="shared" si="234"/>
        <v>#N/A</v>
      </c>
      <c r="Y110" s="169"/>
      <c r="Z110" s="83" t="str">
        <f t="shared" si="157"/>
        <v/>
      </c>
      <c r="AA110" s="34" t="str">
        <f t="shared" si="235"/>
        <v/>
      </c>
      <c r="AB110" s="34" t="str">
        <f t="shared" si="236"/>
        <v/>
      </c>
      <c r="AC110" s="34" t="str">
        <f t="shared" si="237"/>
        <v/>
      </c>
      <c r="AD110" s="34" t="str">
        <f t="shared" si="238"/>
        <v/>
      </c>
      <c r="AE110" s="77" t="str">
        <f t="shared" si="158"/>
        <v/>
      </c>
      <c r="AF110" s="77" t="str">
        <f t="shared" si="239"/>
        <v/>
      </c>
      <c r="AG110" s="84" t="str">
        <f t="shared" si="159"/>
        <v/>
      </c>
      <c r="AH110" s="34" t="str">
        <f t="shared" si="240"/>
        <v/>
      </c>
      <c r="AI110" s="34" t="str">
        <f t="shared" si="241"/>
        <v/>
      </c>
      <c r="AJ110" s="47" t="str">
        <f t="shared" si="242"/>
        <v/>
      </c>
      <c r="AK110" s="35"/>
      <c r="AL110" s="71" t="e">
        <f t="shared" si="160"/>
        <v>#N/A</v>
      </c>
      <c r="AM110" s="34" t="e">
        <f t="shared" si="161"/>
        <v>#N/A</v>
      </c>
      <c r="AN110" s="47" t="e">
        <f t="shared" si="162"/>
        <v>#N/A</v>
      </c>
      <c r="AO110" s="35"/>
      <c r="AP110" s="83" t="str">
        <f t="shared" si="163"/>
        <v/>
      </c>
      <c r="AQ110" s="34" t="str">
        <f>IF(AND(Sufficient_data="Yes",Include_study?="Yes",Subgroup&lt;&gt;""),IF(COUNTIFS(Input!L$2:L109,"="&amp;"Yes",Input!C$2:C109,"="&amp;"Yes",Input!M$2:M109,"="&amp;Subgroup)&gt;0,"",Subgroup),"")</f>
        <v/>
      </c>
      <c r="AR110" s="89" t="str">
        <f t="shared" si="164"/>
        <v/>
      </c>
      <c r="AS110" s="76" t="str">
        <f t="shared" si="165"/>
        <v/>
      </c>
      <c r="AT110" s="34" t="str">
        <f t="shared" si="166"/>
        <v/>
      </c>
      <c r="AU110" s="90" t="str">
        <f t="shared" si="167"/>
        <v/>
      </c>
      <c r="AV110" s="34" t="str">
        <f t="shared" si="168"/>
        <v/>
      </c>
      <c r="AW110" s="34" t="str">
        <f t="shared" si="169"/>
        <v/>
      </c>
      <c r="AX110" s="34" t="str">
        <f t="shared" si="243"/>
        <v/>
      </c>
      <c r="AY110" s="34" t="str">
        <f t="shared" si="170"/>
        <v/>
      </c>
      <c r="AZ110" s="34" t="str">
        <f t="shared" si="171"/>
        <v/>
      </c>
      <c r="BA110" s="34" t="str">
        <f t="shared" si="244"/>
        <v/>
      </c>
      <c r="BB110" s="89" t="str">
        <f t="shared" si="172"/>
        <v/>
      </c>
      <c r="BC110" s="34" t="str">
        <f t="shared" si="245"/>
        <v/>
      </c>
      <c r="BD110" s="34" t="str">
        <f t="shared" si="246"/>
        <v/>
      </c>
      <c r="BE110" s="34" t="str">
        <f t="shared" si="173"/>
        <v/>
      </c>
      <c r="BF110" s="34" t="str">
        <f t="shared" si="174"/>
        <v/>
      </c>
      <c r="BG110" s="34" t="str">
        <f t="shared" si="215"/>
        <v/>
      </c>
      <c r="BH110" s="34" t="str">
        <f t="shared" si="216"/>
        <v/>
      </c>
      <c r="BI110" s="34" t="str">
        <f t="shared" si="175"/>
        <v/>
      </c>
      <c r="BJ110" s="34" t="str">
        <f t="shared" si="176"/>
        <v/>
      </c>
      <c r="BK110" s="34" t="str">
        <f t="shared" si="177"/>
        <v/>
      </c>
      <c r="BL110" s="34" t="e">
        <f t="shared" si="178"/>
        <v>#N/A</v>
      </c>
      <c r="BM110" s="84" t="str">
        <f t="shared" si="217"/>
        <v/>
      </c>
      <c r="BN110" s="34" t="str">
        <f t="shared" si="179"/>
        <v/>
      </c>
      <c r="BO110" s="34" t="str">
        <f t="shared" si="247"/>
        <v/>
      </c>
      <c r="BP110" s="34" t="str">
        <f t="shared" si="180"/>
        <v/>
      </c>
      <c r="BQ110" s="47" t="str">
        <f t="shared" si="218"/>
        <v/>
      </c>
      <c r="BV110" s="170"/>
      <c r="BW110" s="71" t="e">
        <f>IF(AND(Sufficient_data="Yes",Include_study?="Yes",Moderator&lt;&gt;""),'Moderator Analysis'!E:E,NA())</f>
        <v>#N/A</v>
      </c>
      <c r="BX110" s="34" t="e">
        <f>IF(AND(Include_study?="Yes",Sufficient_data="Yes",Moderator&lt;&gt;""),'Moderator Analysis'!F:F,NA())</f>
        <v>#N/A</v>
      </c>
      <c r="BY110" s="34" t="str">
        <f t="shared" si="248"/>
        <v/>
      </c>
      <c r="BZ110" s="34" t="str">
        <f>IF(AND(Sufficient_data="Yes",Include_study?="Yes",Moderator&lt;&gt;""),'Moderator Analysis'!F:F-CJ$2,"")</f>
        <v/>
      </c>
      <c r="CA110" s="34" t="str">
        <f>IF(AND(Sufficient_data="Yes",Include_study?="Yes",Moderator&lt;&gt;""),'Moderator Analysis'!E:E-CJ$3,"")</f>
        <v/>
      </c>
      <c r="CB110" s="47" t="str">
        <f t="shared" si="249"/>
        <v/>
      </c>
      <c r="CD110" s="95" t="str">
        <f t="shared" si="181"/>
        <v/>
      </c>
      <c r="CE110" s="77" t="str">
        <f>IF(AND(Sufficient_data="Yes",Include_study?="Yes",CD110&lt;&gt;""),'Moderator Analysis'!F:F-'Moderator Analysis'!J$37,"")</f>
        <v/>
      </c>
      <c r="CF110" s="77" t="str">
        <f>IF(AND(Sufficient_data="Yes",Include_study?="Yes",CD110&lt;&gt;""),'Moderator Analysis'!E:E-SUMPRODUCT('Moderator Analysis'!E:E,CD:CD)/SUM(CD:CD),"")</f>
        <v/>
      </c>
      <c r="CG110" s="96" t="str">
        <f>IF(AND(Sufficient_data="Yes",Include_study?="Yes",CD110&lt;&gt;""),CD:CD*(BX110-'Moderator Analysis'!J$29-'Moderator Analysis'!J$30*'Moderator Analysis'!E:E)^2,"")</f>
        <v/>
      </c>
      <c r="CL110" s="170"/>
      <c r="CM110" s="174"/>
      <c r="CN110" s="34" t="str">
        <f t="shared" si="250"/>
        <v/>
      </c>
      <c r="CO110" s="34" t="str">
        <f>IF(AND(Include_study?="Yes",Sufficient_data="Yes"),1/('Publication Bias Analysis'!F:F^2+IF(Additional_model="Fixed effect",0,Calculations!DB$11)),"")</f>
        <v/>
      </c>
      <c r="CP110" s="34" t="str">
        <f>IF(AND(Include_study?="Yes",Sufficient_data="Yes"),1/('Publication Bias Analysis'!F:F^2+IF(Additional_model="Fixed effect",0,'Publication Bias Analysis'!L$32)),"")</f>
        <v/>
      </c>
      <c r="CQ110" s="34" t="str">
        <f>IF(AND(Include_study?="Yes",Sufficient_data="Yes"),'Publication Bias Analysis'!E:E-'Publication Bias Analysis'!I$37,"")</f>
        <v/>
      </c>
      <c r="CR110" s="34" t="str">
        <f t="shared" si="251"/>
        <v/>
      </c>
      <c r="CS110" s="34" t="str">
        <f t="shared" si="260"/>
        <v/>
      </c>
      <c r="CT110" s="76" t="str">
        <f t="shared" si="252"/>
        <v/>
      </c>
      <c r="CU110" s="76" t="str">
        <f>IF(AND(Include_study?="Yes",Sufficient_data="Yes"),CT:CT+IF(DF:DF&lt;0,-1,1)*COUNTIF(CT$2:CT109,CT:CT),"")</f>
        <v/>
      </c>
      <c r="CV110" s="76" t="str">
        <f>IF(AND(Include_study?="Yes",Sufficient_data="Yes"),RANK(DJ:DJ,DJ:DJ,1)*IF(DI:DI&lt;0,-1,1)+IF(DI:DI&lt;0,-1,1)*COUNTIF(CT$2:CT109,CT:CT),"")</f>
        <v/>
      </c>
      <c r="CW110" s="76" t="str">
        <f>IF(AND(Include_study?="Yes",Sufficient_data="Yes"),RANK(DM:DM,DM:DM,1)*IF(DL:DL&lt;0,-1,1)+IF(DL:DL&lt;0,-1,1)*COUNTIF(CT$2:CT109,CT:CT),"")</f>
        <v/>
      </c>
      <c r="CX110" s="34" t="e">
        <f>IF(AND(Include_study?="Yes",Sufficient_data="Yes"),'Publication Bias Analysis'!E:E,NA())</f>
        <v>#N/A</v>
      </c>
      <c r="CY110" s="47" t="e">
        <f>IF(AND(Include_study?="Yes",Sufficient_data="Yes"),'Publication Bias Analysis'!F:F,NA())</f>
        <v>#N/A</v>
      </c>
      <c r="DE110" s="166"/>
      <c r="DF11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10" s="34" t="str">
        <f t="shared" si="182"/>
        <v/>
      </c>
      <c r="DH110" s="47" t="str">
        <f>IF(AND(Include_study?="Yes",Sufficient_data="Yes"),1/('Publication Bias Analysis'!F:F^2+IF(Additional_model="Fixed effect",0,$DQ$7)),"")</f>
        <v/>
      </c>
      <c r="DI110" s="34" t="str">
        <f>IF(AND(Include_study?="Yes",Sufficient_data="Yes"),IF('Publication Bias Analysis'!L$37="Left",'Publication Bias Analysis'!E:E-DQ$3,DQ$3-'Publication Bias Analysis'!E:E),"")</f>
        <v/>
      </c>
      <c r="DJ110" s="34" t="str">
        <f t="shared" si="183"/>
        <v/>
      </c>
      <c r="DK110" s="47" t="str">
        <f>IF(AND(DI110&lt;&gt;"",CU110&lt;=MAX(CU:CU)-DQ$8),1/('Publication Bias Analysis'!F:F^2+IF(Additional_model="Fixed effect",0,$DQ$15)),"")</f>
        <v/>
      </c>
      <c r="DL110" s="7" t="str">
        <f>IF(AND(Include_study?="Yes",Sufficient_data="Yes"),IF('Publication Bias Analysis'!L$37="Left",'Publication Bias Analysis'!E:E-DQ$11,DQ$11-'Publication Bias Analysis'!E:E),"")</f>
        <v/>
      </c>
      <c r="DM110" s="7" t="str">
        <f t="shared" si="184"/>
        <v/>
      </c>
      <c r="DN110" s="47" t="str">
        <f>IF(AND(DL110&lt;&gt;"",CV110&lt;=MAX(CV:CV)-DQ$16),1/('Publication Bias Analysis'!F:F^2+IF(Additional_model="Fixed effect",0,$DQ$23)),"")</f>
        <v/>
      </c>
      <c r="EF110" s="166"/>
      <c r="EG110" s="34" t="str">
        <f t="shared" si="211"/>
        <v/>
      </c>
      <c r="EH110" s="47" t="str">
        <f>IF(AND(Include_study?="Yes",Sufficient_data="Yes"),Z_score-('Publication Bias Analysis'!P$3+'Publication Bias Analysis'!P$4*Inverse_standard_error),"")</f>
        <v/>
      </c>
      <c r="EJ110" s="166"/>
      <c r="EK110" s="34" t="str">
        <f>IF(AND(Include_study?="Yes",Sufficient_data="Yes"),('Publication Bias Analysis'!E:E-SUMPRODUCT('Publication Bias Analysis'!E:E,Calculations!CN:CN)/SUM(Calculations!CN:CN))/(SQRT(EL:EL)),"")</f>
        <v/>
      </c>
      <c r="EL110" s="34" t="str">
        <f>IF(AND(Include_study?="Yes",Sufficient_data="Yes"),'Publication Bias Analysis'!F:F^2-1/(SUM(Calculations!CN:CN)),"")</f>
        <v/>
      </c>
      <c r="EM110" s="76" t="str">
        <f t="shared" si="253"/>
        <v/>
      </c>
      <c r="EN110" s="76" t="str">
        <f t="shared" si="254"/>
        <v/>
      </c>
      <c r="EO110" s="76" t="str">
        <f>IF(AND(Include_study?="Yes",Sufficient_data="Yes"),COUNTIFS(EM$2:EM109,"&lt;"&amp;EM110,EN$2:EN109,"&lt;"&amp;EN110)+COUNTIFS(EM111:EM$201,"&lt;"&amp;EM110,EN111:EN$201,"&lt;"&amp;EN110)+COUNTIFS(EM$2:EM109,"&gt;"&amp;EM110,EN$2:EN109,"&gt;"&amp;EN110)+COUNTIFS(EM111:EM$201,"&gt;"&amp;EM110,EN111:EN$201,"&gt;"&amp;EN110),"")</f>
        <v/>
      </c>
      <c r="EP110" s="101" t="str">
        <f>IF(AND(Include_study?="Yes",Sufficient_data="Yes"),COUNTIFS(EM$2:EM109,"&lt;"&amp;EM110,EN$2:EN109,"&gt;"&amp;EN110)+COUNTIFS(EM111:EM$201,"&lt;"&amp;EM110,EN111:EN$201,"&gt;"&amp;EN110)+COUNTIFS(EM$2:EM109,"&gt;"&amp;EM110,EN$2:EN109,"&lt;"&amp;EN110)+COUNTIFS(EM111:EM$201,"&gt;"&amp;EM110,EN111:EN$201,"&lt;"&amp;EN110),"")</f>
        <v/>
      </c>
      <c r="ER110" s="166"/>
      <c r="EW110" s="166"/>
      <c r="EX110" s="34" t="e">
        <f t="shared" si="255"/>
        <v>#N/A</v>
      </c>
      <c r="EY110" s="34" t="e">
        <f t="shared" si="256"/>
        <v>#N/A</v>
      </c>
      <c r="EZ110" s="34" t="str">
        <f t="shared" si="257"/>
        <v/>
      </c>
      <c r="FA110" s="47" t="str">
        <f>IF(AND(Include_study?="Yes",Sufficient_data="Yes"),Z_score-('Publication Bias Analysis'!AL$30+'Publication Bias Analysis'!AL$31*Inverse_standard_error),"")</f>
        <v/>
      </c>
      <c r="FG110" s="166"/>
      <c r="FH110" s="104" t="str">
        <f>IF(Z_score&lt;&gt;"",RANK('Publication Bias Analysis'!AT:AT,'Publication Bias Analysis'!AT:AT,1)+COUNTIF('Publication Bias Analysis'!AT$2:AT109,'Publication Bias Analysis'!AT110),"")</f>
        <v/>
      </c>
      <c r="FI110" s="34" t="str">
        <f t="shared" si="258"/>
        <v/>
      </c>
      <c r="FJ110" s="34" t="e">
        <f>IF('Publication Bias Analysis'!AS110&lt;&gt;"",'Publication Bias Analysis'!AS110,NA())</f>
        <v>#N/A</v>
      </c>
      <c r="FK110" s="34" t="e">
        <f>IF('Publication Bias Analysis'!AT110&lt;&gt;"",'Publication Bias Analysis'!AT110,NA())</f>
        <v>#N/A</v>
      </c>
      <c r="FL110" s="34" t="str">
        <f>IF(AND(Include_study?="Yes",Sufficient_data="Yes"),'Publication Bias Analysis'!AS:AS-AVERAGE('Publication Bias Analysis'!AS:AS),"")</f>
        <v/>
      </c>
      <c r="FM110" s="47" t="str">
        <f>IF(AND(Include_study?="Yes",Sufficient_data="Yes"),FK:FK-('Publication Bias Analysis'!AW$30+'Publication Bias Analysis'!AW$31*'Publication Bias Analysis'!AS:AS),"")</f>
        <v/>
      </c>
      <c r="FS110" s="166"/>
      <c r="FT110" s="34" t="str">
        <f t="shared" si="259"/>
        <v/>
      </c>
      <c r="FU110" s="90" t="str">
        <f t="shared" si="220"/>
        <v/>
      </c>
      <c r="FV110" s="47" t="str">
        <f t="shared" si="185"/>
        <v/>
      </c>
    </row>
    <row r="111" spans="1:178" x14ac:dyDescent="0.2">
      <c r="A111" s="169"/>
      <c r="B111" s="54" t="str">
        <f t="shared" si="221"/>
        <v/>
      </c>
      <c r="C111" s="76" t="str">
        <f>IF(B111&lt;&gt;"",IF(B111=0,COUNTIF(B$2:B110,0)+1,COUNTIF(B$2:B110,B111)+B111+COUNTIF(B:B,0)),"")</f>
        <v/>
      </c>
      <c r="D111" s="76" t="str">
        <f t="shared" si="222"/>
        <v/>
      </c>
      <c r="E111" s="121" t="str">
        <f>IF(AND(Sufficient_data="Yes",Include_study?="Yes",Input!Study_name&lt;&gt;""),Input!Study_name,"")</f>
        <v/>
      </c>
      <c r="F11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11" s="76" t="str">
        <f t="shared" si="223"/>
        <v/>
      </c>
      <c r="H111" s="132" t="str">
        <f t="shared" si="224"/>
        <v/>
      </c>
      <c r="I11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11" s="77" t="str">
        <f t="shared" si="225"/>
        <v/>
      </c>
      <c r="K111" s="77" t="str">
        <f t="shared" si="226"/>
        <v/>
      </c>
      <c r="L111" s="77" t="str">
        <f t="shared" si="227"/>
        <v/>
      </c>
      <c r="M111" s="77" t="str">
        <f t="shared" si="228"/>
        <v/>
      </c>
      <c r="N111" s="77" t="str">
        <f t="shared" si="229"/>
        <v/>
      </c>
      <c r="O111" s="146" t="str">
        <f t="shared" si="230"/>
        <v/>
      </c>
      <c r="P111" s="142" t="str">
        <f t="shared" si="231"/>
        <v/>
      </c>
      <c r="Q111" s="35"/>
      <c r="R111" s="71" t="e">
        <f t="shared" si="232"/>
        <v>#N/A</v>
      </c>
      <c r="S111" s="34" t="e">
        <f t="shared" si="233"/>
        <v>#N/A</v>
      </c>
      <c r="T111" s="47" t="e">
        <f t="shared" si="234"/>
        <v>#N/A</v>
      </c>
      <c r="Y111" s="169"/>
      <c r="Z111" s="83" t="str">
        <f t="shared" si="157"/>
        <v/>
      </c>
      <c r="AA111" s="34" t="str">
        <f t="shared" si="235"/>
        <v/>
      </c>
      <c r="AB111" s="34" t="str">
        <f t="shared" si="236"/>
        <v/>
      </c>
      <c r="AC111" s="34" t="str">
        <f t="shared" si="237"/>
        <v/>
      </c>
      <c r="AD111" s="34" t="str">
        <f t="shared" si="238"/>
        <v/>
      </c>
      <c r="AE111" s="77" t="str">
        <f t="shared" si="158"/>
        <v/>
      </c>
      <c r="AF111" s="77" t="str">
        <f t="shared" si="239"/>
        <v/>
      </c>
      <c r="AG111" s="84" t="str">
        <f t="shared" si="159"/>
        <v/>
      </c>
      <c r="AH111" s="34" t="str">
        <f t="shared" si="240"/>
        <v/>
      </c>
      <c r="AI111" s="34" t="str">
        <f t="shared" si="241"/>
        <v/>
      </c>
      <c r="AJ111" s="47" t="str">
        <f t="shared" si="242"/>
        <v/>
      </c>
      <c r="AK111" s="35"/>
      <c r="AL111" s="71" t="e">
        <f t="shared" si="160"/>
        <v>#N/A</v>
      </c>
      <c r="AM111" s="34" t="e">
        <f t="shared" si="161"/>
        <v>#N/A</v>
      </c>
      <c r="AN111" s="47" t="e">
        <f t="shared" si="162"/>
        <v>#N/A</v>
      </c>
      <c r="AO111" s="35"/>
      <c r="AP111" s="83" t="str">
        <f t="shared" si="163"/>
        <v/>
      </c>
      <c r="AQ111" s="34" t="str">
        <f>IF(AND(Sufficient_data="Yes",Include_study?="Yes",Subgroup&lt;&gt;""),IF(COUNTIFS(Input!L$2:L110,"="&amp;"Yes",Input!C$2:C110,"="&amp;"Yes",Input!M$2:M110,"="&amp;Subgroup)&gt;0,"",Subgroup),"")</f>
        <v/>
      </c>
      <c r="AR111" s="89" t="str">
        <f t="shared" si="164"/>
        <v/>
      </c>
      <c r="AS111" s="76" t="str">
        <f t="shared" si="165"/>
        <v/>
      </c>
      <c r="AT111" s="34" t="str">
        <f t="shared" si="166"/>
        <v/>
      </c>
      <c r="AU111" s="90" t="str">
        <f t="shared" si="167"/>
        <v/>
      </c>
      <c r="AV111" s="34" t="str">
        <f t="shared" si="168"/>
        <v/>
      </c>
      <c r="AW111" s="34" t="str">
        <f t="shared" si="169"/>
        <v/>
      </c>
      <c r="AX111" s="34" t="str">
        <f t="shared" si="243"/>
        <v/>
      </c>
      <c r="AY111" s="34" t="str">
        <f t="shared" si="170"/>
        <v/>
      </c>
      <c r="AZ111" s="34" t="str">
        <f t="shared" si="171"/>
        <v/>
      </c>
      <c r="BA111" s="34" t="str">
        <f t="shared" si="244"/>
        <v/>
      </c>
      <c r="BB111" s="89" t="str">
        <f t="shared" si="172"/>
        <v/>
      </c>
      <c r="BC111" s="34" t="str">
        <f t="shared" si="245"/>
        <v/>
      </c>
      <c r="BD111" s="34" t="str">
        <f t="shared" si="246"/>
        <v/>
      </c>
      <c r="BE111" s="34" t="str">
        <f t="shared" si="173"/>
        <v/>
      </c>
      <c r="BF111" s="34" t="str">
        <f t="shared" si="174"/>
        <v/>
      </c>
      <c r="BG111" s="34" t="str">
        <f t="shared" si="215"/>
        <v/>
      </c>
      <c r="BH111" s="34" t="str">
        <f t="shared" si="216"/>
        <v/>
      </c>
      <c r="BI111" s="34" t="str">
        <f t="shared" si="175"/>
        <v/>
      </c>
      <c r="BJ111" s="34" t="str">
        <f t="shared" si="176"/>
        <v/>
      </c>
      <c r="BK111" s="34" t="str">
        <f t="shared" si="177"/>
        <v/>
      </c>
      <c r="BL111" s="34" t="e">
        <f t="shared" si="178"/>
        <v>#N/A</v>
      </c>
      <c r="BM111" s="84" t="str">
        <f t="shared" si="217"/>
        <v/>
      </c>
      <c r="BN111" s="34" t="str">
        <f t="shared" si="179"/>
        <v/>
      </c>
      <c r="BO111" s="34" t="str">
        <f t="shared" si="247"/>
        <v/>
      </c>
      <c r="BP111" s="34" t="str">
        <f t="shared" si="180"/>
        <v/>
      </c>
      <c r="BQ111" s="47" t="str">
        <f t="shared" si="218"/>
        <v/>
      </c>
      <c r="BV111" s="170"/>
      <c r="BW111" s="71" t="e">
        <f>IF(AND(Sufficient_data="Yes",Include_study?="Yes",Moderator&lt;&gt;""),'Moderator Analysis'!E:E,NA())</f>
        <v>#N/A</v>
      </c>
      <c r="BX111" s="34" t="e">
        <f>IF(AND(Include_study?="Yes",Sufficient_data="Yes",Moderator&lt;&gt;""),'Moderator Analysis'!F:F,NA())</f>
        <v>#N/A</v>
      </c>
      <c r="BY111" s="34" t="str">
        <f t="shared" si="248"/>
        <v/>
      </c>
      <c r="BZ111" s="34" t="str">
        <f>IF(AND(Sufficient_data="Yes",Include_study?="Yes",Moderator&lt;&gt;""),'Moderator Analysis'!F:F-CJ$2,"")</f>
        <v/>
      </c>
      <c r="CA111" s="34" t="str">
        <f>IF(AND(Sufficient_data="Yes",Include_study?="Yes",Moderator&lt;&gt;""),'Moderator Analysis'!E:E-CJ$3,"")</f>
        <v/>
      </c>
      <c r="CB111" s="47" t="str">
        <f t="shared" si="249"/>
        <v/>
      </c>
      <c r="CD111" s="95" t="str">
        <f t="shared" si="181"/>
        <v/>
      </c>
      <c r="CE111" s="77" t="str">
        <f>IF(AND(Sufficient_data="Yes",Include_study?="Yes",CD111&lt;&gt;""),'Moderator Analysis'!F:F-'Moderator Analysis'!J$37,"")</f>
        <v/>
      </c>
      <c r="CF111" s="77" t="str">
        <f>IF(AND(Sufficient_data="Yes",Include_study?="Yes",CD111&lt;&gt;""),'Moderator Analysis'!E:E-SUMPRODUCT('Moderator Analysis'!E:E,CD:CD)/SUM(CD:CD),"")</f>
        <v/>
      </c>
      <c r="CG111" s="96" t="str">
        <f>IF(AND(Sufficient_data="Yes",Include_study?="Yes",CD111&lt;&gt;""),CD:CD*(BX111-'Moderator Analysis'!J$29-'Moderator Analysis'!J$30*'Moderator Analysis'!E:E)^2,"")</f>
        <v/>
      </c>
      <c r="CL111" s="170"/>
      <c r="CM111" s="174"/>
      <c r="CN111" s="34" t="str">
        <f t="shared" si="250"/>
        <v/>
      </c>
      <c r="CO111" s="34" t="str">
        <f>IF(AND(Include_study?="Yes",Sufficient_data="Yes"),1/('Publication Bias Analysis'!F:F^2+IF(Additional_model="Fixed effect",0,Calculations!DB$11)),"")</f>
        <v/>
      </c>
      <c r="CP111" s="34" t="str">
        <f>IF(AND(Include_study?="Yes",Sufficient_data="Yes"),1/('Publication Bias Analysis'!F:F^2+IF(Additional_model="Fixed effect",0,'Publication Bias Analysis'!L$32)),"")</f>
        <v/>
      </c>
      <c r="CQ111" s="34" t="str">
        <f>IF(AND(Include_study?="Yes",Sufficient_data="Yes"),'Publication Bias Analysis'!E:E-'Publication Bias Analysis'!I$37,"")</f>
        <v/>
      </c>
      <c r="CR111" s="34" t="str">
        <f t="shared" si="251"/>
        <v/>
      </c>
      <c r="CS111" s="34" t="str">
        <f t="shared" si="260"/>
        <v/>
      </c>
      <c r="CT111" s="76" t="str">
        <f t="shared" si="252"/>
        <v/>
      </c>
      <c r="CU111" s="76" t="str">
        <f>IF(AND(Include_study?="Yes",Sufficient_data="Yes"),CT:CT+IF(DF:DF&lt;0,-1,1)*COUNTIF(CT$2:CT110,CT:CT),"")</f>
        <v/>
      </c>
      <c r="CV111" s="76" t="str">
        <f>IF(AND(Include_study?="Yes",Sufficient_data="Yes"),RANK(DJ:DJ,DJ:DJ,1)*IF(DI:DI&lt;0,-1,1)+IF(DI:DI&lt;0,-1,1)*COUNTIF(CT$2:CT110,CT:CT),"")</f>
        <v/>
      </c>
      <c r="CW111" s="76" t="str">
        <f>IF(AND(Include_study?="Yes",Sufficient_data="Yes"),RANK(DM:DM,DM:DM,1)*IF(DL:DL&lt;0,-1,1)+IF(DL:DL&lt;0,-1,1)*COUNTIF(CT$2:CT110,CT:CT),"")</f>
        <v/>
      </c>
      <c r="CX111" s="34" t="e">
        <f>IF(AND(Include_study?="Yes",Sufficient_data="Yes"),'Publication Bias Analysis'!E:E,NA())</f>
        <v>#N/A</v>
      </c>
      <c r="CY111" s="47" t="e">
        <f>IF(AND(Include_study?="Yes",Sufficient_data="Yes"),'Publication Bias Analysis'!F:F,NA())</f>
        <v>#N/A</v>
      </c>
      <c r="DE111" s="166"/>
      <c r="DF11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11" s="34" t="str">
        <f t="shared" si="182"/>
        <v/>
      </c>
      <c r="DH111" s="47" t="str">
        <f>IF(AND(Include_study?="Yes",Sufficient_data="Yes"),1/('Publication Bias Analysis'!F:F^2+IF(Additional_model="Fixed effect",0,$DQ$7)),"")</f>
        <v/>
      </c>
      <c r="DI111" s="34" t="str">
        <f>IF(AND(Include_study?="Yes",Sufficient_data="Yes"),IF('Publication Bias Analysis'!L$37="Left",'Publication Bias Analysis'!E:E-DQ$3,DQ$3-'Publication Bias Analysis'!E:E),"")</f>
        <v/>
      </c>
      <c r="DJ111" s="34" t="str">
        <f t="shared" si="183"/>
        <v/>
      </c>
      <c r="DK111" s="47" t="str">
        <f>IF(AND(DI111&lt;&gt;"",CU111&lt;=MAX(CU:CU)-DQ$8),1/('Publication Bias Analysis'!F:F^2+IF(Additional_model="Fixed effect",0,$DQ$15)),"")</f>
        <v/>
      </c>
      <c r="DL111" s="7" t="str">
        <f>IF(AND(Include_study?="Yes",Sufficient_data="Yes"),IF('Publication Bias Analysis'!L$37="Left",'Publication Bias Analysis'!E:E-DQ$11,DQ$11-'Publication Bias Analysis'!E:E),"")</f>
        <v/>
      </c>
      <c r="DM111" s="7" t="str">
        <f t="shared" si="184"/>
        <v/>
      </c>
      <c r="DN111" s="47" t="str">
        <f>IF(AND(DL111&lt;&gt;"",CV111&lt;=MAX(CV:CV)-DQ$16),1/('Publication Bias Analysis'!F:F^2+IF(Additional_model="Fixed effect",0,$DQ$23)),"")</f>
        <v/>
      </c>
      <c r="EF111" s="166"/>
      <c r="EG111" s="34" t="str">
        <f t="shared" si="211"/>
        <v/>
      </c>
      <c r="EH111" s="47" t="str">
        <f>IF(AND(Include_study?="Yes",Sufficient_data="Yes"),Z_score-('Publication Bias Analysis'!P$3+'Publication Bias Analysis'!P$4*Inverse_standard_error),"")</f>
        <v/>
      </c>
      <c r="EJ111" s="166"/>
      <c r="EK111" s="34" t="str">
        <f>IF(AND(Include_study?="Yes",Sufficient_data="Yes"),('Publication Bias Analysis'!E:E-SUMPRODUCT('Publication Bias Analysis'!E:E,Calculations!CN:CN)/SUM(Calculations!CN:CN))/(SQRT(EL:EL)),"")</f>
        <v/>
      </c>
      <c r="EL111" s="34" t="str">
        <f>IF(AND(Include_study?="Yes",Sufficient_data="Yes"),'Publication Bias Analysis'!F:F^2-1/(SUM(Calculations!CN:CN)),"")</f>
        <v/>
      </c>
      <c r="EM111" s="76" t="str">
        <f t="shared" si="253"/>
        <v/>
      </c>
      <c r="EN111" s="76" t="str">
        <f t="shared" si="254"/>
        <v/>
      </c>
      <c r="EO111" s="76" t="str">
        <f>IF(AND(Include_study?="Yes",Sufficient_data="Yes"),COUNTIFS(EM$2:EM110,"&lt;"&amp;EM111,EN$2:EN110,"&lt;"&amp;EN111)+COUNTIFS(EM112:EM$201,"&lt;"&amp;EM111,EN112:EN$201,"&lt;"&amp;EN111)+COUNTIFS(EM$2:EM110,"&gt;"&amp;EM111,EN$2:EN110,"&gt;"&amp;EN111)+COUNTIFS(EM112:EM$201,"&gt;"&amp;EM111,EN112:EN$201,"&gt;"&amp;EN111),"")</f>
        <v/>
      </c>
      <c r="EP111" s="101" t="str">
        <f>IF(AND(Include_study?="Yes",Sufficient_data="Yes"),COUNTIFS(EM$2:EM110,"&lt;"&amp;EM111,EN$2:EN110,"&gt;"&amp;EN111)+COUNTIFS(EM112:EM$201,"&lt;"&amp;EM111,EN112:EN$201,"&gt;"&amp;EN111)+COUNTIFS(EM$2:EM110,"&gt;"&amp;EM111,EN$2:EN110,"&lt;"&amp;EN111)+COUNTIFS(EM112:EM$201,"&gt;"&amp;EM111,EN112:EN$201,"&lt;"&amp;EN111),"")</f>
        <v/>
      </c>
      <c r="ER111" s="166"/>
      <c r="EW111" s="166"/>
      <c r="EX111" s="34" t="e">
        <f t="shared" si="255"/>
        <v>#N/A</v>
      </c>
      <c r="EY111" s="34" t="e">
        <f t="shared" si="256"/>
        <v>#N/A</v>
      </c>
      <c r="EZ111" s="34" t="str">
        <f t="shared" si="257"/>
        <v/>
      </c>
      <c r="FA111" s="47" t="str">
        <f>IF(AND(Include_study?="Yes",Sufficient_data="Yes"),Z_score-('Publication Bias Analysis'!AL$30+'Publication Bias Analysis'!AL$31*Inverse_standard_error),"")</f>
        <v/>
      </c>
      <c r="FG111" s="166"/>
      <c r="FH111" s="104" t="str">
        <f>IF(Z_score&lt;&gt;"",RANK('Publication Bias Analysis'!AT:AT,'Publication Bias Analysis'!AT:AT,1)+COUNTIF('Publication Bias Analysis'!AT$2:AT110,'Publication Bias Analysis'!AT111),"")</f>
        <v/>
      </c>
      <c r="FI111" s="34" t="str">
        <f t="shared" si="258"/>
        <v/>
      </c>
      <c r="FJ111" s="34" t="e">
        <f>IF('Publication Bias Analysis'!AS111&lt;&gt;"",'Publication Bias Analysis'!AS111,NA())</f>
        <v>#N/A</v>
      </c>
      <c r="FK111" s="34" t="e">
        <f>IF('Publication Bias Analysis'!AT111&lt;&gt;"",'Publication Bias Analysis'!AT111,NA())</f>
        <v>#N/A</v>
      </c>
      <c r="FL111" s="34" t="str">
        <f>IF(AND(Include_study?="Yes",Sufficient_data="Yes"),'Publication Bias Analysis'!AS:AS-AVERAGE('Publication Bias Analysis'!AS:AS),"")</f>
        <v/>
      </c>
      <c r="FM111" s="47" t="str">
        <f>IF(AND(Include_study?="Yes",Sufficient_data="Yes"),FK:FK-('Publication Bias Analysis'!AW$30+'Publication Bias Analysis'!AW$31*'Publication Bias Analysis'!AS:AS),"")</f>
        <v/>
      </c>
      <c r="FS111" s="166"/>
      <c r="FT111" s="34" t="str">
        <f t="shared" si="259"/>
        <v/>
      </c>
      <c r="FU111" s="90" t="str">
        <f t="shared" si="220"/>
        <v/>
      </c>
      <c r="FV111" s="47" t="str">
        <f t="shared" si="185"/>
        <v/>
      </c>
    </row>
    <row r="112" spans="1:178" x14ac:dyDescent="0.2">
      <c r="A112" s="169"/>
      <c r="B112" s="54" t="str">
        <f t="shared" si="221"/>
        <v/>
      </c>
      <c r="C112" s="76" t="str">
        <f>IF(B112&lt;&gt;"",IF(B112=0,COUNTIF(B$2:B111,0)+1,COUNTIF(B$2:B111,B112)+B112+COUNTIF(B:B,0)),"")</f>
        <v/>
      </c>
      <c r="D112" s="76" t="str">
        <f t="shared" si="222"/>
        <v/>
      </c>
      <c r="E112" s="121" t="str">
        <f>IF(AND(Sufficient_data="Yes",Include_study?="Yes",Input!Study_name&lt;&gt;""),Input!Study_name,"")</f>
        <v/>
      </c>
      <c r="F11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12" s="76" t="str">
        <f t="shared" si="223"/>
        <v/>
      </c>
      <c r="H112" s="132" t="str">
        <f t="shared" si="224"/>
        <v/>
      </c>
      <c r="I11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12" s="77" t="str">
        <f t="shared" si="225"/>
        <v/>
      </c>
      <c r="K112" s="77" t="str">
        <f t="shared" si="226"/>
        <v/>
      </c>
      <c r="L112" s="77" t="str">
        <f t="shared" si="227"/>
        <v/>
      </c>
      <c r="M112" s="77" t="str">
        <f t="shared" si="228"/>
        <v/>
      </c>
      <c r="N112" s="77" t="str">
        <f t="shared" si="229"/>
        <v/>
      </c>
      <c r="O112" s="146" t="str">
        <f t="shared" si="230"/>
        <v/>
      </c>
      <c r="P112" s="142" t="str">
        <f t="shared" si="231"/>
        <v/>
      </c>
      <c r="Q112" s="35"/>
      <c r="R112" s="71" t="e">
        <f t="shared" si="232"/>
        <v>#N/A</v>
      </c>
      <c r="S112" s="34" t="e">
        <f t="shared" si="233"/>
        <v>#N/A</v>
      </c>
      <c r="T112" s="47" t="e">
        <f t="shared" si="234"/>
        <v>#N/A</v>
      </c>
      <c r="Y112" s="169"/>
      <c r="Z112" s="83" t="str">
        <f t="shared" si="157"/>
        <v/>
      </c>
      <c r="AA112" s="34" t="str">
        <f t="shared" si="235"/>
        <v/>
      </c>
      <c r="AB112" s="34" t="str">
        <f t="shared" si="236"/>
        <v/>
      </c>
      <c r="AC112" s="34" t="str">
        <f t="shared" si="237"/>
        <v/>
      </c>
      <c r="AD112" s="34" t="str">
        <f t="shared" si="238"/>
        <v/>
      </c>
      <c r="AE112" s="77" t="str">
        <f t="shared" si="158"/>
        <v/>
      </c>
      <c r="AF112" s="77" t="str">
        <f t="shared" si="239"/>
        <v/>
      </c>
      <c r="AG112" s="84" t="str">
        <f t="shared" si="159"/>
        <v/>
      </c>
      <c r="AH112" s="34" t="str">
        <f t="shared" si="240"/>
        <v/>
      </c>
      <c r="AI112" s="34" t="str">
        <f t="shared" si="241"/>
        <v/>
      </c>
      <c r="AJ112" s="47" t="str">
        <f t="shared" si="242"/>
        <v/>
      </c>
      <c r="AK112" s="35"/>
      <c r="AL112" s="71" t="e">
        <f t="shared" si="160"/>
        <v>#N/A</v>
      </c>
      <c r="AM112" s="34" t="e">
        <f t="shared" si="161"/>
        <v>#N/A</v>
      </c>
      <c r="AN112" s="47" t="e">
        <f t="shared" si="162"/>
        <v>#N/A</v>
      </c>
      <c r="AO112" s="35"/>
      <c r="AP112" s="83" t="str">
        <f t="shared" si="163"/>
        <v/>
      </c>
      <c r="AQ112" s="34" t="str">
        <f>IF(AND(Sufficient_data="Yes",Include_study?="Yes",Subgroup&lt;&gt;""),IF(COUNTIFS(Input!L$2:L111,"="&amp;"Yes",Input!C$2:C111,"="&amp;"Yes",Input!M$2:M111,"="&amp;Subgroup)&gt;0,"",Subgroup),"")</f>
        <v/>
      </c>
      <c r="AR112" s="89" t="str">
        <f t="shared" si="164"/>
        <v/>
      </c>
      <c r="AS112" s="76" t="str">
        <f t="shared" si="165"/>
        <v/>
      </c>
      <c r="AT112" s="34" t="str">
        <f t="shared" si="166"/>
        <v/>
      </c>
      <c r="AU112" s="90" t="str">
        <f t="shared" si="167"/>
        <v/>
      </c>
      <c r="AV112" s="34" t="str">
        <f t="shared" si="168"/>
        <v/>
      </c>
      <c r="AW112" s="34" t="str">
        <f t="shared" si="169"/>
        <v/>
      </c>
      <c r="AX112" s="34" t="str">
        <f t="shared" si="243"/>
        <v/>
      </c>
      <c r="AY112" s="34" t="str">
        <f t="shared" si="170"/>
        <v/>
      </c>
      <c r="AZ112" s="34" t="str">
        <f t="shared" si="171"/>
        <v/>
      </c>
      <c r="BA112" s="34" t="str">
        <f t="shared" si="244"/>
        <v/>
      </c>
      <c r="BB112" s="89" t="str">
        <f t="shared" si="172"/>
        <v/>
      </c>
      <c r="BC112" s="34" t="str">
        <f t="shared" si="245"/>
        <v/>
      </c>
      <c r="BD112" s="34" t="str">
        <f t="shared" si="246"/>
        <v/>
      </c>
      <c r="BE112" s="34" t="str">
        <f t="shared" si="173"/>
        <v/>
      </c>
      <c r="BF112" s="34" t="str">
        <f t="shared" si="174"/>
        <v/>
      </c>
      <c r="BG112" s="34" t="str">
        <f t="shared" si="215"/>
        <v/>
      </c>
      <c r="BH112" s="34" t="str">
        <f t="shared" si="216"/>
        <v/>
      </c>
      <c r="BI112" s="34" t="str">
        <f t="shared" si="175"/>
        <v/>
      </c>
      <c r="BJ112" s="34" t="str">
        <f t="shared" si="176"/>
        <v/>
      </c>
      <c r="BK112" s="34" t="str">
        <f t="shared" si="177"/>
        <v/>
      </c>
      <c r="BL112" s="34" t="e">
        <f t="shared" si="178"/>
        <v>#N/A</v>
      </c>
      <c r="BM112" s="84" t="str">
        <f t="shared" si="217"/>
        <v/>
      </c>
      <c r="BN112" s="34" t="str">
        <f t="shared" si="179"/>
        <v/>
      </c>
      <c r="BO112" s="34" t="str">
        <f t="shared" si="247"/>
        <v/>
      </c>
      <c r="BP112" s="34" t="str">
        <f t="shared" si="180"/>
        <v/>
      </c>
      <c r="BQ112" s="47" t="str">
        <f t="shared" si="218"/>
        <v/>
      </c>
      <c r="BV112" s="170"/>
      <c r="BW112" s="71" t="e">
        <f>IF(AND(Sufficient_data="Yes",Include_study?="Yes",Moderator&lt;&gt;""),'Moderator Analysis'!E:E,NA())</f>
        <v>#N/A</v>
      </c>
      <c r="BX112" s="34" t="e">
        <f>IF(AND(Include_study?="Yes",Sufficient_data="Yes",Moderator&lt;&gt;""),'Moderator Analysis'!F:F,NA())</f>
        <v>#N/A</v>
      </c>
      <c r="BY112" s="34" t="str">
        <f t="shared" si="248"/>
        <v/>
      </c>
      <c r="BZ112" s="34" t="str">
        <f>IF(AND(Sufficient_data="Yes",Include_study?="Yes",Moderator&lt;&gt;""),'Moderator Analysis'!F:F-CJ$2,"")</f>
        <v/>
      </c>
      <c r="CA112" s="34" t="str">
        <f>IF(AND(Sufficient_data="Yes",Include_study?="Yes",Moderator&lt;&gt;""),'Moderator Analysis'!E:E-CJ$3,"")</f>
        <v/>
      </c>
      <c r="CB112" s="47" t="str">
        <f t="shared" si="249"/>
        <v/>
      </c>
      <c r="CD112" s="95" t="str">
        <f t="shared" si="181"/>
        <v/>
      </c>
      <c r="CE112" s="77" t="str">
        <f>IF(AND(Sufficient_data="Yes",Include_study?="Yes",CD112&lt;&gt;""),'Moderator Analysis'!F:F-'Moderator Analysis'!J$37,"")</f>
        <v/>
      </c>
      <c r="CF112" s="77" t="str">
        <f>IF(AND(Sufficient_data="Yes",Include_study?="Yes",CD112&lt;&gt;""),'Moderator Analysis'!E:E-SUMPRODUCT('Moderator Analysis'!E:E,CD:CD)/SUM(CD:CD),"")</f>
        <v/>
      </c>
      <c r="CG112" s="96" t="str">
        <f>IF(AND(Sufficient_data="Yes",Include_study?="Yes",CD112&lt;&gt;""),CD:CD*(BX112-'Moderator Analysis'!J$29-'Moderator Analysis'!J$30*'Moderator Analysis'!E:E)^2,"")</f>
        <v/>
      </c>
      <c r="CL112" s="170"/>
      <c r="CM112" s="174"/>
      <c r="CN112" s="34" t="str">
        <f t="shared" si="250"/>
        <v/>
      </c>
      <c r="CO112" s="34" t="str">
        <f>IF(AND(Include_study?="Yes",Sufficient_data="Yes"),1/('Publication Bias Analysis'!F:F^2+IF(Additional_model="Fixed effect",0,Calculations!DB$11)),"")</f>
        <v/>
      </c>
      <c r="CP112" s="34" t="str">
        <f>IF(AND(Include_study?="Yes",Sufficient_data="Yes"),1/('Publication Bias Analysis'!F:F^2+IF(Additional_model="Fixed effect",0,'Publication Bias Analysis'!L$32)),"")</f>
        <v/>
      </c>
      <c r="CQ112" s="34" t="str">
        <f>IF(AND(Include_study?="Yes",Sufficient_data="Yes"),'Publication Bias Analysis'!E:E-'Publication Bias Analysis'!I$37,"")</f>
        <v/>
      </c>
      <c r="CR112" s="34" t="str">
        <f t="shared" si="251"/>
        <v/>
      </c>
      <c r="CS112" s="34" t="str">
        <f t="shared" si="260"/>
        <v/>
      </c>
      <c r="CT112" s="76" t="str">
        <f t="shared" si="252"/>
        <v/>
      </c>
      <c r="CU112" s="76" t="str">
        <f>IF(AND(Include_study?="Yes",Sufficient_data="Yes"),CT:CT+IF(DF:DF&lt;0,-1,1)*COUNTIF(CT$2:CT111,CT:CT),"")</f>
        <v/>
      </c>
      <c r="CV112" s="76" t="str">
        <f>IF(AND(Include_study?="Yes",Sufficient_data="Yes"),RANK(DJ:DJ,DJ:DJ,1)*IF(DI:DI&lt;0,-1,1)+IF(DI:DI&lt;0,-1,1)*COUNTIF(CT$2:CT111,CT:CT),"")</f>
        <v/>
      </c>
      <c r="CW112" s="76" t="str">
        <f>IF(AND(Include_study?="Yes",Sufficient_data="Yes"),RANK(DM:DM,DM:DM,1)*IF(DL:DL&lt;0,-1,1)+IF(DL:DL&lt;0,-1,1)*COUNTIF(CT$2:CT111,CT:CT),"")</f>
        <v/>
      </c>
      <c r="CX112" s="34" t="e">
        <f>IF(AND(Include_study?="Yes",Sufficient_data="Yes"),'Publication Bias Analysis'!E:E,NA())</f>
        <v>#N/A</v>
      </c>
      <c r="CY112" s="47" t="e">
        <f>IF(AND(Include_study?="Yes",Sufficient_data="Yes"),'Publication Bias Analysis'!F:F,NA())</f>
        <v>#N/A</v>
      </c>
      <c r="DE112" s="166"/>
      <c r="DF11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12" s="34" t="str">
        <f t="shared" si="182"/>
        <v/>
      </c>
      <c r="DH112" s="47" t="str">
        <f>IF(AND(Include_study?="Yes",Sufficient_data="Yes"),1/('Publication Bias Analysis'!F:F^2+IF(Additional_model="Fixed effect",0,$DQ$7)),"")</f>
        <v/>
      </c>
      <c r="DI112" s="34" t="str">
        <f>IF(AND(Include_study?="Yes",Sufficient_data="Yes"),IF('Publication Bias Analysis'!L$37="Left",'Publication Bias Analysis'!E:E-DQ$3,DQ$3-'Publication Bias Analysis'!E:E),"")</f>
        <v/>
      </c>
      <c r="DJ112" s="34" t="str">
        <f t="shared" si="183"/>
        <v/>
      </c>
      <c r="DK112" s="47" t="str">
        <f>IF(AND(DI112&lt;&gt;"",CU112&lt;=MAX(CU:CU)-DQ$8),1/('Publication Bias Analysis'!F:F^2+IF(Additional_model="Fixed effect",0,$DQ$15)),"")</f>
        <v/>
      </c>
      <c r="DL112" s="7" t="str">
        <f>IF(AND(Include_study?="Yes",Sufficient_data="Yes"),IF('Publication Bias Analysis'!L$37="Left",'Publication Bias Analysis'!E:E-DQ$11,DQ$11-'Publication Bias Analysis'!E:E),"")</f>
        <v/>
      </c>
      <c r="DM112" s="7" t="str">
        <f t="shared" si="184"/>
        <v/>
      </c>
      <c r="DN112" s="47" t="str">
        <f>IF(AND(DL112&lt;&gt;"",CV112&lt;=MAX(CV:CV)-DQ$16),1/('Publication Bias Analysis'!F:F^2+IF(Additional_model="Fixed effect",0,$DQ$23)),"")</f>
        <v/>
      </c>
      <c r="EF112" s="166"/>
      <c r="EG112" s="34" t="str">
        <f t="shared" si="211"/>
        <v/>
      </c>
      <c r="EH112" s="47" t="str">
        <f>IF(AND(Include_study?="Yes",Sufficient_data="Yes"),Z_score-('Publication Bias Analysis'!P$3+'Publication Bias Analysis'!P$4*Inverse_standard_error),"")</f>
        <v/>
      </c>
      <c r="EJ112" s="166"/>
      <c r="EK112" s="34" t="str">
        <f>IF(AND(Include_study?="Yes",Sufficient_data="Yes"),('Publication Bias Analysis'!E:E-SUMPRODUCT('Publication Bias Analysis'!E:E,Calculations!CN:CN)/SUM(Calculations!CN:CN))/(SQRT(EL:EL)),"")</f>
        <v/>
      </c>
      <c r="EL112" s="34" t="str">
        <f>IF(AND(Include_study?="Yes",Sufficient_data="Yes"),'Publication Bias Analysis'!F:F^2-1/(SUM(Calculations!CN:CN)),"")</f>
        <v/>
      </c>
      <c r="EM112" s="76" t="str">
        <f t="shared" si="253"/>
        <v/>
      </c>
      <c r="EN112" s="76" t="str">
        <f t="shared" si="254"/>
        <v/>
      </c>
      <c r="EO112" s="76" t="str">
        <f>IF(AND(Include_study?="Yes",Sufficient_data="Yes"),COUNTIFS(EM$2:EM111,"&lt;"&amp;EM112,EN$2:EN111,"&lt;"&amp;EN112)+COUNTIFS(EM113:EM$201,"&lt;"&amp;EM112,EN113:EN$201,"&lt;"&amp;EN112)+COUNTIFS(EM$2:EM111,"&gt;"&amp;EM112,EN$2:EN111,"&gt;"&amp;EN112)+COUNTIFS(EM113:EM$201,"&gt;"&amp;EM112,EN113:EN$201,"&gt;"&amp;EN112),"")</f>
        <v/>
      </c>
      <c r="EP112" s="101" t="str">
        <f>IF(AND(Include_study?="Yes",Sufficient_data="Yes"),COUNTIFS(EM$2:EM111,"&lt;"&amp;EM112,EN$2:EN111,"&gt;"&amp;EN112)+COUNTIFS(EM113:EM$201,"&lt;"&amp;EM112,EN113:EN$201,"&gt;"&amp;EN112)+COUNTIFS(EM$2:EM111,"&gt;"&amp;EM112,EN$2:EN111,"&lt;"&amp;EN112)+COUNTIFS(EM113:EM$201,"&gt;"&amp;EM112,EN113:EN$201,"&lt;"&amp;EN112),"")</f>
        <v/>
      </c>
      <c r="ER112" s="166"/>
      <c r="EW112" s="166"/>
      <c r="EX112" s="34" t="e">
        <f t="shared" si="255"/>
        <v>#N/A</v>
      </c>
      <c r="EY112" s="34" t="e">
        <f t="shared" si="256"/>
        <v>#N/A</v>
      </c>
      <c r="EZ112" s="34" t="str">
        <f t="shared" si="257"/>
        <v/>
      </c>
      <c r="FA112" s="47" t="str">
        <f>IF(AND(Include_study?="Yes",Sufficient_data="Yes"),Z_score-('Publication Bias Analysis'!AL$30+'Publication Bias Analysis'!AL$31*Inverse_standard_error),"")</f>
        <v/>
      </c>
      <c r="FG112" s="166"/>
      <c r="FH112" s="104" t="str">
        <f>IF(Z_score&lt;&gt;"",RANK('Publication Bias Analysis'!AT:AT,'Publication Bias Analysis'!AT:AT,1)+COUNTIF('Publication Bias Analysis'!AT$2:AT111,'Publication Bias Analysis'!AT112),"")</f>
        <v/>
      </c>
      <c r="FI112" s="34" t="str">
        <f t="shared" si="258"/>
        <v/>
      </c>
      <c r="FJ112" s="34" t="e">
        <f>IF('Publication Bias Analysis'!AS112&lt;&gt;"",'Publication Bias Analysis'!AS112,NA())</f>
        <v>#N/A</v>
      </c>
      <c r="FK112" s="34" t="e">
        <f>IF('Publication Bias Analysis'!AT112&lt;&gt;"",'Publication Bias Analysis'!AT112,NA())</f>
        <v>#N/A</v>
      </c>
      <c r="FL112" s="34" t="str">
        <f>IF(AND(Include_study?="Yes",Sufficient_data="Yes"),'Publication Bias Analysis'!AS:AS-AVERAGE('Publication Bias Analysis'!AS:AS),"")</f>
        <v/>
      </c>
      <c r="FM112" s="47" t="str">
        <f>IF(AND(Include_study?="Yes",Sufficient_data="Yes"),FK:FK-('Publication Bias Analysis'!AW$30+'Publication Bias Analysis'!AW$31*'Publication Bias Analysis'!AS:AS),"")</f>
        <v/>
      </c>
      <c r="FS112" s="166"/>
      <c r="FT112" s="34" t="str">
        <f t="shared" si="259"/>
        <v/>
      </c>
      <c r="FU112" s="90" t="str">
        <f t="shared" si="220"/>
        <v/>
      </c>
      <c r="FV112" s="47" t="str">
        <f t="shared" si="185"/>
        <v/>
      </c>
    </row>
    <row r="113" spans="1:178" x14ac:dyDescent="0.2">
      <c r="A113" s="169"/>
      <c r="B113" s="54" t="str">
        <f t="shared" si="221"/>
        <v/>
      </c>
      <c r="C113" s="76" t="str">
        <f>IF(B113&lt;&gt;"",IF(B113=0,COUNTIF(B$2:B112,0)+1,COUNTIF(B$2:B112,B113)+B113+COUNTIF(B:B,0)),"")</f>
        <v/>
      </c>
      <c r="D113" s="76" t="str">
        <f t="shared" si="222"/>
        <v/>
      </c>
      <c r="E113" s="121" t="str">
        <f>IF(AND(Sufficient_data="Yes",Include_study?="Yes",Input!Study_name&lt;&gt;""),Input!Study_name,"")</f>
        <v/>
      </c>
      <c r="F11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13" s="76" t="str">
        <f t="shared" si="223"/>
        <v/>
      </c>
      <c r="H113" s="132" t="str">
        <f t="shared" si="224"/>
        <v/>
      </c>
      <c r="I11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13" s="77" t="str">
        <f t="shared" si="225"/>
        <v/>
      </c>
      <c r="K113" s="77" t="str">
        <f t="shared" si="226"/>
        <v/>
      </c>
      <c r="L113" s="77" t="str">
        <f t="shared" si="227"/>
        <v/>
      </c>
      <c r="M113" s="77" t="str">
        <f t="shared" si="228"/>
        <v/>
      </c>
      <c r="N113" s="77" t="str">
        <f t="shared" si="229"/>
        <v/>
      </c>
      <c r="O113" s="146" t="str">
        <f t="shared" si="230"/>
        <v/>
      </c>
      <c r="P113" s="142" t="str">
        <f t="shared" si="231"/>
        <v/>
      </c>
      <c r="Q113" s="35"/>
      <c r="R113" s="71" t="e">
        <f t="shared" si="232"/>
        <v>#N/A</v>
      </c>
      <c r="S113" s="34" t="e">
        <f t="shared" si="233"/>
        <v>#N/A</v>
      </c>
      <c r="T113" s="47" t="e">
        <f t="shared" si="234"/>
        <v>#N/A</v>
      </c>
      <c r="Y113" s="169"/>
      <c r="Z113" s="83" t="str">
        <f t="shared" si="157"/>
        <v/>
      </c>
      <c r="AA113" s="34" t="str">
        <f t="shared" si="235"/>
        <v/>
      </c>
      <c r="AB113" s="34" t="str">
        <f t="shared" si="236"/>
        <v/>
      </c>
      <c r="AC113" s="34" t="str">
        <f t="shared" si="237"/>
        <v/>
      </c>
      <c r="AD113" s="34" t="str">
        <f t="shared" si="238"/>
        <v/>
      </c>
      <c r="AE113" s="77" t="str">
        <f t="shared" si="158"/>
        <v/>
      </c>
      <c r="AF113" s="77" t="str">
        <f t="shared" si="239"/>
        <v/>
      </c>
      <c r="AG113" s="84" t="str">
        <f t="shared" si="159"/>
        <v/>
      </c>
      <c r="AH113" s="34" t="str">
        <f t="shared" si="240"/>
        <v/>
      </c>
      <c r="AI113" s="34" t="str">
        <f t="shared" si="241"/>
        <v/>
      </c>
      <c r="AJ113" s="47" t="str">
        <f t="shared" si="242"/>
        <v/>
      </c>
      <c r="AK113" s="35"/>
      <c r="AL113" s="71" t="e">
        <f t="shared" si="160"/>
        <v>#N/A</v>
      </c>
      <c r="AM113" s="34" t="e">
        <f t="shared" si="161"/>
        <v>#N/A</v>
      </c>
      <c r="AN113" s="47" t="e">
        <f t="shared" si="162"/>
        <v>#N/A</v>
      </c>
      <c r="AO113" s="35"/>
      <c r="AP113" s="83" t="str">
        <f t="shared" si="163"/>
        <v/>
      </c>
      <c r="AQ113" s="34" t="str">
        <f>IF(AND(Sufficient_data="Yes",Include_study?="Yes",Subgroup&lt;&gt;""),IF(COUNTIFS(Input!L$2:L112,"="&amp;"Yes",Input!C$2:C112,"="&amp;"Yes",Input!M$2:M112,"="&amp;Subgroup)&gt;0,"",Subgroup),"")</f>
        <v/>
      </c>
      <c r="AR113" s="89" t="str">
        <f t="shared" si="164"/>
        <v/>
      </c>
      <c r="AS113" s="76" t="str">
        <f t="shared" si="165"/>
        <v/>
      </c>
      <c r="AT113" s="34" t="str">
        <f t="shared" si="166"/>
        <v/>
      </c>
      <c r="AU113" s="90" t="str">
        <f t="shared" si="167"/>
        <v/>
      </c>
      <c r="AV113" s="34" t="str">
        <f t="shared" si="168"/>
        <v/>
      </c>
      <c r="AW113" s="34" t="str">
        <f t="shared" si="169"/>
        <v/>
      </c>
      <c r="AX113" s="34" t="str">
        <f t="shared" si="243"/>
        <v/>
      </c>
      <c r="AY113" s="34" t="str">
        <f t="shared" si="170"/>
        <v/>
      </c>
      <c r="AZ113" s="34" t="str">
        <f t="shared" si="171"/>
        <v/>
      </c>
      <c r="BA113" s="34" t="str">
        <f t="shared" si="244"/>
        <v/>
      </c>
      <c r="BB113" s="89" t="str">
        <f t="shared" si="172"/>
        <v/>
      </c>
      <c r="BC113" s="34" t="str">
        <f t="shared" si="245"/>
        <v/>
      </c>
      <c r="BD113" s="34" t="str">
        <f t="shared" si="246"/>
        <v/>
      </c>
      <c r="BE113" s="34" t="str">
        <f t="shared" si="173"/>
        <v/>
      </c>
      <c r="BF113" s="34" t="str">
        <f t="shared" si="174"/>
        <v/>
      </c>
      <c r="BG113" s="34" t="str">
        <f t="shared" si="215"/>
        <v/>
      </c>
      <c r="BH113" s="34" t="str">
        <f t="shared" si="216"/>
        <v/>
      </c>
      <c r="BI113" s="34" t="str">
        <f t="shared" si="175"/>
        <v/>
      </c>
      <c r="BJ113" s="34" t="str">
        <f t="shared" si="176"/>
        <v/>
      </c>
      <c r="BK113" s="34" t="str">
        <f t="shared" si="177"/>
        <v/>
      </c>
      <c r="BL113" s="34" t="e">
        <f t="shared" si="178"/>
        <v>#N/A</v>
      </c>
      <c r="BM113" s="84" t="str">
        <f t="shared" si="217"/>
        <v/>
      </c>
      <c r="BN113" s="34" t="str">
        <f t="shared" si="179"/>
        <v/>
      </c>
      <c r="BO113" s="34" t="str">
        <f t="shared" si="247"/>
        <v/>
      </c>
      <c r="BP113" s="34" t="str">
        <f t="shared" si="180"/>
        <v/>
      </c>
      <c r="BQ113" s="47" t="str">
        <f t="shared" si="218"/>
        <v/>
      </c>
      <c r="BV113" s="170"/>
      <c r="BW113" s="71" t="e">
        <f>IF(AND(Sufficient_data="Yes",Include_study?="Yes",Moderator&lt;&gt;""),'Moderator Analysis'!E:E,NA())</f>
        <v>#N/A</v>
      </c>
      <c r="BX113" s="34" t="e">
        <f>IF(AND(Include_study?="Yes",Sufficient_data="Yes",Moderator&lt;&gt;""),'Moderator Analysis'!F:F,NA())</f>
        <v>#N/A</v>
      </c>
      <c r="BY113" s="34" t="str">
        <f t="shared" si="248"/>
        <v/>
      </c>
      <c r="BZ113" s="34" t="str">
        <f>IF(AND(Sufficient_data="Yes",Include_study?="Yes",Moderator&lt;&gt;""),'Moderator Analysis'!F:F-CJ$2,"")</f>
        <v/>
      </c>
      <c r="CA113" s="34" t="str">
        <f>IF(AND(Sufficient_data="Yes",Include_study?="Yes",Moderator&lt;&gt;""),'Moderator Analysis'!E:E-CJ$3,"")</f>
        <v/>
      </c>
      <c r="CB113" s="47" t="str">
        <f t="shared" si="249"/>
        <v/>
      </c>
      <c r="CD113" s="95" t="str">
        <f t="shared" si="181"/>
        <v/>
      </c>
      <c r="CE113" s="77" t="str">
        <f>IF(AND(Sufficient_data="Yes",Include_study?="Yes",CD113&lt;&gt;""),'Moderator Analysis'!F:F-'Moderator Analysis'!J$37,"")</f>
        <v/>
      </c>
      <c r="CF113" s="77" t="str">
        <f>IF(AND(Sufficient_data="Yes",Include_study?="Yes",CD113&lt;&gt;""),'Moderator Analysis'!E:E-SUMPRODUCT('Moderator Analysis'!E:E,CD:CD)/SUM(CD:CD),"")</f>
        <v/>
      </c>
      <c r="CG113" s="96" t="str">
        <f>IF(AND(Sufficient_data="Yes",Include_study?="Yes",CD113&lt;&gt;""),CD:CD*(BX113-'Moderator Analysis'!J$29-'Moderator Analysis'!J$30*'Moderator Analysis'!E:E)^2,"")</f>
        <v/>
      </c>
      <c r="CL113" s="170"/>
      <c r="CM113" s="174"/>
      <c r="CN113" s="34" t="str">
        <f t="shared" si="250"/>
        <v/>
      </c>
      <c r="CO113" s="34" t="str">
        <f>IF(AND(Include_study?="Yes",Sufficient_data="Yes"),1/('Publication Bias Analysis'!F:F^2+IF(Additional_model="Fixed effect",0,Calculations!DB$11)),"")</f>
        <v/>
      </c>
      <c r="CP113" s="34" t="str">
        <f>IF(AND(Include_study?="Yes",Sufficient_data="Yes"),1/('Publication Bias Analysis'!F:F^2+IF(Additional_model="Fixed effect",0,'Publication Bias Analysis'!L$32)),"")</f>
        <v/>
      </c>
      <c r="CQ113" s="34" t="str">
        <f>IF(AND(Include_study?="Yes",Sufficient_data="Yes"),'Publication Bias Analysis'!E:E-'Publication Bias Analysis'!I$37,"")</f>
        <v/>
      </c>
      <c r="CR113" s="34" t="str">
        <f t="shared" si="251"/>
        <v/>
      </c>
      <c r="CS113" s="34" t="str">
        <f t="shared" si="260"/>
        <v/>
      </c>
      <c r="CT113" s="76" t="str">
        <f t="shared" si="252"/>
        <v/>
      </c>
      <c r="CU113" s="76" t="str">
        <f>IF(AND(Include_study?="Yes",Sufficient_data="Yes"),CT:CT+IF(DF:DF&lt;0,-1,1)*COUNTIF(CT$2:CT112,CT:CT),"")</f>
        <v/>
      </c>
      <c r="CV113" s="76" t="str">
        <f>IF(AND(Include_study?="Yes",Sufficient_data="Yes"),RANK(DJ:DJ,DJ:DJ,1)*IF(DI:DI&lt;0,-1,1)+IF(DI:DI&lt;0,-1,1)*COUNTIF(CT$2:CT112,CT:CT),"")</f>
        <v/>
      </c>
      <c r="CW113" s="76" t="str">
        <f>IF(AND(Include_study?="Yes",Sufficient_data="Yes"),RANK(DM:DM,DM:DM,1)*IF(DL:DL&lt;0,-1,1)+IF(DL:DL&lt;0,-1,1)*COUNTIF(CT$2:CT112,CT:CT),"")</f>
        <v/>
      </c>
      <c r="CX113" s="34" t="e">
        <f>IF(AND(Include_study?="Yes",Sufficient_data="Yes"),'Publication Bias Analysis'!E:E,NA())</f>
        <v>#N/A</v>
      </c>
      <c r="CY113" s="47" t="e">
        <f>IF(AND(Include_study?="Yes",Sufficient_data="Yes"),'Publication Bias Analysis'!F:F,NA())</f>
        <v>#N/A</v>
      </c>
      <c r="DE113" s="166"/>
      <c r="DF11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13" s="34" t="str">
        <f t="shared" si="182"/>
        <v/>
      </c>
      <c r="DH113" s="47" t="str">
        <f>IF(AND(Include_study?="Yes",Sufficient_data="Yes"),1/('Publication Bias Analysis'!F:F^2+IF(Additional_model="Fixed effect",0,$DQ$7)),"")</f>
        <v/>
      </c>
      <c r="DI113" s="34" t="str">
        <f>IF(AND(Include_study?="Yes",Sufficient_data="Yes"),IF('Publication Bias Analysis'!L$37="Left",'Publication Bias Analysis'!E:E-DQ$3,DQ$3-'Publication Bias Analysis'!E:E),"")</f>
        <v/>
      </c>
      <c r="DJ113" s="34" t="str">
        <f t="shared" si="183"/>
        <v/>
      </c>
      <c r="DK113" s="47" t="str">
        <f>IF(AND(DI113&lt;&gt;"",CU113&lt;=MAX(CU:CU)-DQ$8),1/('Publication Bias Analysis'!F:F^2+IF(Additional_model="Fixed effect",0,$DQ$15)),"")</f>
        <v/>
      </c>
      <c r="DL113" s="7" t="str">
        <f>IF(AND(Include_study?="Yes",Sufficient_data="Yes"),IF('Publication Bias Analysis'!L$37="Left",'Publication Bias Analysis'!E:E-DQ$11,DQ$11-'Publication Bias Analysis'!E:E),"")</f>
        <v/>
      </c>
      <c r="DM113" s="7" t="str">
        <f t="shared" si="184"/>
        <v/>
      </c>
      <c r="DN113" s="47" t="str">
        <f>IF(AND(DL113&lt;&gt;"",CV113&lt;=MAX(CV:CV)-DQ$16),1/('Publication Bias Analysis'!F:F^2+IF(Additional_model="Fixed effect",0,$DQ$23)),"")</f>
        <v/>
      </c>
      <c r="EF113" s="166"/>
      <c r="EG113" s="34" t="str">
        <f t="shared" si="211"/>
        <v/>
      </c>
      <c r="EH113" s="47" t="str">
        <f>IF(AND(Include_study?="Yes",Sufficient_data="Yes"),Z_score-('Publication Bias Analysis'!P$3+'Publication Bias Analysis'!P$4*Inverse_standard_error),"")</f>
        <v/>
      </c>
      <c r="EJ113" s="166"/>
      <c r="EK113" s="34" t="str">
        <f>IF(AND(Include_study?="Yes",Sufficient_data="Yes"),('Publication Bias Analysis'!E:E-SUMPRODUCT('Publication Bias Analysis'!E:E,Calculations!CN:CN)/SUM(Calculations!CN:CN))/(SQRT(EL:EL)),"")</f>
        <v/>
      </c>
      <c r="EL113" s="34" t="str">
        <f>IF(AND(Include_study?="Yes",Sufficient_data="Yes"),'Publication Bias Analysis'!F:F^2-1/(SUM(Calculations!CN:CN)),"")</f>
        <v/>
      </c>
      <c r="EM113" s="76" t="str">
        <f t="shared" si="253"/>
        <v/>
      </c>
      <c r="EN113" s="76" t="str">
        <f t="shared" si="254"/>
        <v/>
      </c>
      <c r="EO113" s="76" t="str">
        <f>IF(AND(Include_study?="Yes",Sufficient_data="Yes"),COUNTIFS(EM$2:EM112,"&lt;"&amp;EM113,EN$2:EN112,"&lt;"&amp;EN113)+COUNTIFS(EM114:EM$201,"&lt;"&amp;EM113,EN114:EN$201,"&lt;"&amp;EN113)+COUNTIFS(EM$2:EM112,"&gt;"&amp;EM113,EN$2:EN112,"&gt;"&amp;EN113)+COUNTIFS(EM114:EM$201,"&gt;"&amp;EM113,EN114:EN$201,"&gt;"&amp;EN113),"")</f>
        <v/>
      </c>
      <c r="EP113" s="101" t="str">
        <f>IF(AND(Include_study?="Yes",Sufficient_data="Yes"),COUNTIFS(EM$2:EM112,"&lt;"&amp;EM113,EN$2:EN112,"&gt;"&amp;EN113)+COUNTIFS(EM114:EM$201,"&lt;"&amp;EM113,EN114:EN$201,"&gt;"&amp;EN113)+COUNTIFS(EM$2:EM112,"&gt;"&amp;EM113,EN$2:EN112,"&lt;"&amp;EN113)+COUNTIFS(EM114:EM$201,"&gt;"&amp;EM113,EN114:EN$201,"&lt;"&amp;EN113),"")</f>
        <v/>
      </c>
      <c r="ER113" s="166"/>
      <c r="EW113" s="166"/>
      <c r="EX113" s="34" t="e">
        <f t="shared" si="255"/>
        <v>#N/A</v>
      </c>
      <c r="EY113" s="34" t="e">
        <f t="shared" si="256"/>
        <v>#N/A</v>
      </c>
      <c r="EZ113" s="34" t="str">
        <f t="shared" si="257"/>
        <v/>
      </c>
      <c r="FA113" s="47" t="str">
        <f>IF(AND(Include_study?="Yes",Sufficient_data="Yes"),Z_score-('Publication Bias Analysis'!AL$30+'Publication Bias Analysis'!AL$31*Inverse_standard_error),"")</f>
        <v/>
      </c>
      <c r="FG113" s="166"/>
      <c r="FH113" s="104" t="str">
        <f>IF(Z_score&lt;&gt;"",RANK('Publication Bias Analysis'!AT:AT,'Publication Bias Analysis'!AT:AT,1)+COUNTIF('Publication Bias Analysis'!AT$2:AT112,'Publication Bias Analysis'!AT113),"")</f>
        <v/>
      </c>
      <c r="FI113" s="34" t="str">
        <f t="shared" si="258"/>
        <v/>
      </c>
      <c r="FJ113" s="34" t="e">
        <f>IF('Publication Bias Analysis'!AS113&lt;&gt;"",'Publication Bias Analysis'!AS113,NA())</f>
        <v>#N/A</v>
      </c>
      <c r="FK113" s="34" t="e">
        <f>IF('Publication Bias Analysis'!AT113&lt;&gt;"",'Publication Bias Analysis'!AT113,NA())</f>
        <v>#N/A</v>
      </c>
      <c r="FL113" s="34" t="str">
        <f>IF(AND(Include_study?="Yes",Sufficient_data="Yes"),'Publication Bias Analysis'!AS:AS-AVERAGE('Publication Bias Analysis'!AS:AS),"")</f>
        <v/>
      </c>
      <c r="FM113" s="47" t="str">
        <f>IF(AND(Include_study?="Yes",Sufficient_data="Yes"),FK:FK-('Publication Bias Analysis'!AW$30+'Publication Bias Analysis'!AW$31*'Publication Bias Analysis'!AS:AS),"")</f>
        <v/>
      </c>
      <c r="FS113" s="166"/>
      <c r="FT113" s="34" t="str">
        <f t="shared" si="259"/>
        <v/>
      </c>
      <c r="FU113" s="90" t="str">
        <f t="shared" si="220"/>
        <v/>
      </c>
      <c r="FV113" s="47" t="str">
        <f t="shared" si="185"/>
        <v/>
      </c>
    </row>
    <row r="114" spans="1:178" x14ac:dyDescent="0.2">
      <c r="A114" s="169"/>
      <c r="B114" s="54" t="str">
        <f t="shared" si="221"/>
        <v/>
      </c>
      <c r="C114" s="76" t="str">
        <f>IF(B114&lt;&gt;"",IF(B114=0,COUNTIF(B$2:B113,0)+1,COUNTIF(B$2:B113,B114)+B114+COUNTIF(B:B,0)),"")</f>
        <v/>
      </c>
      <c r="D114" s="76" t="str">
        <f t="shared" si="222"/>
        <v/>
      </c>
      <c r="E114" s="121" t="str">
        <f>IF(AND(Sufficient_data="Yes",Include_study?="Yes",Input!Study_name&lt;&gt;""),Input!Study_name,"")</f>
        <v/>
      </c>
      <c r="F11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14" s="76" t="str">
        <f t="shared" si="223"/>
        <v/>
      </c>
      <c r="H114" s="132" t="str">
        <f t="shared" si="224"/>
        <v/>
      </c>
      <c r="I11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14" s="77" t="str">
        <f t="shared" si="225"/>
        <v/>
      </c>
      <c r="K114" s="77" t="str">
        <f t="shared" si="226"/>
        <v/>
      </c>
      <c r="L114" s="77" t="str">
        <f t="shared" si="227"/>
        <v/>
      </c>
      <c r="M114" s="77" t="str">
        <f t="shared" si="228"/>
        <v/>
      </c>
      <c r="N114" s="77" t="str">
        <f t="shared" si="229"/>
        <v/>
      </c>
      <c r="O114" s="146" t="str">
        <f t="shared" si="230"/>
        <v/>
      </c>
      <c r="P114" s="142" t="str">
        <f t="shared" si="231"/>
        <v/>
      </c>
      <c r="Q114" s="35"/>
      <c r="R114" s="71" t="e">
        <f t="shared" si="232"/>
        <v>#N/A</v>
      </c>
      <c r="S114" s="34" t="e">
        <f t="shared" si="233"/>
        <v>#N/A</v>
      </c>
      <c r="T114" s="47" t="e">
        <f t="shared" si="234"/>
        <v>#N/A</v>
      </c>
      <c r="Y114" s="169"/>
      <c r="Z114" s="83" t="str">
        <f t="shared" si="157"/>
        <v/>
      </c>
      <c r="AA114" s="34" t="str">
        <f t="shared" si="235"/>
        <v/>
      </c>
      <c r="AB114" s="34" t="str">
        <f t="shared" si="236"/>
        <v/>
      </c>
      <c r="AC114" s="34" t="str">
        <f t="shared" si="237"/>
        <v/>
      </c>
      <c r="AD114" s="34" t="str">
        <f t="shared" si="238"/>
        <v/>
      </c>
      <c r="AE114" s="77" t="str">
        <f t="shared" si="158"/>
        <v/>
      </c>
      <c r="AF114" s="77" t="str">
        <f t="shared" si="239"/>
        <v/>
      </c>
      <c r="AG114" s="84" t="str">
        <f t="shared" si="159"/>
        <v/>
      </c>
      <c r="AH114" s="34" t="str">
        <f t="shared" si="240"/>
        <v/>
      </c>
      <c r="AI114" s="34" t="str">
        <f t="shared" si="241"/>
        <v/>
      </c>
      <c r="AJ114" s="47" t="str">
        <f t="shared" si="242"/>
        <v/>
      </c>
      <c r="AK114" s="35"/>
      <c r="AL114" s="71" t="e">
        <f t="shared" si="160"/>
        <v>#N/A</v>
      </c>
      <c r="AM114" s="34" t="e">
        <f t="shared" si="161"/>
        <v>#N/A</v>
      </c>
      <c r="AN114" s="47" t="e">
        <f t="shared" si="162"/>
        <v>#N/A</v>
      </c>
      <c r="AO114" s="35"/>
      <c r="AP114" s="83" t="str">
        <f t="shared" si="163"/>
        <v/>
      </c>
      <c r="AQ114" s="34" t="str">
        <f>IF(AND(Sufficient_data="Yes",Include_study?="Yes",Subgroup&lt;&gt;""),IF(COUNTIFS(Input!L$2:L113,"="&amp;"Yes",Input!C$2:C113,"="&amp;"Yes",Input!M$2:M113,"="&amp;Subgroup)&gt;0,"",Subgroup),"")</f>
        <v/>
      </c>
      <c r="AR114" s="89" t="str">
        <f t="shared" si="164"/>
        <v/>
      </c>
      <c r="AS114" s="76" t="str">
        <f t="shared" si="165"/>
        <v/>
      </c>
      <c r="AT114" s="34" t="str">
        <f t="shared" si="166"/>
        <v/>
      </c>
      <c r="AU114" s="90" t="str">
        <f t="shared" si="167"/>
        <v/>
      </c>
      <c r="AV114" s="34" t="str">
        <f t="shared" si="168"/>
        <v/>
      </c>
      <c r="AW114" s="34" t="str">
        <f t="shared" si="169"/>
        <v/>
      </c>
      <c r="AX114" s="34" t="str">
        <f t="shared" si="243"/>
        <v/>
      </c>
      <c r="AY114" s="34" t="str">
        <f t="shared" si="170"/>
        <v/>
      </c>
      <c r="AZ114" s="34" t="str">
        <f t="shared" si="171"/>
        <v/>
      </c>
      <c r="BA114" s="34" t="str">
        <f t="shared" si="244"/>
        <v/>
      </c>
      <c r="BB114" s="89" t="str">
        <f t="shared" si="172"/>
        <v/>
      </c>
      <c r="BC114" s="34" t="str">
        <f t="shared" si="245"/>
        <v/>
      </c>
      <c r="BD114" s="34" t="str">
        <f t="shared" si="246"/>
        <v/>
      </c>
      <c r="BE114" s="34" t="str">
        <f t="shared" si="173"/>
        <v/>
      </c>
      <c r="BF114" s="34" t="str">
        <f t="shared" si="174"/>
        <v/>
      </c>
      <c r="BG114" s="34" t="str">
        <f t="shared" si="215"/>
        <v/>
      </c>
      <c r="BH114" s="34" t="str">
        <f t="shared" si="216"/>
        <v/>
      </c>
      <c r="BI114" s="34" t="str">
        <f t="shared" si="175"/>
        <v/>
      </c>
      <c r="BJ114" s="34" t="str">
        <f t="shared" si="176"/>
        <v/>
      </c>
      <c r="BK114" s="34" t="str">
        <f t="shared" si="177"/>
        <v/>
      </c>
      <c r="BL114" s="34" t="e">
        <f t="shared" si="178"/>
        <v>#N/A</v>
      </c>
      <c r="BM114" s="84" t="str">
        <f t="shared" si="217"/>
        <v/>
      </c>
      <c r="BN114" s="34" t="str">
        <f t="shared" si="179"/>
        <v/>
      </c>
      <c r="BO114" s="34" t="str">
        <f t="shared" si="247"/>
        <v/>
      </c>
      <c r="BP114" s="34" t="str">
        <f t="shared" si="180"/>
        <v/>
      </c>
      <c r="BQ114" s="47" t="str">
        <f t="shared" si="218"/>
        <v/>
      </c>
      <c r="BV114" s="170"/>
      <c r="BW114" s="71" t="e">
        <f>IF(AND(Sufficient_data="Yes",Include_study?="Yes",Moderator&lt;&gt;""),'Moderator Analysis'!E:E,NA())</f>
        <v>#N/A</v>
      </c>
      <c r="BX114" s="34" t="e">
        <f>IF(AND(Include_study?="Yes",Sufficient_data="Yes",Moderator&lt;&gt;""),'Moderator Analysis'!F:F,NA())</f>
        <v>#N/A</v>
      </c>
      <c r="BY114" s="34" t="str">
        <f t="shared" si="248"/>
        <v/>
      </c>
      <c r="BZ114" s="34" t="str">
        <f>IF(AND(Sufficient_data="Yes",Include_study?="Yes",Moderator&lt;&gt;""),'Moderator Analysis'!F:F-CJ$2,"")</f>
        <v/>
      </c>
      <c r="CA114" s="34" t="str">
        <f>IF(AND(Sufficient_data="Yes",Include_study?="Yes",Moderator&lt;&gt;""),'Moderator Analysis'!E:E-CJ$3,"")</f>
        <v/>
      </c>
      <c r="CB114" s="47" t="str">
        <f t="shared" si="249"/>
        <v/>
      </c>
      <c r="CD114" s="95" t="str">
        <f t="shared" si="181"/>
        <v/>
      </c>
      <c r="CE114" s="77" t="str">
        <f>IF(AND(Sufficient_data="Yes",Include_study?="Yes",CD114&lt;&gt;""),'Moderator Analysis'!F:F-'Moderator Analysis'!J$37,"")</f>
        <v/>
      </c>
      <c r="CF114" s="77" t="str">
        <f>IF(AND(Sufficient_data="Yes",Include_study?="Yes",CD114&lt;&gt;""),'Moderator Analysis'!E:E-SUMPRODUCT('Moderator Analysis'!E:E,CD:CD)/SUM(CD:CD),"")</f>
        <v/>
      </c>
      <c r="CG114" s="96" t="str">
        <f>IF(AND(Sufficient_data="Yes",Include_study?="Yes",CD114&lt;&gt;""),CD:CD*(BX114-'Moderator Analysis'!J$29-'Moderator Analysis'!J$30*'Moderator Analysis'!E:E)^2,"")</f>
        <v/>
      </c>
      <c r="CL114" s="170"/>
      <c r="CM114" s="174"/>
      <c r="CN114" s="34" t="str">
        <f t="shared" si="250"/>
        <v/>
      </c>
      <c r="CO114" s="34" t="str">
        <f>IF(AND(Include_study?="Yes",Sufficient_data="Yes"),1/('Publication Bias Analysis'!F:F^2+IF(Additional_model="Fixed effect",0,Calculations!DB$11)),"")</f>
        <v/>
      </c>
      <c r="CP114" s="34" t="str">
        <f>IF(AND(Include_study?="Yes",Sufficient_data="Yes"),1/('Publication Bias Analysis'!F:F^2+IF(Additional_model="Fixed effect",0,'Publication Bias Analysis'!L$32)),"")</f>
        <v/>
      </c>
      <c r="CQ114" s="34" t="str">
        <f>IF(AND(Include_study?="Yes",Sufficient_data="Yes"),'Publication Bias Analysis'!E:E-'Publication Bias Analysis'!I$37,"")</f>
        <v/>
      </c>
      <c r="CR114" s="34" t="str">
        <f t="shared" si="251"/>
        <v/>
      </c>
      <c r="CS114" s="34" t="str">
        <f t="shared" si="260"/>
        <v/>
      </c>
      <c r="CT114" s="76" t="str">
        <f t="shared" si="252"/>
        <v/>
      </c>
      <c r="CU114" s="76" t="str">
        <f>IF(AND(Include_study?="Yes",Sufficient_data="Yes"),CT:CT+IF(DF:DF&lt;0,-1,1)*COUNTIF(CT$2:CT113,CT:CT),"")</f>
        <v/>
      </c>
      <c r="CV114" s="76" t="str">
        <f>IF(AND(Include_study?="Yes",Sufficient_data="Yes"),RANK(DJ:DJ,DJ:DJ,1)*IF(DI:DI&lt;0,-1,1)+IF(DI:DI&lt;0,-1,1)*COUNTIF(CT$2:CT113,CT:CT),"")</f>
        <v/>
      </c>
      <c r="CW114" s="76" t="str">
        <f>IF(AND(Include_study?="Yes",Sufficient_data="Yes"),RANK(DM:DM,DM:DM,1)*IF(DL:DL&lt;0,-1,1)+IF(DL:DL&lt;0,-1,1)*COUNTIF(CT$2:CT113,CT:CT),"")</f>
        <v/>
      </c>
      <c r="CX114" s="34" t="e">
        <f>IF(AND(Include_study?="Yes",Sufficient_data="Yes"),'Publication Bias Analysis'!E:E,NA())</f>
        <v>#N/A</v>
      </c>
      <c r="CY114" s="47" t="e">
        <f>IF(AND(Include_study?="Yes",Sufficient_data="Yes"),'Publication Bias Analysis'!F:F,NA())</f>
        <v>#N/A</v>
      </c>
      <c r="DE114" s="166"/>
      <c r="DF11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14" s="34" t="str">
        <f t="shared" si="182"/>
        <v/>
      </c>
      <c r="DH114" s="47" t="str">
        <f>IF(AND(Include_study?="Yes",Sufficient_data="Yes"),1/('Publication Bias Analysis'!F:F^2+IF(Additional_model="Fixed effect",0,$DQ$7)),"")</f>
        <v/>
      </c>
      <c r="DI114" s="34" t="str">
        <f>IF(AND(Include_study?="Yes",Sufficient_data="Yes"),IF('Publication Bias Analysis'!L$37="Left",'Publication Bias Analysis'!E:E-DQ$3,DQ$3-'Publication Bias Analysis'!E:E),"")</f>
        <v/>
      </c>
      <c r="DJ114" s="34" t="str">
        <f t="shared" si="183"/>
        <v/>
      </c>
      <c r="DK114" s="47" t="str">
        <f>IF(AND(DI114&lt;&gt;"",CU114&lt;=MAX(CU:CU)-DQ$8),1/('Publication Bias Analysis'!F:F^2+IF(Additional_model="Fixed effect",0,$DQ$15)),"")</f>
        <v/>
      </c>
      <c r="DL114" s="7" t="str">
        <f>IF(AND(Include_study?="Yes",Sufficient_data="Yes"),IF('Publication Bias Analysis'!L$37="Left",'Publication Bias Analysis'!E:E-DQ$11,DQ$11-'Publication Bias Analysis'!E:E),"")</f>
        <v/>
      </c>
      <c r="DM114" s="7" t="str">
        <f t="shared" si="184"/>
        <v/>
      </c>
      <c r="DN114" s="47" t="str">
        <f>IF(AND(DL114&lt;&gt;"",CV114&lt;=MAX(CV:CV)-DQ$16),1/('Publication Bias Analysis'!F:F^2+IF(Additional_model="Fixed effect",0,$DQ$23)),"")</f>
        <v/>
      </c>
      <c r="EF114" s="166"/>
      <c r="EG114" s="34" t="str">
        <f t="shared" si="211"/>
        <v/>
      </c>
      <c r="EH114" s="47" t="str">
        <f>IF(AND(Include_study?="Yes",Sufficient_data="Yes"),Z_score-('Publication Bias Analysis'!P$3+'Publication Bias Analysis'!P$4*Inverse_standard_error),"")</f>
        <v/>
      </c>
      <c r="EJ114" s="166"/>
      <c r="EK114" s="34" t="str">
        <f>IF(AND(Include_study?="Yes",Sufficient_data="Yes"),('Publication Bias Analysis'!E:E-SUMPRODUCT('Publication Bias Analysis'!E:E,Calculations!CN:CN)/SUM(Calculations!CN:CN))/(SQRT(EL:EL)),"")</f>
        <v/>
      </c>
      <c r="EL114" s="34" t="str">
        <f>IF(AND(Include_study?="Yes",Sufficient_data="Yes"),'Publication Bias Analysis'!F:F^2-1/(SUM(Calculations!CN:CN)),"")</f>
        <v/>
      </c>
      <c r="EM114" s="76" t="str">
        <f t="shared" si="253"/>
        <v/>
      </c>
      <c r="EN114" s="76" t="str">
        <f t="shared" si="254"/>
        <v/>
      </c>
      <c r="EO114" s="76" t="str">
        <f>IF(AND(Include_study?="Yes",Sufficient_data="Yes"),COUNTIFS(EM$2:EM113,"&lt;"&amp;EM114,EN$2:EN113,"&lt;"&amp;EN114)+COUNTIFS(EM115:EM$201,"&lt;"&amp;EM114,EN115:EN$201,"&lt;"&amp;EN114)+COUNTIFS(EM$2:EM113,"&gt;"&amp;EM114,EN$2:EN113,"&gt;"&amp;EN114)+COUNTIFS(EM115:EM$201,"&gt;"&amp;EM114,EN115:EN$201,"&gt;"&amp;EN114),"")</f>
        <v/>
      </c>
      <c r="EP114" s="101" t="str">
        <f>IF(AND(Include_study?="Yes",Sufficient_data="Yes"),COUNTIFS(EM$2:EM113,"&lt;"&amp;EM114,EN$2:EN113,"&gt;"&amp;EN114)+COUNTIFS(EM115:EM$201,"&lt;"&amp;EM114,EN115:EN$201,"&gt;"&amp;EN114)+COUNTIFS(EM$2:EM113,"&gt;"&amp;EM114,EN$2:EN113,"&lt;"&amp;EN114)+COUNTIFS(EM115:EM$201,"&gt;"&amp;EM114,EN115:EN$201,"&lt;"&amp;EN114),"")</f>
        <v/>
      </c>
      <c r="ER114" s="166"/>
      <c r="EW114" s="166"/>
      <c r="EX114" s="34" t="e">
        <f t="shared" si="255"/>
        <v>#N/A</v>
      </c>
      <c r="EY114" s="34" t="e">
        <f t="shared" si="256"/>
        <v>#N/A</v>
      </c>
      <c r="EZ114" s="34" t="str">
        <f t="shared" si="257"/>
        <v/>
      </c>
      <c r="FA114" s="47" t="str">
        <f>IF(AND(Include_study?="Yes",Sufficient_data="Yes"),Z_score-('Publication Bias Analysis'!AL$30+'Publication Bias Analysis'!AL$31*Inverse_standard_error),"")</f>
        <v/>
      </c>
      <c r="FG114" s="166"/>
      <c r="FH114" s="104" t="str">
        <f>IF(Z_score&lt;&gt;"",RANK('Publication Bias Analysis'!AT:AT,'Publication Bias Analysis'!AT:AT,1)+COUNTIF('Publication Bias Analysis'!AT$2:AT113,'Publication Bias Analysis'!AT114),"")</f>
        <v/>
      </c>
      <c r="FI114" s="34" t="str">
        <f t="shared" si="258"/>
        <v/>
      </c>
      <c r="FJ114" s="34" t="e">
        <f>IF('Publication Bias Analysis'!AS114&lt;&gt;"",'Publication Bias Analysis'!AS114,NA())</f>
        <v>#N/A</v>
      </c>
      <c r="FK114" s="34" t="e">
        <f>IF('Publication Bias Analysis'!AT114&lt;&gt;"",'Publication Bias Analysis'!AT114,NA())</f>
        <v>#N/A</v>
      </c>
      <c r="FL114" s="34" t="str">
        <f>IF(AND(Include_study?="Yes",Sufficient_data="Yes"),'Publication Bias Analysis'!AS:AS-AVERAGE('Publication Bias Analysis'!AS:AS),"")</f>
        <v/>
      </c>
      <c r="FM114" s="47" t="str">
        <f>IF(AND(Include_study?="Yes",Sufficient_data="Yes"),FK:FK-('Publication Bias Analysis'!AW$30+'Publication Bias Analysis'!AW$31*'Publication Bias Analysis'!AS:AS),"")</f>
        <v/>
      </c>
      <c r="FS114" s="166"/>
      <c r="FT114" s="34" t="str">
        <f t="shared" si="259"/>
        <v/>
      </c>
      <c r="FU114" s="90" t="str">
        <f t="shared" si="220"/>
        <v/>
      </c>
      <c r="FV114" s="47" t="str">
        <f t="shared" si="185"/>
        <v/>
      </c>
    </row>
    <row r="115" spans="1:178" x14ac:dyDescent="0.2">
      <c r="A115" s="169"/>
      <c r="B115" s="54" t="str">
        <f t="shared" si="221"/>
        <v/>
      </c>
      <c r="C115" s="76" t="str">
        <f>IF(B115&lt;&gt;"",IF(B115=0,COUNTIF(B$2:B114,0)+1,COUNTIF(B$2:B114,B115)+B115+COUNTIF(B:B,0)),"")</f>
        <v/>
      </c>
      <c r="D115" s="76" t="str">
        <f t="shared" si="222"/>
        <v/>
      </c>
      <c r="E115" s="121" t="str">
        <f>IF(AND(Sufficient_data="Yes",Include_study?="Yes",Input!Study_name&lt;&gt;""),Input!Study_name,"")</f>
        <v/>
      </c>
      <c r="F11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15" s="76" t="str">
        <f t="shared" si="223"/>
        <v/>
      </c>
      <c r="H115" s="132" t="str">
        <f t="shared" si="224"/>
        <v/>
      </c>
      <c r="I11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15" s="77" t="str">
        <f t="shared" si="225"/>
        <v/>
      </c>
      <c r="K115" s="77" t="str">
        <f t="shared" si="226"/>
        <v/>
      </c>
      <c r="L115" s="77" t="str">
        <f t="shared" si="227"/>
        <v/>
      </c>
      <c r="M115" s="77" t="str">
        <f t="shared" si="228"/>
        <v/>
      </c>
      <c r="N115" s="77" t="str">
        <f t="shared" si="229"/>
        <v/>
      </c>
      <c r="O115" s="146" t="str">
        <f t="shared" si="230"/>
        <v/>
      </c>
      <c r="P115" s="142" t="str">
        <f t="shared" si="231"/>
        <v/>
      </c>
      <c r="Q115" s="35"/>
      <c r="R115" s="71" t="e">
        <f t="shared" si="232"/>
        <v>#N/A</v>
      </c>
      <c r="S115" s="34" t="e">
        <f t="shared" si="233"/>
        <v>#N/A</v>
      </c>
      <c r="T115" s="47" t="e">
        <f t="shared" si="234"/>
        <v>#N/A</v>
      </c>
      <c r="Y115" s="169"/>
      <c r="Z115" s="83" t="str">
        <f t="shared" si="157"/>
        <v/>
      </c>
      <c r="AA115" s="34" t="str">
        <f t="shared" si="235"/>
        <v/>
      </c>
      <c r="AB115" s="34" t="str">
        <f t="shared" si="236"/>
        <v/>
      </c>
      <c r="AC115" s="34" t="str">
        <f t="shared" si="237"/>
        <v/>
      </c>
      <c r="AD115" s="34" t="str">
        <f t="shared" si="238"/>
        <v/>
      </c>
      <c r="AE115" s="77" t="str">
        <f t="shared" si="158"/>
        <v/>
      </c>
      <c r="AF115" s="77" t="str">
        <f t="shared" si="239"/>
        <v/>
      </c>
      <c r="AG115" s="84" t="str">
        <f t="shared" si="159"/>
        <v/>
      </c>
      <c r="AH115" s="34" t="str">
        <f t="shared" si="240"/>
        <v/>
      </c>
      <c r="AI115" s="34" t="str">
        <f t="shared" si="241"/>
        <v/>
      </c>
      <c r="AJ115" s="47" t="str">
        <f t="shared" si="242"/>
        <v/>
      </c>
      <c r="AK115" s="35"/>
      <c r="AL115" s="71" t="e">
        <f t="shared" si="160"/>
        <v>#N/A</v>
      </c>
      <c r="AM115" s="34" t="e">
        <f t="shared" si="161"/>
        <v>#N/A</v>
      </c>
      <c r="AN115" s="47" t="e">
        <f t="shared" si="162"/>
        <v>#N/A</v>
      </c>
      <c r="AO115" s="35"/>
      <c r="AP115" s="83" t="str">
        <f t="shared" si="163"/>
        <v/>
      </c>
      <c r="AQ115" s="34" t="str">
        <f>IF(AND(Sufficient_data="Yes",Include_study?="Yes",Subgroup&lt;&gt;""),IF(COUNTIFS(Input!L$2:L114,"="&amp;"Yes",Input!C$2:C114,"="&amp;"Yes",Input!M$2:M114,"="&amp;Subgroup)&gt;0,"",Subgroup),"")</f>
        <v/>
      </c>
      <c r="AR115" s="89" t="str">
        <f t="shared" si="164"/>
        <v/>
      </c>
      <c r="AS115" s="76" t="str">
        <f t="shared" si="165"/>
        <v/>
      </c>
      <c r="AT115" s="34" t="str">
        <f t="shared" si="166"/>
        <v/>
      </c>
      <c r="AU115" s="90" t="str">
        <f t="shared" si="167"/>
        <v/>
      </c>
      <c r="AV115" s="34" t="str">
        <f t="shared" si="168"/>
        <v/>
      </c>
      <c r="AW115" s="34" t="str">
        <f t="shared" si="169"/>
        <v/>
      </c>
      <c r="AX115" s="34" t="str">
        <f t="shared" si="243"/>
        <v/>
      </c>
      <c r="AY115" s="34" t="str">
        <f t="shared" si="170"/>
        <v/>
      </c>
      <c r="AZ115" s="34" t="str">
        <f t="shared" si="171"/>
        <v/>
      </c>
      <c r="BA115" s="34" t="str">
        <f t="shared" si="244"/>
        <v/>
      </c>
      <c r="BB115" s="89" t="str">
        <f t="shared" si="172"/>
        <v/>
      </c>
      <c r="BC115" s="34" t="str">
        <f t="shared" si="245"/>
        <v/>
      </c>
      <c r="BD115" s="34" t="str">
        <f t="shared" si="246"/>
        <v/>
      </c>
      <c r="BE115" s="34" t="str">
        <f t="shared" si="173"/>
        <v/>
      </c>
      <c r="BF115" s="34" t="str">
        <f t="shared" si="174"/>
        <v/>
      </c>
      <c r="BG115" s="34" t="str">
        <f t="shared" si="215"/>
        <v/>
      </c>
      <c r="BH115" s="34" t="str">
        <f t="shared" si="216"/>
        <v/>
      </c>
      <c r="BI115" s="34" t="str">
        <f t="shared" si="175"/>
        <v/>
      </c>
      <c r="BJ115" s="34" t="str">
        <f t="shared" si="176"/>
        <v/>
      </c>
      <c r="BK115" s="34" t="str">
        <f t="shared" si="177"/>
        <v/>
      </c>
      <c r="BL115" s="34" t="e">
        <f t="shared" si="178"/>
        <v>#N/A</v>
      </c>
      <c r="BM115" s="84" t="str">
        <f t="shared" si="217"/>
        <v/>
      </c>
      <c r="BN115" s="34" t="str">
        <f t="shared" si="179"/>
        <v/>
      </c>
      <c r="BO115" s="34" t="str">
        <f t="shared" si="247"/>
        <v/>
      </c>
      <c r="BP115" s="34" t="str">
        <f t="shared" si="180"/>
        <v/>
      </c>
      <c r="BQ115" s="47" t="str">
        <f t="shared" si="218"/>
        <v/>
      </c>
      <c r="BV115" s="170"/>
      <c r="BW115" s="71" t="e">
        <f>IF(AND(Sufficient_data="Yes",Include_study?="Yes",Moderator&lt;&gt;""),'Moderator Analysis'!E:E,NA())</f>
        <v>#N/A</v>
      </c>
      <c r="BX115" s="34" t="e">
        <f>IF(AND(Include_study?="Yes",Sufficient_data="Yes",Moderator&lt;&gt;""),'Moderator Analysis'!F:F,NA())</f>
        <v>#N/A</v>
      </c>
      <c r="BY115" s="34" t="str">
        <f t="shared" si="248"/>
        <v/>
      </c>
      <c r="BZ115" s="34" t="str">
        <f>IF(AND(Sufficient_data="Yes",Include_study?="Yes",Moderator&lt;&gt;""),'Moderator Analysis'!F:F-CJ$2,"")</f>
        <v/>
      </c>
      <c r="CA115" s="34" t="str">
        <f>IF(AND(Sufficient_data="Yes",Include_study?="Yes",Moderator&lt;&gt;""),'Moderator Analysis'!E:E-CJ$3,"")</f>
        <v/>
      </c>
      <c r="CB115" s="47" t="str">
        <f t="shared" si="249"/>
        <v/>
      </c>
      <c r="CD115" s="95" t="str">
        <f t="shared" si="181"/>
        <v/>
      </c>
      <c r="CE115" s="77" t="str">
        <f>IF(AND(Sufficient_data="Yes",Include_study?="Yes",CD115&lt;&gt;""),'Moderator Analysis'!F:F-'Moderator Analysis'!J$37,"")</f>
        <v/>
      </c>
      <c r="CF115" s="77" t="str">
        <f>IF(AND(Sufficient_data="Yes",Include_study?="Yes",CD115&lt;&gt;""),'Moderator Analysis'!E:E-SUMPRODUCT('Moderator Analysis'!E:E,CD:CD)/SUM(CD:CD),"")</f>
        <v/>
      </c>
      <c r="CG115" s="96" t="str">
        <f>IF(AND(Sufficient_data="Yes",Include_study?="Yes",CD115&lt;&gt;""),CD:CD*(BX115-'Moderator Analysis'!J$29-'Moderator Analysis'!J$30*'Moderator Analysis'!E:E)^2,"")</f>
        <v/>
      </c>
      <c r="CL115" s="170"/>
      <c r="CM115" s="174"/>
      <c r="CN115" s="34" t="str">
        <f t="shared" si="250"/>
        <v/>
      </c>
      <c r="CO115" s="34" t="str">
        <f>IF(AND(Include_study?="Yes",Sufficient_data="Yes"),1/('Publication Bias Analysis'!F:F^2+IF(Additional_model="Fixed effect",0,Calculations!DB$11)),"")</f>
        <v/>
      </c>
      <c r="CP115" s="34" t="str">
        <f>IF(AND(Include_study?="Yes",Sufficient_data="Yes"),1/('Publication Bias Analysis'!F:F^2+IF(Additional_model="Fixed effect",0,'Publication Bias Analysis'!L$32)),"")</f>
        <v/>
      </c>
      <c r="CQ115" s="34" t="str">
        <f>IF(AND(Include_study?="Yes",Sufficient_data="Yes"),'Publication Bias Analysis'!E:E-'Publication Bias Analysis'!I$37,"")</f>
        <v/>
      </c>
      <c r="CR115" s="34" t="str">
        <f t="shared" si="251"/>
        <v/>
      </c>
      <c r="CS115" s="34" t="str">
        <f t="shared" si="260"/>
        <v/>
      </c>
      <c r="CT115" s="76" t="str">
        <f t="shared" si="252"/>
        <v/>
      </c>
      <c r="CU115" s="76" t="str">
        <f>IF(AND(Include_study?="Yes",Sufficient_data="Yes"),CT:CT+IF(DF:DF&lt;0,-1,1)*COUNTIF(CT$2:CT114,CT:CT),"")</f>
        <v/>
      </c>
      <c r="CV115" s="76" t="str">
        <f>IF(AND(Include_study?="Yes",Sufficient_data="Yes"),RANK(DJ:DJ,DJ:DJ,1)*IF(DI:DI&lt;0,-1,1)+IF(DI:DI&lt;0,-1,1)*COUNTIF(CT$2:CT114,CT:CT),"")</f>
        <v/>
      </c>
      <c r="CW115" s="76" t="str">
        <f>IF(AND(Include_study?="Yes",Sufficient_data="Yes"),RANK(DM:DM,DM:DM,1)*IF(DL:DL&lt;0,-1,1)+IF(DL:DL&lt;0,-1,1)*COUNTIF(CT$2:CT114,CT:CT),"")</f>
        <v/>
      </c>
      <c r="CX115" s="34" t="e">
        <f>IF(AND(Include_study?="Yes",Sufficient_data="Yes"),'Publication Bias Analysis'!E:E,NA())</f>
        <v>#N/A</v>
      </c>
      <c r="CY115" s="47" t="e">
        <f>IF(AND(Include_study?="Yes",Sufficient_data="Yes"),'Publication Bias Analysis'!F:F,NA())</f>
        <v>#N/A</v>
      </c>
      <c r="DE115" s="166"/>
      <c r="DF11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15" s="34" t="str">
        <f t="shared" si="182"/>
        <v/>
      </c>
      <c r="DH115" s="47" t="str">
        <f>IF(AND(Include_study?="Yes",Sufficient_data="Yes"),1/('Publication Bias Analysis'!F:F^2+IF(Additional_model="Fixed effect",0,$DQ$7)),"")</f>
        <v/>
      </c>
      <c r="DI115" s="34" t="str">
        <f>IF(AND(Include_study?="Yes",Sufficient_data="Yes"),IF('Publication Bias Analysis'!L$37="Left",'Publication Bias Analysis'!E:E-DQ$3,DQ$3-'Publication Bias Analysis'!E:E),"")</f>
        <v/>
      </c>
      <c r="DJ115" s="34" t="str">
        <f t="shared" si="183"/>
        <v/>
      </c>
      <c r="DK115" s="47" t="str">
        <f>IF(AND(DI115&lt;&gt;"",CU115&lt;=MAX(CU:CU)-DQ$8),1/('Publication Bias Analysis'!F:F^2+IF(Additional_model="Fixed effect",0,$DQ$15)),"")</f>
        <v/>
      </c>
      <c r="DL115" s="7" t="str">
        <f>IF(AND(Include_study?="Yes",Sufficient_data="Yes"),IF('Publication Bias Analysis'!L$37="Left",'Publication Bias Analysis'!E:E-DQ$11,DQ$11-'Publication Bias Analysis'!E:E),"")</f>
        <v/>
      </c>
      <c r="DM115" s="7" t="str">
        <f t="shared" si="184"/>
        <v/>
      </c>
      <c r="DN115" s="47" t="str">
        <f>IF(AND(DL115&lt;&gt;"",CV115&lt;=MAX(CV:CV)-DQ$16),1/('Publication Bias Analysis'!F:F^2+IF(Additional_model="Fixed effect",0,$DQ$23)),"")</f>
        <v/>
      </c>
      <c r="EF115" s="166"/>
      <c r="EG115" s="34" t="str">
        <f t="shared" si="211"/>
        <v/>
      </c>
      <c r="EH115" s="47" t="str">
        <f>IF(AND(Include_study?="Yes",Sufficient_data="Yes"),Z_score-('Publication Bias Analysis'!P$3+'Publication Bias Analysis'!P$4*Inverse_standard_error),"")</f>
        <v/>
      </c>
      <c r="EJ115" s="166"/>
      <c r="EK115" s="34" t="str">
        <f>IF(AND(Include_study?="Yes",Sufficient_data="Yes"),('Publication Bias Analysis'!E:E-SUMPRODUCT('Publication Bias Analysis'!E:E,Calculations!CN:CN)/SUM(Calculations!CN:CN))/(SQRT(EL:EL)),"")</f>
        <v/>
      </c>
      <c r="EL115" s="34" t="str">
        <f>IF(AND(Include_study?="Yes",Sufficient_data="Yes"),'Publication Bias Analysis'!F:F^2-1/(SUM(Calculations!CN:CN)),"")</f>
        <v/>
      </c>
      <c r="EM115" s="76" t="str">
        <f t="shared" si="253"/>
        <v/>
      </c>
      <c r="EN115" s="76" t="str">
        <f t="shared" si="254"/>
        <v/>
      </c>
      <c r="EO115" s="76" t="str">
        <f>IF(AND(Include_study?="Yes",Sufficient_data="Yes"),COUNTIFS(EM$2:EM114,"&lt;"&amp;EM115,EN$2:EN114,"&lt;"&amp;EN115)+COUNTIFS(EM116:EM$201,"&lt;"&amp;EM115,EN116:EN$201,"&lt;"&amp;EN115)+COUNTIFS(EM$2:EM114,"&gt;"&amp;EM115,EN$2:EN114,"&gt;"&amp;EN115)+COUNTIFS(EM116:EM$201,"&gt;"&amp;EM115,EN116:EN$201,"&gt;"&amp;EN115),"")</f>
        <v/>
      </c>
      <c r="EP115" s="101" t="str">
        <f>IF(AND(Include_study?="Yes",Sufficient_data="Yes"),COUNTIFS(EM$2:EM114,"&lt;"&amp;EM115,EN$2:EN114,"&gt;"&amp;EN115)+COUNTIFS(EM116:EM$201,"&lt;"&amp;EM115,EN116:EN$201,"&gt;"&amp;EN115)+COUNTIFS(EM$2:EM114,"&gt;"&amp;EM115,EN$2:EN114,"&lt;"&amp;EN115)+COUNTIFS(EM116:EM$201,"&gt;"&amp;EM115,EN116:EN$201,"&lt;"&amp;EN115),"")</f>
        <v/>
      </c>
      <c r="ER115" s="166"/>
      <c r="EW115" s="166"/>
      <c r="EX115" s="34" t="e">
        <f t="shared" si="255"/>
        <v>#N/A</v>
      </c>
      <c r="EY115" s="34" t="e">
        <f t="shared" si="256"/>
        <v>#N/A</v>
      </c>
      <c r="EZ115" s="34" t="str">
        <f t="shared" si="257"/>
        <v/>
      </c>
      <c r="FA115" s="47" t="str">
        <f>IF(AND(Include_study?="Yes",Sufficient_data="Yes"),Z_score-('Publication Bias Analysis'!AL$30+'Publication Bias Analysis'!AL$31*Inverse_standard_error),"")</f>
        <v/>
      </c>
      <c r="FG115" s="166"/>
      <c r="FH115" s="104" t="str">
        <f>IF(Z_score&lt;&gt;"",RANK('Publication Bias Analysis'!AT:AT,'Publication Bias Analysis'!AT:AT,1)+COUNTIF('Publication Bias Analysis'!AT$2:AT114,'Publication Bias Analysis'!AT115),"")</f>
        <v/>
      </c>
      <c r="FI115" s="34" t="str">
        <f t="shared" si="258"/>
        <v/>
      </c>
      <c r="FJ115" s="34" t="e">
        <f>IF('Publication Bias Analysis'!AS115&lt;&gt;"",'Publication Bias Analysis'!AS115,NA())</f>
        <v>#N/A</v>
      </c>
      <c r="FK115" s="34" t="e">
        <f>IF('Publication Bias Analysis'!AT115&lt;&gt;"",'Publication Bias Analysis'!AT115,NA())</f>
        <v>#N/A</v>
      </c>
      <c r="FL115" s="34" t="str">
        <f>IF(AND(Include_study?="Yes",Sufficient_data="Yes"),'Publication Bias Analysis'!AS:AS-AVERAGE('Publication Bias Analysis'!AS:AS),"")</f>
        <v/>
      </c>
      <c r="FM115" s="47" t="str">
        <f>IF(AND(Include_study?="Yes",Sufficient_data="Yes"),FK:FK-('Publication Bias Analysis'!AW$30+'Publication Bias Analysis'!AW$31*'Publication Bias Analysis'!AS:AS),"")</f>
        <v/>
      </c>
      <c r="FS115" s="166"/>
      <c r="FT115" s="34" t="str">
        <f t="shared" si="259"/>
        <v/>
      </c>
      <c r="FU115" s="90" t="str">
        <f t="shared" si="220"/>
        <v/>
      </c>
      <c r="FV115" s="47" t="str">
        <f t="shared" si="185"/>
        <v/>
      </c>
    </row>
    <row r="116" spans="1:178" x14ac:dyDescent="0.2">
      <c r="A116" s="169"/>
      <c r="B116" s="54" t="str">
        <f t="shared" si="221"/>
        <v/>
      </c>
      <c r="C116" s="76" t="str">
        <f>IF(B116&lt;&gt;"",IF(B116=0,COUNTIF(B$2:B115,0)+1,COUNTIF(B$2:B115,B116)+B116+COUNTIF(B:B,0)),"")</f>
        <v/>
      </c>
      <c r="D116" s="76" t="str">
        <f t="shared" si="222"/>
        <v/>
      </c>
      <c r="E116" s="121" t="str">
        <f>IF(AND(Sufficient_data="Yes",Include_study?="Yes",Input!Study_name&lt;&gt;""),Input!Study_name,"")</f>
        <v/>
      </c>
      <c r="F11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16" s="76" t="str">
        <f t="shared" si="223"/>
        <v/>
      </c>
      <c r="H116" s="132" t="str">
        <f t="shared" si="224"/>
        <v/>
      </c>
      <c r="I11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16" s="77" t="str">
        <f t="shared" si="225"/>
        <v/>
      </c>
      <c r="K116" s="77" t="str">
        <f t="shared" si="226"/>
        <v/>
      </c>
      <c r="L116" s="77" t="str">
        <f t="shared" si="227"/>
        <v/>
      </c>
      <c r="M116" s="77" t="str">
        <f t="shared" si="228"/>
        <v/>
      </c>
      <c r="N116" s="77" t="str">
        <f t="shared" si="229"/>
        <v/>
      </c>
      <c r="O116" s="146" t="str">
        <f t="shared" si="230"/>
        <v/>
      </c>
      <c r="P116" s="142" t="str">
        <f t="shared" si="231"/>
        <v/>
      </c>
      <c r="Q116" s="35"/>
      <c r="R116" s="71" t="e">
        <f t="shared" si="232"/>
        <v>#N/A</v>
      </c>
      <c r="S116" s="34" t="e">
        <f t="shared" si="233"/>
        <v>#N/A</v>
      </c>
      <c r="T116" s="47" t="e">
        <f t="shared" si="234"/>
        <v>#N/A</v>
      </c>
      <c r="Y116" s="169"/>
      <c r="Z116" s="83" t="str">
        <f t="shared" ref="Z116:Z179" si="261">IF(AND(Sufficient_data="Yes",Include_study?="Yes",Subgroup&lt;&gt;""),COUNTIFS(Include_study?,"Yes",Sufficient_data,"Yes",AB:AB,"&lt;"&amp;Subgroup)+COUNTIFS(Entry_Number,"&lt;"&amp;Entry_Number,AB:AB,Subgroup)+COUNTIFS(AT:AT,"&gt;="&amp;0,AQ:AQ,"&lt;"&amp;Subgroup)+1-COUNTIFS(Include_study?,"Yes",Sufficient_data,"Yes",Subgroup,"="&amp;""),"")</f>
        <v/>
      </c>
      <c r="AA116" s="34" t="str">
        <f t="shared" si="235"/>
        <v/>
      </c>
      <c r="AB116" s="34" t="str">
        <f t="shared" si="236"/>
        <v/>
      </c>
      <c r="AC116" s="34" t="str">
        <f t="shared" si="237"/>
        <v/>
      </c>
      <c r="AD116" s="34" t="str">
        <f t="shared" si="238"/>
        <v/>
      </c>
      <c r="AE116" s="77" t="str">
        <f t="shared" ref="AE116:AE179" si="262">IF(AND(Include_study?="Yes",Sufficient_data="Yes",Subgroup&lt;&gt;""),1/AD116^2,"")</f>
        <v/>
      </c>
      <c r="AF116" s="77" t="str">
        <f t="shared" si="239"/>
        <v/>
      </c>
      <c r="AG116" s="84" t="str">
        <f t="shared" ref="AG116:AG179" si="263">IF(AND(Sufficient_data="Yes",Include_study?="Yes",Subgroup&lt;&gt;""),AF116/SUMIF(Subgroup,Subgroup,AF:AF),"")</f>
        <v/>
      </c>
      <c r="AH116" s="34" t="str">
        <f t="shared" si="240"/>
        <v/>
      </c>
      <c r="AI116" s="34" t="str">
        <f t="shared" si="241"/>
        <v/>
      </c>
      <c r="AJ116" s="47" t="str">
        <f t="shared" si="242"/>
        <v/>
      </c>
      <c r="AK116" s="35"/>
      <c r="AL116" s="71" t="e">
        <f t="shared" ref="AL116:AL179" si="264">IF(AND(Sufficient_data="Yes",Include_study?="Yes",Subgroup&lt;&gt;""),AC:AC,NA())</f>
        <v>#N/A</v>
      </c>
      <c r="AM116" s="34" t="e">
        <f t="shared" ref="AM116:AM179" si="265">IF(AND(Sufficient_data="Yes",Include_study?="Yes",Subgroup&lt;&gt;""),AC:AC-AH:AH,NA())</f>
        <v>#N/A</v>
      </c>
      <c r="AN116" s="47" t="e">
        <f t="shared" ref="AN116:AN179" si="266">IF(AND(Sufficient_data="Yes",Include_study?="Yes",Subgroup&lt;&gt;""),AI:AI-AC:AC,NA())</f>
        <v>#N/A</v>
      </c>
      <c r="AO116" s="35"/>
      <c r="AP116" s="83" t="str">
        <f t="shared" ref="AP116:AP179" si="267">IF(AQ116&lt;&gt;"",SUMIFS(AS:AS,AT:AT,"&gt;="&amp;0,AQ:AQ,"&lt;"&amp;AQ116)+AS116+AR116,"")</f>
        <v/>
      </c>
      <c r="AQ116" s="34" t="str">
        <f>IF(AND(Sufficient_data="Yes",Include_study?="Yes",Subgroup&lt;&gt;""),IF(COUNTIFS(Input!L$2:L115,"="&amp;"Yes",Input!C$2:C115,"="&amp;"Yes",Input!M$2:M115,"="&amp;Subgroup)&gt;0,"",Subgroup),"")</f>
        <v/>
      </c>
      <c r="AR116" s="89" t="str">
        <f t="shared" ref="AR116:AR179" si="268">IF(AQ116&lt;&gt;"",(COUNTIFS(AT:AT,"&gt;="&amp;0,AQ:AQ,"&lt;"&amp;AQ116)+1),"")</f>
        <v/>
      </c>
      <c r="AS116" s="76" t="str">
        <f t="shared" ref="AS116:AS179" si="269">IF(AQ116&lt;&gt;"",COUNTIFS(Include_study?,"Yes",Sufficient_data,"Yes",Subgroup,AQ116),"")</f>
        <v/>
      </c>
      <c r="AT116" s="34" t="str">
        <f t="shared" ref="AT116:AT179" si="270">IF(AND(AQ116&lt;&gt;"",SUMIF(Subgroup,AQ116,AE:AE)&gt;0),MAX(0,SUMPRODUCT(--(Subgroup=AQ116),AE:AE,AC:AC,AC:AC)-(SUMPRODUCT(--(Subgroup=AQ116),AE:AE,AC:AC)^2/SUMIF(Subgroup,AQ116,AE:AE))),"")</f>
        <v/>
      </c>
      <c r="AU116" s="90" t="str">
        <f t="shared" ref="AU116:AU179" si="271">IF(AT116&lt;&gt;"",CHIDIST(AT116,AS116-1),"")</f>
        <v/>
      </c>
      <c r="AV116" s="34" t="str">
        <f t="shared" ref="AV116:AV179" si="272">IF(AT116&lt;&gt;"",MAX(0,(AT116-(AS116-1))/AT116),"")</f>
        <v/>
      </c>
      <c r="AW116" s="34" t="str">
        <f t="shared" ref="AW116:AW179" si="273">IF(AT116&lt;&gt;"",SUMIF(Subgroup,AQ116,AE:AE)-SUMPRODUCT(--(Subgroup=AQ116),AE:AE,AE:AE)/SUMIF(Subgroup,AQ116,AE:AE),"")</f>
        <v/>
      </c>
      <c r="AX116" s="34" t="str">
        <f t="shared" si="243"/>
        <v/>
      </c>
      <c r="AY116" s="34" t="str">
        <f t="shared" ref="AY116:AY179" si="274">IF(AX116&lt;&gt;"",SQRT(AX116),"")</f>
        <v/>
      </c>
      <c r="AZ116" s="34" t="str">
        <f t="shared" ref="AZ116:AZ179" si="275">IF(AT116&lt;&gt;"",SUMPRODUCT(--(Subgroup=AQ116),AF:AF,AC:AC)/SUMIF(Subgroup,AQ116,AF:AF),"")</f>
        <v/>
      </c>
      <c r="BA116" s="34" t="str">
        <f t="shared" si="244"/>
        <v/>
      </c>
      <c r="BB116" s="89" t="str">
        <f t="shared" ref="BB116:BB179" si="276">IF(AQ116&lt;&gt;"",SUMIFS(Number_of_subjects,Subgroup,"="&amp;AQ116,Include_study?,"="&amp;"Yes"),"")</f>
        <v/>
      </c>
      <c r="BC116" s="34" t="str">
        <f t="shared" si="245"/>
        <v/>
      </c>
      <c r="BD116" s="34" t="str">
        <f t="shared" si="246"/>
        <v/>
      </c>
      <c r="BE116" s="34" t="str">
        <f t="shared" ref="BE116:BE179" si="277">IF(AT116&lt;&gt;"",AZ116-BC116,"")</f>
        <v/>
      </c>
      <c r="BF116" s="34" t="str">
        <f t="shared" ref="BF116:BF179" si="278">IF(AT116&lt;&gt;"",BD116-AZ116,"")</f>
        <v/>
      </c>
      <c r="BG116" s="34" t="str">
        <f t="shared" si="215"/>
        <v/>
      </c>
      <c r="BH116" s="34" t="str">
        <f t="shared" si="216"/>
        <v/>
      </c>
      <c r="BI116" s="34" t="str">
        <f t="shared" ref="BI116:BI179" si="279">IF(AT116&lt;&gt;"",AZ116-BG116,"")</f>
        <v/>
      </c>
      <c r="BJ116" s="34" t="str">
        <f t="shared" ref="BJ116:BJ179" si="280">IF(AT116&lt;&gt;"",BH116-AZ116,"")</f>
        <v/>
      </c>
      <c r="BK116" s="34" t="str">
        <f t="shared" ref="BK116:BK179" si="281">IF(AT116&lt;&gt;"",SUMPRODUCT(--(Subgroup=AQ116),AF:AF,AC:AC,AC:AC)-(SUMPRODUCT(--(Subgroup=AQ116),AF:AF,AC:AC)^2/SUMIF(Subgroup,AQ116,AF:AF)),"")</f>
        <v/>
      </c>
      <c r="BL116" s="34" t="e">
        <f t="shared" ref="BL116:BL179" si="282">IF(AT116&lt;&gt;"",AZ116,NA())</f>
        <v>#N/A</v>
      </c>
      <c r="BM116" s="84" t="str">
        <f t="shared" si="217"/>
        <v/>
      </c>
      <c r="BN116" s="34" t="str">
        <f t="shared" ref="BN116:BN179" si="283">IF(AQ116&lt;&gt;"",1/(BA116^2),"")</f>
        <v/>
      </c>
      <c r="BO116" s="34" t="str">
        <f t="shared" si="247"/>
        <v/>
      </c>
      <c r="BP116" s="34" t="str">
        <f t="shared" ref="BP116:BP179" si="284">IF(AT116&lt;&gt;"",(BT$2-AZ116)^2*BO116,"")</f>
        <v/>
      </c>
      <c r="BQ116" s="47" t="str">
        <f t="shared" si="218"/>
        <v/>
      </c>
      <c r="BV116" s="170"/>
      <c r="BW116" s="71" t="e">
        <f>IF(AND(Sufficient_data="Yes",Include_study?="Yes",Moderator&lt;&gt;""),'Moderator Analysis'!E:E,NA())</f>
        <v>#N/A</v>
      </c>
      <c r="BX116" s="34" t="e">
        <f>IF(AND(Include_study?="Yes",Sufficient_data="Yes",Moderator&lt;&gt;""),'Moderator Analysis'!F:F,NA())</f>
        <v>#N/A</v>
      </c>
      <c r="BY116" s="34" t="str">
        <f t="shared" si="248"/>
        <v/>
      </c>
      <c r="BZ116" s="34" t="str">
        <f>IF(AND(Sufficient_data="Yes",Include_study?="Yes",Moderator&lt;&gt;""),'Moderator Analysis'!F:F-CJ$2,"")</f>
        <v/>
      </c>
      <c r="CA116" s="34" t="str">
        <f>IF(AND(Sufficient_data="Yes",Include_study?="Yes",Moderator&lt;&gt;""),'Moderator Analysis'!E:E-CJ$3,"")</f>
        <v/>
      </c>
      <c r="CB116" s="47" t="str">
        <f t="shared" si="249"/>
        <v/>
      </c>
      <c r="CD116" s="95" t="str">
        <f t="shared" ref="CD116:CD179" si="285">IF(AND(Sufficient_data="Yes",Include_study?="Yes",Moderator&lt;&gt;""),1/(Variance+CJ$7),"")</f>
        <v/>
      </c>
      <c r="CE116" s="77" t="str">
        <f>IF(AND(Sufficient_data="Yes",Include_study?="Yes",CD116&lt;&gt;""),'Moderator Analysis'!F:F-'Moderator Analysis'!J$37,"")</f>
        <v/>
      </c>
      <c r="CF116" s="77" t="str">
        <f>IF(AND(Sufficient_data="Yes",Include_study?="Yes",CD116&lt;&gt;""),'Moderator Analysis'!E:E-SUMPRODUCT('Moderator Analysis'!E:E,CD:CD)/SUM(CD:CD),"")</f>
        <v/>
      </c>
      <c r="CG116" s="96" t="str">
        <f>IF(AND(Sufficient_data="Yes",Include_study?="Yes",CD116&lt;&gt;""),CD:CD*(BX116-'Moderator Analysis'!J$29-'Moderator Analysis'!J$30*'Moderator Analysis'!E:E)^2,"")</f>
        <v/>
      </c>
      <c r="CL116" s="170"/>
      <c r="CM116" s="174"/>
      <c r="CN116" s="34" t="str">
        <f t="shared" si="250"/>
        <v/>
      </c>
      <c r="CO116" s="34" t="str">
        <f>IF(AND(Include_study?="Yes",Sufficient_data="Yes"),1/('Publication Bias Analysis'!F:F^2+IF(Additional_model="Fixed effect",0,Calculations!DB$11)),"")</f>
        <v/>
      </c>
      <c r="CP116" s="34" t="str">
        <f>IF(AND(Include_study?="Yes",Sufficient_data="Yes"),1/('Publication Bias Analysis'!F:F^2+IF(Additional_model="Fixed effect",0,'Publication Bias Analysis'!L$32)),"")</f>
        <v/>
      </c>
      <c r="CQ116" s="34" t="str">
        <f>IF(AND(Include_study?="Yes",Sufficient_data="Yes"),'Publication Bias Analysis'!E:E-'Publication Bias Analysis'!I$37,"")</f>
        <v/>
      </c>
      <c r="CR116" s="34" t="str">
        <f t="shared" si="251"/>
        <v/>
      </c>
      <c r="CS116" s="34" t="str">
        <f t="shared" si="260"/>
        <v/>
      </c>
      <c r="CT116" s="76" t="str">
        <f t="shared" si="252"/>
        <v/>
      </c>
      <c r="CU116" s="76" t="str">
        <f>IF(AND(Include_study?="Yes",Sufficient_data="Yes"),CT:CT+IF(DF:DF&lt;0,-1,1)*COUNTIF(CT$2:CT115,CT:CT),"")</f>
        <v/>
      </c>
      <c r="CV116" s="76" t="str">
        <f>IF(AND(Include_study?="Yes",Sufficient_data="Yes"),RANK(DJ:DJ,DJ:DJ,1)*IF(DI:DI&lt;0,-1,1)+IF(DI:DI&lt;0,-1,1)*COUNTIF(CT$2:CT115,CT:CT),"")</f>
        <v/>
      </c>
      <c r="CW116" s="76" t="str">
        <f>IF(AND(Include_study?="Yes",Sufficient_data="Yes"),RANK(DM:DM,DM:DM,1)*IF(DL:DL&lt;0,-1,1)+IF(DL:DL&lt;0,-1,1)*COUNTIF(CT$2:CT115,CT:CT),"")</f>
        <v/>
      </c>
      <c r="CX116" s="34" t="e">
        <f>IF(AND(Include_study?="Yes",Sufficient_data="Yes"),'Publication Bias Analysis'!E:E,NA())</f>
        <v>#N/A</v>
      </c>
      <c r="CY116" s="47" t="e">
        <f>IF(AND(Include_study?="Yes",Sufficient_data="Yes"),'Publication Bias Analysis'!F:F,NA())</f>
        <v>#N/A</v>
      </c>
      <c r="DE116" s="166"/>
      <c r="DF11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16" s="34" t="str">
        <f t="shared" ref="DG116:DG179" si="286">IF(AND(Include_study?="Yes",Sufficient_data="Yes"),ABS(DF116),"")</f>
        <v/>
      </c>
      <c r="DH116" s="47" t="str">
        <f>IF(AND(Include_study?="Yes",Sufficient_data="Yes"),1/('Publication Bias Analysis'!F:F^2+IF(Additional_model="Fixed effect",0,$DQ$7)),"")</f>
        <v/>
      </c>
      <c r="DI116" s="34" t="str">
        <f>IF(AND(Include_study?="Yes",Sufficient_data="Yes"),IF('Publication Bias Analysis'!L$37="Left",'Publication Bias Analysis'!E:E-DQ$3,DQ$3-'Publication Bias Analysis'!E:E),"")</f>
        <v/>
      </c>
      <c r="DJ116" s="34" t="str">
        <f t="shared" ref="DJ116:DJ179" si="287">IF(DI116&lt;&gt;"",ABS(DI116),"")</f>
        <v/>
      </c>
      <c r="DK116" s="47" t="str">
        <f>IF(AND(DI116&lt;&gt;"",CU116&lt;=MAX(CU:CU)-DQ$8),1/('Publication Bias Analysis'!F:F^2+IF(Additional_model="Fixed effect",0,$DQ$15)),"")</f>
        <v/>
      </c>
      <c r="DL116" s="7" t="str">
        <f>IF(AND(Include_study?="Yes",Sufficient_data="Yes"),IF('Publication Bias Analysis'!L$37="Left",'Publication Bias Analysis'!E:E-DQ$11,DQ$11-'Publication Bias Analysis'!E:E),"")</f>
        <v/>
      </c>
      <c r="DM116" s="7" t="str">
        <f t="shared" ref="DM116:DM179" si="288">IF(DL116&lt;&gt;"",ABS(DL116),"")</f>
        <v/>
      </c>
      <c r="DN116" s="47" t="str">
        <f>IF(AND(DL116&lt;&gt;"",CV116&lt;=MAX(CV:CV)-DQ$16),1/('Publication Bias Analysis'!F:F^2+IF(Additional_model="Fixed effect",0,$DQ$23)),"")</f>
        <v/>
      </c>
      <c r="EF116" s="166"/>
      <c r="EG116" s="34" t="str">
        <f t="shared" si="211"/>
        <v/>
      </c>
      <c r="EH116" s="47" t="str">
        <f>IF(AND(Include_study?="Yes",Sufficient_data="Yes"),Z_score-('Publication Bias Analysis'!P$3+'Publication Bias Analysis'!P$4*Inverse_standard_error),"")</f>
        <v/>
      </c>
      <c r="EJ116" s="166"/>
      <c r="EK116" s="34" t="str">
        <f>IF(AND(Include_study?="Yes",Sufficient_data="Yes"),('Publication Bias Analysis'!E:E-SUMPRODUCT('Publication Bias Analysis'!E:E,Calculations!CN:CN)/SUM(Calculations!CN:CN))/(SQRT(EL:EL)),"")</f>
        <v/>
      </c>
      <c r="EL116" s="34" t="str">
        <f>IF(AND(Include_study?="Yes",Sufficient_data="Yes"),'Publication Bias Analysis'!F:F^2-1/(SUM(Calculations!CN:CN)),"")</f>
        <v/>
      </c>
      <c r="EM116" s="76" t="str">
        <f t="shared" si="253"/>
        <v/>
      </c>
      <c r="EN116" s="76" t="str">
        <f t="shared" si="254"/>
        <v/>
      </c>
      <c r="EO116" s="76" t="str">
        <f>IF(AND(Include_study?="Yes",Sufficient_data="Yes"),COUNTIFS(EM$2:EM115,"&lt;"&amp;EM116,EN$2:EN115,"&lt;"&amp;EN116)+COUNTIFS(EM117:EM$201,"&lt;"&amp;EM116,EN117:EN$201,"&lt;"&amp;EN116)+COUNTIFS(EM$2:EM115,"&gt;"&amp;EM116,EN$2:EN115,"&gt;"&amp;EN116)+COUNTIFS(EM117:EM$201,"&gt;"&amp;EM116,EN117:EN$201,"&gt;"&amp;EN116),"")</f>
        <v/>
      </c>
      <c r="EP116" s="101" t="str">
        <f>IF(AND(Include_study?="Yes",Sufficient_data="Yes"),COUNTIFS(EM$2:EM115,"&lt;"&amp;EM116,EN$2:EN115,"&gt;"&amp;EN116)+COUNTIFS(EM117:EM$201,"&lt;"&amp;EM116,EN117:EN$201,"&gt;"&amp;EN116)+COUNTIFS(EM$2:EM115,"&gt;"&amp;EM116,EN$2:EN115,"&lt;"&amp;EN116)+COUNTIFS(EM117:EM$201,"&gt;"&amp;EM116,EN117:EN$201,"&lt;"&amp;EN116),"")</f>
        <v/>
      </c>
      <c r="ER116" s="166"/>
      <c r="EW116" s="166"/>
      <c r="EX116" s="34" t="e">
        <f t="shared" si="255"/>
        <v>#N/A</v>
      </c>
      <c r="EY116" s="34" t="e">
        <f t="shared" si="256"/>
        <v>#N/A</v>
      </c>
      <c r="EZ116" s="34" t="str">
        <f t="shared" si="257"/>
        <v/>
      </c>
      <c r="FA116" s="47" t="str">
        <f>IF(AND(Include_study?="Yes",Sufficient_data="Yes"),Z_score-('Publication Bias Analysis'!AL$30+'Publication Bias Analysis'!AL$31*Inverse_standard_error),"")</f>
        <v/>
      </c>
      <c r="FG116" s="166"/>
      <c r="FH116" s="104" t="str">
        <f>IF(Z_score&lt;&gt;"",RANK('Publication Bias Analysis'!AT:AT,'Publication Bias Analysis'!AT:AT,1)+COUNTIF('Publication Bias Analysis'!AT$2:AT115,'Publication Bias Analysis'!AT116),"")</f>
        <v/>
      </c>
      <c r="FI116" s="34" t="str">
        <f t="shared" si="258"/>
        <v/>
      </c>
      <c r="FJ116" s="34" t="e">
        <f>IF('Publication Bias Analysis'!AS116&lt;&gt;"",'Publication Bias Analysis'!AS116,NA())</f>
        <v>#N/A</v>
      </c>
      <c r="FK116" s="34" t="e">
        <f>IF('Publication Bias Analysis'!AT116&lt;&gt;"",'Publication Bias Analysis'!AT116,NA())</f>
        <v>#N/A</v>
      </c>
      <c r="FL116" s="34" t="str">
        <f>IF(AND(Include_study?="Yes",Sufficient_data="Yes"),'Publication Bias Analysis'!AS:AS-AVERAGE('Publication Bias Analysis'!AS:AS),"")</f>
        <v/>
      </c>
      <c r="FM116" s="47" t="str">
        <f>IF(AND(Include_study?="Yes",Sufficient_data="Yes"),FK:FK-('Publication Bias Analysis'!AW$30+'Publication Bias Analysis'!AW$31*'Publication Bias Analysis'!AS:AS),"")</f>
        <v/>
      </c>
      <c r="FS116" s="166"/>
      <c r="FT116" s="34" t="str">
        <f t="shared" si="259"/>
        <v/>
      </c>
      <c r="FU116" s="90" t="str">
        <f t="shared" si="220"/>
        <v/>
      </c>
      <c r="FV116" s="47" t="str">
        <f t="shared" ref="FV116:FV179" si="289">IF(FU116&lt;&gt;"",LN(FU116),"")</f>
        <v/>
      </c>
    </row>
    <row r="117" spans="1:178" x14ac:dyDescent="0.2">
      <c r="A117" s="169"/>
      <c r="B117" s="54" t="str">
        <f t="shared" si="221"/>
        <v/>
      </c>
      <c r="C117" s="76" t="str">
        <f>IF(B117&lt;&gt;"",IF(B117=0,COUNTIF(B$2:B116,0)+1,COUNTIF(B$2:B116,B117)+B117+COUNTIF(B:B,0)),"")</f>
        <v/>
      </c>
      <c r="D117" s="76" t="str">
        <f t="shared" si="222"/>
        <v/>
      </c>
      <c r="E117" s="121" t="str">
        <f>IF(AND(Sufficient_data="Yes",Include_study?="Yes",Input!Study_name&lt;&gt;""),Input!Study_name,"")</f>
        <v/>
      </c>
      <c r="F11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17" s="76" t="str">
        <f t="shared" si="223"/>
        <v/>
      </c>
      <c r="H117" s="132" t="str">
        <f t="shared" si="224"/>
        <v/>
      </c>
      <c r="I11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17" s="77" t="str">
        <f t="shared" si="225"/>
        <v/>
      </c>
      <c r="K117" s="77" t="str">
        <f t="shared" si="226"/>
        <v/>
      </c>
      <c r="L117" s="77" t="str">
        <f t="shared" si="227"/>
        <v/>
      </c>
      <c r="M117" s="77" t="str">
        <f t="shared" si="228"/>
        <v/>
      </c>
      <c r="N117" s="77" t="str">
        <f t="shared" si="229"/>
        <v/>
      </c>
      <c r="O117" s="146" t="str">
        <f t="shared" si="230"/>
        <v/>
      </c>
      <c r="P117" s="142" t="str">
        <f t="shared" si="231"/>
        <v/>
      </c>
      <c r="Q117" s="35"/>
      <c r="R117" s="71" t="e">
        <f t="shared" si="232"/>
        <v>#N/A</v>
      </c>
      <c r="S117" s="34" t="e">
        <f t="shared" si="233"/>
        <v>#N/A</v>
      </c>
      <c r="T117" s="47" t="e">
        <f t="shared" si="234"/>
        <v>#N/A</v>
      </c>
      <c r="Y117" s="169"/>
      <c r="Z117" s="83" t="str">
        <f t="shared" si="261"/>
        <v/>
      </c>
      <c r="AA117" s="34" t="str">
        <f t="shared" si="235"/>
        <v/>
      </c>
      <c r="AB117" s="34" t="str">
        <f t="shared" si="236"/>
        <v/>
      </c>
      <c r="AC117" s="34" t="str">
        <f t="shared" si="237"/>
        <v/>
      </c>
      <c r="AD117" s="34" t="str">
        <f t="shared" si="238"/>
        <v/>
      </c>
      <c r="AE117" s="77" t="str">
        <f t="shared" si="262"/>
        <v/>
      </c>
      <c r="AF117" s="77" t="str">
        <f t="shared" si="239"/>
        <v/>
      </c>
      <c r="AG117" s="84" t="str">
        <f t="shared" si="263"/>
        <v/>
      </c>
      <c r="AH117" s="34" t="str">
        <f t="shared" si="240"/>
        <v/>
      </c>
      <c r="AI117" s="34" t="str">
        <f t="shared" si="241"/>
        <v/>
      </c>
      <c r="AJ117" s="47" t="str">
        <f t="shared" si="242"/>
        <v/>
      </c>
      <c r="AK117" s="35"/>
      <c r="AL117" s="71" t="e">
        <f t="shared" si="264"/>
        <v>#N/A</v>
      </c>
      <c r="AM117" s="34" t="e">
        <f t="shared" si="265"/>
        <v>#N/A</v>
      </c>
      <c r="AN117" s="47" t="e">
        <f t="shared" si="266"/>
        <v>#N/A</v>
      </c>
      <c r="AO117" s="35"/>
      <c r="AP117" s="83" t="str">
        <f t="shared" si="267"/>
        <v/>
      </c>
      <c r="AQ117" s="34" t="str">
        <f>IF(AND(Sufficient_data="Yes",Include_study?="Yes",Subgroup&lt;&gt;""),IF(COUNTIFS(Input!L$2:L116,"="&amp;"Yes",Input!C$2:C116,"="&amp;"Yes",Input!M$2:M116,"="&amp;Subgroup)&gt;0,"",Subgroup),"")</f>
        <v/>
      </c>
      <c r="AR117" s="89" t="str">
        <f t="shared" si="268"/>
        <v/>
      </c>
      <c r="AS117" s="76" t="str">
        <f t="shared" si="269"/>
        <v/>
      </c>
      <c r="AT117" s="34" t="str">
        <f t="shared" si="270"/>
        <v/>
      </c>
      <c r="AU117" s="90" t="str">
        <f t="shared" si="271"/>
        <v/>
      </c>
      <c r="AV117" s="34" t="str">
        <f t="shared" si="272"/>
        <v/>
      </c>
      <c r="AW117" s="34" t="str">
        <f t="shared" si="273"/>
        <v/>
      </c>
      <c r="AX117" s="34" t="str">
        <f t="shared" si="243"/>
        <v/>
      </c>
      <c r="AY117" s="34" t="str">
        <f t="shared" si="274"/>
        <v/>
      </c>
      <c r="AZ117" s="34" t="str">
        <f t="shared" si="275"/>
        <v/>
      </c>
      <c r="BA117" s="34" t="str">
        <f t="shared" si="244"/>
        <v/>
      </c>
      <c r="BB117" s="89" t="str">
        <f t="shared" si="276"/>
        <v/>
      </c>
      <c r="BC117" s="34" t="str">
        <f t="shared" si="245"/>
        <v/>
      </c>
      <c r="BD117" s="34" t="str">
        <f t="shared" si="246"/>
        <v/>
      </c>
      <c r="BE117" s="34" t="str">
        <f t="shared" si="277"/>
        <v/>
      </c>
      <c r="BF117" s="34" t="str">
        <f t="shared" si="278"/>
        <v/>
      </c>
      <c r="BG117" s="34" t="str">
        <f t="shared" si="215"/>
        <v/>
      </c>
      <c r="BH117" s="34" t="str">
        <f t="shared" si="216"/>
        <v/>
      </c>
      <c r="BI117" s="34" t="str">
        <f t="shared" si="279"/>
        <v/>
      </c>
      <c r="BJ117" s="34" t="str">
        <f t="shared" si="280"/>
        <v/>
      </c>
      <c r="BK117" s="34" t="str">
        <f t="shared" si="281"/>
        <v/>
      </c>
      <c r="BL117" s="34" t="e">
        <f t="shared" si="282"/>
        <v>#N/A</v>
      </c>
      <c r="BM117" s="84" t="str">
        <f t="shared" si="217"/>
        <v/>
      </c>
      <c r="BN117" s="34" t="str">
        <f t="shared" si="283"/>
        <v/>
      </c>
      <c r="BO117" s="34" t="str">
        <f t="shared" si="247"/>
        <v/>
      </c>
      <c r="BP117" s="34" t="str">
        <f t="shared" si="284"/>
        <v/>
      </c>
      <c r="BQ117" s="47" t="str">
        <f t="shared" si="218"/>
        <v/>
      </c>
      <c r="BV117" s="170"/>
      <c r="BW117" s="71" t="e">
        <f>IF(AND(Sufficient_data="Yes",Include_study?="Yes",Moderator&lt;&gt;""),'Moderator Analysis'!E:E,NA())</f>
        <v>#N/A</v>
      </c>
      <c r="BX117" s="34" t="e">
        <f>IF(AND(Include_study?="Yes",Sufficient_data="Yes",Moderator&lt;&gt;""),'Moderator Analysis'!F:F,NA())</f>
        <v>#N/A</v>
      </c>
      <c r="BY117" s="34" t="str">
        <f t="shared" si="248"/>
        <v/>
      </c>
      <c r="BZ117" s="34" t="str">
        <f>IF(AND(Sufficient_data="Yes",Include_study?="Yes",Moderator&lt;&gt;""),'Moderator Analysis'!F:F-CJ$2,"")</f>
        <v/>
      </c>
      <c r="CA117" s="34" t="str">
        <f>IF(AND(Sufficient_data="Yes",Include_study?="Yes",Moderator&lt;&gt;""),'Moderator Analysis'!E:E-CJ$3,"")</f>
        <v/>
      </c>
      <c r="CB117" s="47" t="str">
        <f t="shared" si="249"/>
        <v/>
      </c>
      <c r="CD117" s="95" t="str">
        <f t="shared" si="285"/>
        <v/>
      </c>
      <c r="CE117" s="77" t="str">
        <f>IF(AND(Sufficient_data="Yes",Include_study?="Yes",CD117&lt;&gt;""),'Moderator Analysis'!F:F-'Moderator Analysis'!J$37,"")</f>
        <v/>
      </c>
      <c r="CF117" s="77" t="str">
        <f>IF(AND(Sufficient_data="Yes",Include_study?="Yes",CD117&lt;&gt;""),'Moderator Analysis'!E:E-SUMPRODUCT('Moderator Analysis'!E:E,CD:CD)/SUM(CD:CD),"")</f>
        <v/>
      </c>
      <c r="CG117" s="96" t="str">
        <f>IF(AND(Sufficient_data="Yes",Include_study?="Yes",CD117&lt;&gt;""),CD:CD*(BX117-'Moderator Analysis'!J$29-'Moderator Analysis'!J$30*'Moderator Analysis'!E:E)^2,"")</f>
        <v/>
      </c>
      <c r="CL117" s="170"/>
      <c r="CM117" s="174"/>
      <c r="CN117" s="34" t="str">
        <f t="shared" si="250"/>
        <v/>
      </c>
      <c r="CO117" s="34" t="str">
        <f>IF(AND(Include_study?="Yes",Sufficient_data="Yes"),1/('Publication Bias Analysis'!F:F^2+IF(Additional_model="Fixed effect",0,Calculations!DB$11)),"")</f>
        <v/>
      </c>
      <c r="CP117" s="34" t="str">
        <f>IF(AND(Include_study?="Yes",Sufficient_data="Yes"),1/('Publication Bias Analysis'!F:F^2+IF(Additional_model="Fixed effect",0,'Publication Bias Analysis'!L$32)),"")</f>
        <v/>
      </c>
      <c r="CQ117" s="34" t="str">
        <f>IF(AND(Include_study?="Yes",Sufficient_data="Yes"),'Publication Bias Analysis'!E:E-'Publication Bias Analysis'!I$37,"")</f>
        <v/>
      </c>
      <c r="CR117" s="34" t="str">
        <f t="shared" si="251"/>
        <v/>
      </c>
      <c r="CS117" s="34" t="str">
        <f t="shared" si="260"/>
        <v/>
      </c>
      <c r="CT117" s="76" t="str">
        <f t="shared" si="252"/>
        <v/>
      </c>
      <c r="CU117" s="76" t="str">
        <f>IF(AND(Include_study?="Yes",Sufficient_data="Yes"),CT:CT+IF(DF:DF&lt;0,-1,1)*COUNTIF(CT$2:CT116,CT:CT),"")</f>
        <v/>
      </c>
      <c r="CV117" s="76" t="str">
        <f>IF(AND(Include_study?="Yes",Sufficient_data="Yes"),RANK(DJ:DJ,DJ:DJ,1)*IF(DI:DI&lt;0,-1,1)+IF(DI:DI&lt;0,-1,1)*COUNTIF(CT$2:CT116,CT:CT),"")</f>
        <v/>
      </c>
      <c r="CW117" s="76" t="str">
        <f>IF(AND(Include_study?="Yes",Sufficient_data="Yes"),RANK(DM:DM,DM:DM,1)*IF(DL:DL&lt;0,-1,1)+IF(DL:DL&lt;0,-1,1)*COUNTIF(CT$2:CT116,CT:CT),"")</f>
        <v/>
      </c>
      <c r="CX117" s="34" t="e">
        <f>IF(AND(Include_study?="Yes",Sufficient_data="Yes"),'Publication Bias Analysis'!E:E,NA())</f>
        <v>#N/A</v>
      </c>
      <c r="CY117" s="47" t="e">
        <f>IF(AND(Include_study?="Yes",Sufficient_data="Yes"),'Publication Bias Analysis'!F:F,NA())</f>
        <v>#N/A</v>
      </c>
      <c r="DE117" s="166"/>
      <c r="DF11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17" s="34" t="str">
        <f t="shared" si="286"/>
        <v/>
      </c>
      <c r="DH117" s="47" t="str">
        <f>IF(AND(Include_study?="Yes",Sufficient_data="Yes"),1/('Publication Bias Analysis'!F:F^2+IF(Additional_model="Fixed effect",0,$DQ$7)),"")</f>
        <v/>
      </c>
      <c r="DI117" s="34" t="str">
        <f>IF(AND(Include_study?="Yes",Sufficient_data="Yes"),IF('Publication Bias Analysis'!L$37="Left",'Publication Bias Analysis'!E:E-DQ$3,DQ$3-'Publication Bias Analysis'!E:E),"")</f>
        <v/>
      </c>
      <c r="DJ117" s="34" t="str">
        <f t="shared" si="287"/>
        <v/>
      </c>
      <c r="DK117" s="47" t="str">
        <f>IF(AND(DI117&lt;&gt;"",CU117&lt;=MAX(CU:CU)-DQ$8),1/('Publication Bias Analysis'!F:F^2+IF(Additional_model="Fixed effect",0,$DQ$15)),"")</f>
        <v/>
      </c>
      <c r="DL117" s="7" t="str">
        <f>IF(AND(Include_study?="Yes",Sufficient_data="Yes"),IF('Publication Bias Analysis'!L$37="Left",'Publication Bias Analysis'!E:E-DQ$11,DQ$11-'Publication Bias Analysis'!E:E),"")</f>
        <v/>
      </c>
      <c r="DM117" s="7" t="str">
        <f t="shared" si="288"/>
        <v/>
      </c>
      <c r="DN117" s="47" t="str">
        <f>IF(AND(DL117&lt;&gt;"",CV117&lt;=MAX(CV:CV)-DQ$16),1/('Publication Bias Analysis'!F:F^2+IF(Additional_model="Fixed effect",0,$DQ$23)),"")</f>
        <v/>
      </c>
      <c r="EF117" s="166"/>
      <c r="EG117" s="34" t="str">
        <f t="shared" si="211"/>
        <v/>
      </c>
      <c r="EH117" s="47" t="str">
        <f>IF(AND(Include_study?="Yes",Sufficient_data="Yes"),Z_score-('Publication Bias Analysis'!P$3+'Publication Bias Analysis'!P$4*Inverse_standard_error),"")</f>
        <v/>
      </c>
      <c r="EJ117" s="166"/>
      <c r="EK117" s="34" t="str">
        <f>IF(AND(Include_study?="Yes",Sufficient_data="Yes"),('Publication Bias Analysis'!E:E-SUMPRODUCT('Publication Bias Analysis'!E:E,Calculations!CN:CN)/SUM(Calculations!CN:CN))/(SQRT(EL:EL)),"")</f>
        <v/>
      </c>
      <c r="EL117" s="34" t="str">
        <f>IF(AND(Include_study?="Yes",Sufficient_data="Yes"),'Publication Bias Analysis'!F:F^2-1/(SUM(Calculations!CN:CN)),"")</f>
        <v/>
      </c>
      <c r="EM117" s="76" t="str">
        <f t="shared" si="253"/>
        <v/>
      </c>
      <c r="EN117" s="76" t="str">
        <f t="shared" si="254"/>
        <v/>
      </c>
      <c r="EO117" s="76" t="str">
        <f>IF(AND(Include_study?="Yes",Sufficient_data="Yes"),COUNTIFS(EM$2:EM116,"&lt;"&amp;EM117,EN$2:EN116,"&lt;"&amp;EN117)+COUNTIFS(EM118:EM$201,"&lt;"&amp;EM117,EN118:EN$201,"&lt;"&amp;EN117)+COUNTIFS(EM$2:EM116,"&gt;"&amp;EM117,EN$2:EN116,"&gt;"&amp;EN117)+COUNTIFS(EM118:EM$201,"&gt;"&amp;EM117,EN118:EN$201,"&gt;"&amp;EN117),"")</f>
        <v/>
      </c>
      <c r="EP117" s="101" t="str">
        <f>IF(AND(Include_study?="Yes",Sufficient_data="Yes"),COUNTIFS(EM$2:EM116,"&lt;"&amp;EM117,EN$2:EN116,"&gt;"&amp;EN117)+COUNTIFS(EM118:EM$201,"&lt;"&amp;EM117,EN118:EN$201,"&gt;"&amp;EN117)+COUNTIFS(EM$2:EM116,"&gt;"&amp;EM117,EN$2:EN116,"&lt;"&amp;EN117)+COUNTIFS(EM118:EM$201,"&gt;"&amp;EM117,EN118:EN$201,"&lt;"&amp;EN117),"")</f>
        <v/>
      </c>
      <c r="ER117" s="166"/>
      <c r="EW117" s="166"/>
      <c r="EX117" s="34" t="e">
        <f t="shared" si="255"/>
        <v>#N/A</v>
      </c>
      <c r="EY117" s="34" t="e">
        <f t="shared" si="256"/>
        <v>#N/A</v>
      </c>
      <c r="EZ117" s="34" t="str">
        <f t="shared" si="257"/>
        <v/>
      </c>
      <c r="FA117" s="47" t="str">
        <f>IF(AND(Include_study?="Yes",Sufficient_data="Yes"),Z_score-('Publication Bias Analysis'!AL$30+'Publication Bias Analysis'!AL$31*Inverse_standard_error),"")</f>
        <v/>
      </c>
      <c r="FG117" s="166"/>
      <c r="FH117" s="104" t="str">
        <f>IF(Z_score&lt;&gt;"",RANK('Publication Bias Analysis'!AT:AT,'Publication Bias Analysis'!AT:AT,1)+COUNTIF('Publication Bias Analysis'!AT$2:AT116,'Publication Bias Analysis'!AT117),"")</f>
        <v/>
      </c>
      <c r="FI117" s="34" t="str">
        <f t="shared" si="258"/>
        <v/>
      </c>
      <c r="FJ117" s="34" t="e">
        <f>IF('Publication Bias Analysis'!AS117&lt;&gt;"",'Publication Bias Analysis'!AS117,NA())</f>
        <v>#N/A</v>
      </c>
      <c r="FK117" s="34" t="e">
        <f>IF('Publication Bias Analysis'!AT117&lt;&gt;"",'Publication Bias Analysis'!AT117,NA())</f>
        <v>#N/A</v>
      </c>
      <c r="FL117" s="34" t="str">
        <f>IF(AND(Include_study?="Yes",Sufficient_data="Yes"),'Publication Bias Analysis'!AS:AS-AVERAGE('Publication Bias Analysis'!AS:AS),"")</f>
        <v/>
      </c>
      <c r="FM117" s="47" t="str">
        <f>IF(AND(Include_study?="Yes",Sufficient_data="Yes"),FK:FK-('Publication Bias Analysis'!AW$30+'Publication Bias Analysis'!AW$31*'Publication Bias Analysis'!AS:AS),"")</f>
        <v/>
      </c>
      <c r="FS117" s="166"/>
      <c r="FT117" s="34" t="str">
        <f t="shared" si="259"/>
        <v/>
      </c>
      <c r="FU117" s="90" t="str">
        <f t="shared" si="220"/>
        <v/>
      </c>
      <c r="FV117" s="47" t="str">
        <f t="shared" si="289"/>
        <v/>
      </c>
    </row>
    <row r="118" spans="1:178" x14ac:dyDescent="0.2">
      <c r="A118" s="169"/>
      <c r="B118" s="54" t="str">
        <f t="shared" si="221"/>
        <v/>
      </c>
      <c r="C118" s="76" t="str">
        <f>IF(B118&lt;&gt;"",IF(B118=0,COUNTIF(B$2:B117,0)+1,COUNTIF(B$2:B117,B118)+B118+COUNTIF(B:B,0)),"")</f>
        <v/>
      </c>
      <c r="D118" s="76" t="str">
        <f t="shared" si="222"/>
        <v/>
      </c>
      <c r="E118" s="121" t="str">
        <f>IF(AND(Sufficient_data="Yes",Include_study?="Yes",Input!Study_name&lt;&gt;""),Input!Study_name,"")</f>
        <v/>
      </c>
      <c r="F11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18" s="76" t="str">
        <f t="shared" si="223"/>
        <v/>
      </c>
      <c r="H118" s="132" t="str">
        <f t="shared" si="224"/>
        <v/>
      </c>
      <c r="I11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18" s="77" t="str">
        <f t="shared" si="225"/>
        <v/>
      </c>
      <c r="K118" s="77" t="str">
        <f t="shared" si="226"/>
        <v/>
      </c>
      <c r="L118" s="77" t="str">
        <f t="shared" si="227"/>
        <v/>
      </c>
      <c r="M118" s="77" t="str">
        <f t="shared" si="228"/>
        <v/>
      </c>
      <c r="N118" s="77" t="str">
        <f t="shared" si="229"/>
        <v/>
      </c>
      <c r="O118" s="146" t="str">
        <f t="shared" si="230"/>
        <v/>
      </c>
      <c r="P118" s="142" t="str">
        <f t="shared" si="231"/>
        <v/>
      </c>
      <c r="Q118" s="35"/>
      <c r="R118" s="71" t="e">
        <f t="shared" si="232"/>
        <v>#N/A</v>
      </c>
      <c r="S118" s="34" t="e">
        <f t="shared" si="233"/>
        <v>#N/A</v>
      </c>
      <c r="T118" s="47" t="e">
        <f t="shared" si="234"/>
        <v>#N/A</v>
      </c>
      <c r="Y118" s="169"/>
      <c r="Z118" s="83" t="str">
        <f t="shared" si="261"/>
        <v/>
      </c>
      <c r="AA118" s="34" t="str">
        <f t="shared" si="235"/>
        <v/>
      </c>
      <c r="AB118" s="34" t="str">
        <f t="shared" si="236"/>
        <v/>
      </c>
      <c r="AC118" s="34" t="str">
        <f t="shared" si="237"/>
        <v/>
      </c>
      <c r="AD118" s="34" t="str">
        <f t="shared" si="238"/>
        <v/>
      </c>
      <c r="AE118" s="77" t="str">
        <f t="shared" si="262"/>
        <v/>
      </c>
      <c r="AF118" s="77" t="str">
        <f t="shared" si="239"/>
        <v/>
      </c>
      <c r="AG118" s="84" t="str">
        <f t="shared" si="263"/>
        <v/>
      </c>
      <c r="AH118" s="34" t="str">
        <f t="shared" si="240"/>
        <v/>
      </c>
      <c r="AI118" s="34" t="str">
        <f t="shared" si="241"/>
        <v/>
      </c>
      <c r="AJ118" s="47" t="str">
        <f t="shared" si="242"/>
        <v/>
      </c>
      <c r="AK118" s="35"/>
      <c r="AL118" s="71" t="e">
        <f t="shared" si="264"/>
        <v>#N/A</v>
      </c>
      <c r="AM118" s="34" t="e">
        <f t="shared" si="265"/>
        <v>#N/A</v>
      </c>
      <c r="AN118" s="47" t="e">
        <f t="shared" si="266"/>
        <v>#N/A</v>
      </c>
      <c r="AO118" s="35"/>
      <c r="AP118" s="83" t="str">
        <f t="shared" si="267"/>
        <v/>
      </c>
      <c r="AQ118" s="34" t="str">
        <f>IF(AND(Sufficient_data="Yes",Include_study?="Yes",Subgroup&lt;&gt;""),IF(COUNTIFS(Input!L$2:L117,"="&amp;"Yes",Input!C$2:C117,"="&amp;"Yes",Input!M$2:M117,"="&amp;Subgroup)&gt;0,"",Subgroup),"")</f>
        <v/>
      </c>
      <c r="AR118" s="89" t="str">
        <f t="shared" si="268"/>
        <v/>
      </c>
      <c r="AS118" s="76" t="str">
        <f t="shared" si="269"/>
        <v/>
      </c>
      <c r="AT118" s="34" t="str">
        <f t="shared" si="270"/>
        <v/>
      </c>
      <c r="AU118" s="90" t="str">
        <f t="shared" si="271"/>
        <v/>
      </c>
      <c r="AV118" s="34" t="str">
        <f t="shared" si="272"/>
        <v/>
      </c>
      <c r="AW118" s="34" t="str">
        <f t="shared" si="273"/>
        <v/>
      </c>
      <c r="AX118" s="34" t="str">
        <f t="shared" si="243"/>
        <v/>
      </c>
      <c r="AY118" s="34" t="str">
        <f t="shared" si="274"/>
        <v/>
      </c>
      <c r="AZ118" s="34" t="str">
        <f t="shared" si="275"/>
        <v/>
      </c>
      <c r="BA118" s="34" t="str">
        <f t="shared" si="244"/>
        <v/>
      </c>
      <c r="BB118" s="89" t="str">
        <f t="shared" si="276"/>
        <v/>
      </c>
      <c r="BC118" s="34" t="str">
        <f t="shared" si="245"/>
        <v/>
      </c>
      <c r="BD118" s="34" t="str">
        <f t="shared" si="246"/>
        <v/>
      </c>
      <c r="BE118" s="34" t="str">
        <f t="shared" si="277"/>
        <v/>
      </c>
      <c r="BF118" s="34" t="str">
        <f t="shared" si="278"/>
        <v/>
      </c>
      <c r="BG118" s="34" t="str">
        <f t="shared" si="215"/>
        <v/>
      </c>
      <c r="BH118" s="34" t="str">
        <f t="shared" si="216"/>
        <v/>
      </c>
      <c r="BI118" s="34" t="str">
        <f t="shared" si="279"/>
        <v/>
      </c>
      <c r="BJ118" s="34" t="str">
        <f t="shared" si="280"/>
        <v/>
      </c>
      <c r="BK118" s="34" t="str">
        <f t="shared" si="281"/>
        <v/>
      </c>
      <c r="BL118" s="34" t="e">
        <f t="shared" si="282"/>
        <v>#N/A</v>
      </c>
      <c r="BM118" s="84" t="str">
        <f t="shared" si="217"/>
        <v/>
      </c>
      <c r="BN118" s="34" t="str">
        <f t="shared" si="283"/>
        <v/>
      </c>
      <c r="BO118" s="34" t="str">
        <f t="shared" si="247"/>
        <v/>
      </c>
      <c r="BP118" s="34" t="str">
        <f t="shared" si="284"/>
        <v/>
      </c>
      <c r="BQ118" s="47" t="str">
        <f t="shared" si="218"/>
        <v/>
      </c>
      <c r="BV118" s="170"/>
      <c r="BW118" s="71" t="e">
        <f>IF(AND(Sufficient_data="Yes",Include_study?="Yes",Moderator&lt;&gt;""),'Moderator Analysis'!E:E,NA())</f>
        <v>#N/A</v>
      </c>
      <c r="BX118" s="34" t="e">
        <f>IF(AND(Include_study?="Yes",Sufficient_data="Yes",Moderator&lt;&gt;""),'Moderator Analysis'!F:F,NA())</f>
        <v>#N/A</v>
      </c>
      <c r="BY118" s="34" t="str">
        <f t="shared" si="248"/>
        <v/>
      </c>
      <c r="BZ118" s="34" t="str">
        <f>IF(AND(Sufficient_data="Yes",Include_study?="Yes",Moderator&lt;&gt;""),'Moderator Analysis'!F:F-CJ$2,"")</f>
        <v/>
      </c>
      <c r="CA118" s="34" t="str">
        <f>IF(AND(Sufficient_data="Yes",Include_study?="Yes",Moderator&lt;&gt;""),'Moderator Analysis'!E:E-CJ$3,"")</f>
        <v/>
      </c>
      <c r="CB118" s="47" t="str">
        <f t="shared" si="249"/>
        <v/>
      </c>
      <c r="CD118" s="95" t="str">
        <f t="shared" si="285"/>
        <v/>
      </c>
      <c r="CE118" s="77" t="str">
        <f>IF(AND(Sufficient_data="Yes",Include_study?="Yes",CD118&lt;&gt;""),'Moderator Analysis'!F:F-'Moderator Analysis'!J$37,"")</f>
        <v/>
      </c>
      <c r="CF118" s="77" t="str">
        <f>IF(AND(Sufficient_data="Yes",Include_study?="Yes",CD118&lt;&gt;""),'Moderator Analysis'!E:E-SUMPRODUCT('Moderator Analysis'!E:E,CD:CD)/SUM(CD:CD),"")</f>
        <v/>
      </c>
      <c r="CG118" s="96" t="str">
        <f>IF(AND(Sufficient_data="Yes",Include_study?="Yes",CD118&lt;&gt;""),CD:CD*(BX118-'Moderator Analysis'!J$29-'Moderator Analysis'!J$30*'Moderator Analysis'!E:E)^2,"")</f>
        <v/>
      </c>
      <c r="CL118" s="170"/>
      <c r="CM118" s="174"/>
      <c r="CN118" s="34" t="str">
        <f t="shared" si="250"/>
        <v/>
      </c>
      <c r="CO118" s="34" t="str">
        <f>IF(AND(Include_study?="Yes",Sufficient_data="Yes"),1/('Publication Bias Analysis'!F:F^2+IF(Additional_model="Fixed effect",0,Calculations!DB$11)),"")</f>
        <v/>
      </c>
      <c r="CP118" s="34" t="str">
        <f>IF(AND(Include_study?="Yes",Sufficient_data="Yes"),1/('Publication Bias Analysis'!F:F^2+IF(Additional_model="Fixed effect",0,'Publication Bias Analysis'!L$32)),"")</f>
        <v/>
      </c>
      <c r="CQ118" s="34" t="str">
        <f>IF(AND(Include_study?="Yes",Sufficient_data="Yes"),'Publication Bias Analysis'!E:E-'Publication Bias Analysis'!I$37,"")</f>
        <v/>
      </c>
      <c r="CR118" s="34" t="str">
        <f t="shared" si="251"/>
        <v/>
      </c>
      <c r="CS118" s="34" t="str">
        <f t="shared" si="260"/>
        <v/>
      </c>
      <c r="CT118" s="76" t="str">
        <f t="shared" si="252"/>
        <v/>
      </c>
      <c r="CU118" s="76" t="str">
        <f>IF(AND(Include_study?="Yes",Sufficient_data="Yes"),CT:CT+IF(DF:DF&lt;0,-1,1)*COUNTIF(CT$2:CT117,CT:CT),"")</f>
        <v/>
      </c>
      <c r="CV118" s="76" t="str">
        <f>IF(AND(Include_study?="Yes",Sufficient_data="Yes"),RANK(DJ:DJ,DJ:DJ,1)*IF(DI:DI&lt;0,-1,1)+IF(DI:DI&lt;0,-1,1)*COUNTIF(CT$2:CT117,CT:CT),"")</f>
        <v/>
      </c>
      <c r="CW118" s="76" t="str">
        <f>IF(AND(Include_study?="Yes",Sufficient_data="Yes"),RANK(DM:DM,DM:DM,1)*IF(DL:DL&lt;0,-1,1)+IF(DL:DL&lt;0,-1,1)*COUNTIF(CT$2:CT117,CT:CT),"")</f>
        <v/>
      </c>
      <c r="CX118" s="34" t="e">
        <f>IF(AND(Include_study?="Yes",Sufficient_data="Yes"),'Publication Bias Analysis'!E:E,NA())</f>
        <v>#N/A</v>
      </c>
      <c r="CY118" s="47" t="e">
        <f>IF(AND(Include_study?="Yes",Sufficient_data="Yes"),'Publication Bias Analysis'!F:F,NA())</f>
        <v>#N/A</v>
      </c>
      <c r="DE118" s="166"/>
      <c r="DF11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18" s="34" t="str">
        <f t="shared" si="286"/>
        <v/>
      </c>
      <c r="DH118" s="47" t="str">
        <f>IF(AND(Include_study?="Yes",Sufficient_data="Yes"),1/('Publication Bias Analysis'!F:F^2+IF(Additional_model="Fixed effect",0,$DQ$7)),"")</f>
        <v/>
      </c>
      <c r="DI118" s="34" t="str">
        <f>IF(AND(Include_study?="Yes",Sufficient_data="Yes"),IF('Publication Bias Analysis'!L$37="Left",'Publication Bias Analysis'!E:E-DQ$3,DQ$3-'Publication Bias Analysis'!E:E),"")</f>
        <v/>
      </c>
      <c r="DJ118" s="34" t="str">
        <f t="shared" si="287"/>
        <v/>
      </c>
      <c r="DK118" s="47" t="str">
        <f>IF(AND(DI118&lt;&gt;"",CU118&lt;=MAX(CU:CU)-DQ$8),1/('Publication Bias Analysis'!F:F^2+IF(Additional_model="Fixed effect",0,$DQ$15)),"")</f>
        <v/>
      </c>
      <c r="DL118" s="7" t="str">
        <f>IF(AND(Include_study?="Yes",Sufficient_data="Yes"),IF('Publication Bias Analysis'!L$37="Left",'Publication Bias Analysis'!E:E-DQ$11,DQ$11-'Publication Bias Analysis'!E:E),"")</f>
        <v/>
      </c>
      <c r="DM118" s="7" t="str">
        <f t="shared" si="288"/>
        <v/>
      </c>
      <c r="DN118" s="47" t="str">
        <f>IF(AND(DL118&lt;&gt;"",CV118&lt;=MAX(CV:CV)-DQ$16),1/('Publication Bias Analysis'!F:F^2+IF(Additional_model="Fixed effect",0,$DQ$23)),"")</f>
        <v/>
      </c>
      <c r="EF118" s="166"/>
      <c r="EG118" s="34" t="str">
        <f t="shared" si="211"/>
        <v/>
      </c>
      <c r="EH118" s="47" t="str">
        <f>IF(AND(Include_study?="Yes",Sufficient_data="Yes"),Z_score-('Publication Bias Analysis'!P$3+'Publication Bias Analysis'!P$4*Inverse_standard_error),"")</f>
        <v/>
      </c>
      <c r="EJ118" s="166"/>
      <c r="EK118" s="34" t="str">
        <f>IF(AND(Include_study?="Yes",Sufficient_data="Yes"),('Publication Bias Analysis'!E:E-SUMPRODUCT('Publication Bias Analysis'!E:E,Calculations!CN:CN)/SUM(Calculations!CN:CN))/(SQRT(EL:EL)),"")</f>
        <v/>
      </c>
      <c r="EL118" s="34" t="str">
        <f>IF(AND(Include_study?="Yes",Sufficient_data="Yes"),'Publication Bias Analysis'!F:F^2-1/(SUM(Calculations!CN:CN)),"")</f>
        <v/>
      </c>
      <c r="EM118" s="76" t="str">
        <f t="shared" si="253"/>
        <v/>
      </c>
      <c r="EN118" s="76" t="str">
        <f t="shared" si="254"/>
        <v/>
      </c>
      <c r="EO118" s="76" t="str">
        <f>IF(AND(Include_study?="Yes",Sufficient_data="Yes"),COUNTIFS(EM$2:EM117,"&lt;"&amp;EM118,EN$2:EN117,"&lt;"&amp;EN118)+COUNTIFS(EM119:EM$201,"&lt;"&amp;EM118,EN119:EN$201,"&lt;"&amp;EN118)+COUNTIFS(EM$2:EM117,"&gt;"&amp;EM118,EN$2:EN117,"&gt;"&amp;EN118)+COUNTIFS(EM119:EM$201,"&gt;"&amp;EM118,EN119:EN$201,"&gt;"&amp;EN118),"")</f>
        <v/>
      </c>
      <c r="EP118" s="101" t="str">
        <f>IF(AND(Include_study?="Yes",Sufficient_data="Yes"),COUNTIFS(EM$2:EM117,"&lt;"&amp;EM118,EN$2:EN117,"&gt;"&amp;EN118)+COUNTIFS(EM119:EM$201,"&lt;"&amp;EM118,EN119:EN$201,"&gt;"&amp;EN118)+COUNTIFS(EM$2:EM117,"&gt;"&amp;EM118,EN$2:EN117,"&lt;"&amp;EN118)+COUNTIFS(EM119:EM$201,"&gt;"&amp;EM118,EN119:EN$201,"&lt;"&amp;EN118),"")</f>
        <v/>
      </c>
      <c r="ER118" s="166"/>
      <c r="EW118" s="166"/>
      <c r="EX118" s="34" t="e">
        <f t="shared" si="255"/>
        <v>#N/A</v>
      </c>
      <c r="EY118" s="34" t="e">
        <f t="shared" si="256"/>
        <v>#N/A</v>
      </c>
      <c r="EZ118" s="34" t="str">
        <f t="shared" si="257"/>
        <v/>
      </c>
      <c r="FA118" s="47" t="str">
        <f>IF(AND(Include_study?="Yes",Sufficient_data="Yes"),Z_score-('Publication Bias Analysis'!AL$30+'Publication Bias Analysis'!AL$31*Inverse_standard_error),"")</f>
        <v/>
      </c>
      <c r="FG118" s="166"/>
      <c r="FH118" s="104" t="str">
        <f>IF(Z_score&lt;&gt;"",RANK('Publication Bias Analysis'!AT:AT,'Publication Bias Analysis'!AT:AT,1)+COUNTIF('Publication Bias Analysis'!AT$2:AT117,'Publication Bias Analysis'!AT118),"")</f>
        <v/>
      </c>
      <c r="FI118" s="34" t="str">
        <f t="shared" si="258"/>
        <v/>
      </c>
      <c r="FJ118" s="34" t="e">
        <f>IF('Publication Bias Analysis'!AS118&lt;&gt;"",'Publication Bias Analysis'!AS118,NA())</f>
        <v>#N/A</v>
      </c>
      <c r="FK118" s="34" t="e">
        <f>IF('Publication Bias Analysis'!AT118&lt;&gt;"",'Publication Bias Analysis'!AT118,NA())</f>
        <v>#N/A</v>
      </c>
      <c r="FL118" s="34" t="str">
        <f>IF(AND(Include_study?="Yes",Sufficient_data="Yes"),'Publication Bias Analysis'!AS:AS-AVERAGE('Publication Bias Analysis'!AS:AS),"")</f>
        <v/>
      </c>
      <c r="FM118" s="47" t="str">
        <f>IF(AND(Include_study?="Yes",Sufficient_data="Yes"),FK:FK-('Publication Bias Analysis'!AW$30+'Publication Bias Analysis'!AW$31*'Publication Bias Analysis'!AS:AS),"")</f>
        <v/>
      </c>
      <c r="FS118" s="166"/>
      <c r="FT118" s="34" t="str">
        <f t="shared" si="259"/>
        <v/>
      </c>
      <c r="FU118" s="90" t="str">
        <f t="shared" si="220"/>
        <v/>
      </c>
      <c r="FV118" s="47" t="str">
        <f t="shared" si="289"/>
        <v/>
      </c>
    </row>
    <row r="119" spans="1:178" x14ac:dyDescent="0.2">
      <c r="A119" s="169"/>
      <c r="B119" s="54" t="str">
        <f t="shared" si="221"/>
        <v/>
      </c>
      <c r="C119" s="76" t="str">
        <f>IF(B119&lt;&gt;"",IF(B119=0,COUNTIF(B$2:B118,0)+1,COUNTIF(B$2:B118,B119)+B119+COUNTIF(B:B,0)),"")</f>
        <v/>
      </c>
      <c r="D119" s="76" t="str">
        <f t="shared" si="222"/>
        <v/>
      </c>
      <c r="E119" s="121" t="str">
        <f>IF(AND(Sufficient_data="Yes",Include_study?="Yes",Input!Study_name&lt;&gt;""),Input!Study_name,"")</f>
        <v/>
      </c>
      <c r="F11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19" s="76" t="str">
        <f t="shared" si="223"/>
        <v/>
      </c>
      <c r="H119" s="132" t="str">
        <f t="shared" si="224"/>
        <v/>
      </c>
      <c r="I11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19" s="77" t="str">
        <f t="shared" si="225"/>
        <v/>
      </c>
      <c r="K119" s="77" t="str">
        <f t="shared" si="226"/>
        <v/>
      </c>
      <c r="L119" s="77" t="str">
        <f t="shared" si="227"/>
        <v/>
      </c>
      <c r="M119" s="77" t="str">
        <f t="shared" si="228"/>
        <v/>
      </c>
      <c r="N119" s="77" t="str">
        <f t="shared" si="229"/>
        <v/>
      </c>
      <c r="O119" s="146" t="str">
        <f t="shared" si="230"/>
        <v/>
      </c>
      <c r="P119" s="142" t="str">
        <f t="shared" si="231"/>
        <v/>
      </c>
      <c r="Q119" s="35"/>
      <c r="R119" s="71" t="e">
        <f t="shared" si="232"/>
        <v>#N/A</v>
      </c>
      <c r="S119" s="34" t="e">
        <f t="shared" si="233"/>
        <v>#N/A</v>
      </c>
      <c r="T119" s="47" t="e">
        <f t="shared" si="234"/>
        <v>#N/A</v>
      </c>
      <c r="Y119" s="169"/>
      <c r="Z119" s="83" t="str">
        <f t="shared" si="261"/>
        <v/>
      </c>
      <c r="AA119" s="34" t="str">
        <f t="shared" si="235"/>
        <v/>
      </c>
      <c r="AB119" s="34" t="str">
        <f t="shared" si="236"/>
        <v/>
      </c>
      <c r="AC119" s="34" t="str">
        <f t="shared" si="237"/>
        <v/>
      </c>
      <c r="AD119" s="34" t="str">
        <f t="shared" si="238"/>
        <v/>
      </c>
      <c r="AE119" s="77" t="str">
        <f t="shared" si="262"/>
        <v/>
      </c>
      <c r="AF119" s="77" t="str">
        <f t="shared" si="239"/>
        <v/>
      </c>
      <c r="AG119" s="84" t="str">
        <f t="shared" si="263"/>
        <v/>
      </c>
      <c r="AH119" s="34" t="str">
        <f t="shared" si="240"/>
        <v/>
      </c>
      <c r="AI119" s="34" t="str">
        <f t="shared" si="241"/>
        <v/>
      </c>
      <c r="AJ119" s="47" t="str">
        <f t="shared" si="242"/>
        <v/>
      </c>
      <c r="AK119" s="35"/>
      <c r="AL119" s="71" t="e">
        <f t="shared" si="264"/>
        <v>#N/A</v>
      </c>
      <c r="AM119" s="34" t="e">
        <f t="shared" si="265"/>
        <v>#N/A</v>
      </c>
      <c r="AN119" s="47" t="e">
        <f t="shared" si="266"/>
        <v>#N/A</v>
      </c>
      <c r="AO119" s="35"/>
      <c r="AP119" s="83" t="str">
        <f t="shared" si="267"/>
        <v/>
      </c>
      <c r="AQ119" s="34" t="str">
        <f>IF(AND(Sufficient_data="Yes",Include_study?="Yes",Subgroup&lt;&gt;""),IF(COUNTIFS(Input!L$2:L118,"="&amp;"Yes",Input!C$2:C118,"="&amp;"Yes",Input!M$2:M118,"="&amp;Subgroup)&gt;0,"",Subgroup),"")</f>
        <v/>
      </c>
      <c r="AR119" s="89" t="str">
        <f t="shared" si="268"/>
        <v/>
      </c>
      <c r="AS119" s="76" t="str">
        <f t="shared" si="269"/>
        <v/>
      </c>
      <c r="AT119" s="34" t="str">
        <f t="shared" si="270"/>
        <v/>
      </c>
      <c r="AU119" s="90" t="str">
        <f t="shared" si="271"/>
        <v/>
      </c>
      <c r="AV119" s="34" t="str">
        <f t="shared" si="272"/>
        <v/>
      </c>
      <c r="AW119" s="34" t="str">
        <f t="shared" si="273"/>
        <v/>
      </c>
      <c r="AX119" s="34" t="str">
        <f t="shared" si="243"/>
        <v/>
      </c>
      <c r="AY119" s="34" t="str">
        <f t="shared" si="274"/>
        <v/>
      </c>
      <c r="AZ119" s="34" t="str">
        <f t="shared" si="275"/>
        <v/>
      </c>
      <c r="BA119" s="34" t="str">
        <f t="shared" si="244"/>
        <v/>
      </c>
      <c r="BB119" s="89" t="str">
        <f t="shared" si="276"/>
        <v/>
      </c>
      <c r="BC119" s="34" t="str">
        <f t="shared" si="245"/>
        <v/>
      </c>
      <c r="BD119" s="34" t="str">
        <f t="shared" si="246"/>
        <v/>
      </c>
      <c r="BE119" s="34" t="str">
        <f t="shared" si="277"/>
        <v/>
      </c>
      <c r="BF119" s="34" t="str">
        <f t="shared" si="278"/>
        <v/>
      </c>
      <c r="BG119" s="34" t="str">
        <f t="shared" si="215"/>
        <v/>
      </c>
      <c r="BH119" s="34" t="str">
        <f t="shared" si="216"/>
        <v/>
      </c>
      <c r="BI119" s="34" t="str">
        <f t="shared" si="279"/>
        <v/>
      </c>
      <c r="BJ119" s="34" t="str">
        <f t="shared" si="280"/>
        <v/>
      </c>
      <c r="BK119" s="34" t="str">
        <f t="shared" si="281"/>
        <v/>
      </c>
      <c r="BL119" s="34" t="e">
        <f t="shared" si="282"/>
        <v>#N/A</v>
      </c>
      <c r="BM119" s="84" t="str">
        <f t="shared" si="217"/>
        <v/>
      </c>
      <c r="BN119" s="34" t="str">
        <f t="shared" si="283"/>
        <v/>
      </c>
      <c r="BO119" s="34" t="str">
        <f t="shared" si="247"/>
        <v/>
      </c>
      <c r="BP119" s="34" t="str">
        <f t="shared" si="284"/>
        <v/>
      </c>
      <c r="BQ119" s="47" t="str">
        <f t="shared" si="218"/>
        <v/>
      </c>
      <c r="BV119" s="170"/>
      <c r="BW119" s="71" t="e">
        <f>IF(AND(Sufficient_data="Yes",Include_study?="Yes",Moderator&lt;&gt;""),'Moderator Analysis'!E:E,NA())</f>
        <v>#N/A</v>
      </c>
      <c r="BX119" s="34" t="e">
        <f>IF(AND(Include_study?="Yes",Sufficient_data="Yes",Moderator&lt;&gt;""),'Moderator Analysis'!F:F,NA())</f>
        <v>#N/A</v>
      </c>
      <c r="BY119" s="34" t="str">
        <f t="shared" si="248"/>
        <v/>
      </c>
      <c r="BZ119" s="34" t="str">
        <f>IF(AND(Sufficient_data="Yes",Include_study?="Yes",Moderator&lt;&gt;""),'Moderator Analysis'!F:F-CJ$2,"")</f>
        <v/>
      </c>
      <c r="CA119" s="34" t="str">
        <f>IF(AND(Sufficient_data="Yes",Include_study?="Yes",Moderator&lt;&gt;""),'Moderator Analysis'!E:E-CJ$3,"")</f>
        <v/>
      </c>
      <c r="CB119" s="47" t="str">
        <f t="shared" si="249"/>
        <v/>
      </c>
      <c r="CD119" s="95" t="str">
        <f t="shared" si="285"/>
        <v/>
      </c>
      <c r="CE119" s="77" t="str">
        <f>IF(AND(Sufficient_data="Yes",Include_study?="Yes",CD119&lt;&gt;""),'Moderator Analysis'!F:F-'Moderator Analysis'!J$37,"")</f>
        <v/>
      </c>
      <c r="CF119" s="77" t="str">
        <f>IF(AND(Sufficient_data="Yes",Include_study?="Yes",CD119&lt;&gt;""),'Moderator Analysis'!E:E-SUMPRODUCT('Moderator Analysis'!E:E,CD:CD)/SUM(CD:CD),"")</f>
        <v/>
      </c>
      <c r="CG119" s="96" t="str">
        <f>IF(AND(Sufficient_data="Yes",Include_study?="Yes",CD119&lt;&gt;""),CD:CD*(BX119-'Moderator Analysis'!J$29-'Moderator Analysis'!J$30*'Moderator Analysis'!E:E)^2,"")</f>
        <v/>
      </c>
      <c r="CL119" s="170"/>
      <c r="CM119" s="174"/>
      <c r="CN119" s="34" t="str">
        <f t="shared" si="250"/>
        <v/>
      </c>
      <c r="CO119" s="34" t="str">
        <f>IF(AND(Include_study?="Yes",Sufficient_data="Yes"),1/('Publication Bias Analysis'!F:F^2+IF(Additional_model="Fixed effect",0,Calculations!DB$11)),"")</f>
        <v/>
      </c>
      <c r="CP119" s="34" t="str">
        <f>IF(AND(Include_study?="Yes",Sufficient_data="Yes"),1/('Publication Bias Analysis'!F:F^2+IF(Additional_model="Fixed effect",0,'Publication Bias Analysis'!L$32)),"")</f>
        <v/>
      </c>
      <c r="CQ119" s="34" t="str">
        <f>IF(AND(Include_study?="Yes",Sufficient_data="Yes"),'Publication Bias Analysis'!E:E-'Publication Bias Analysis'!I$37,"")</f>
        <v/>
      </c>
      <c r="CR119" s="34" t="str">
        <f t="shared" si="251"/>
        <v/>
      </c>
      <c r="CS119" s="34" t="str">
        <f t="shared" si="260"/>
        <v/>
      </c>
      <c r="CT119" s="76" t="str">
        <f t="shared" si="252"/>
        <v/>
      </c>
      <c r="CU119" s="76" t="str">
        <f>IF(AND(Include_study?="Yes",Sufficient_data="Yes"),CT:CT+IF(DF:DF&lt;0,-1,1)*COUNTIF(CT$2:CT118,CT:CT),"")</f>
        <v/>
      </c>
      <c r="CV119" s="76" t="str">
        <f>IF(AND(Include_study?="Yes",Sufficient_data="Yes"),RANK(DJ:DJ,DJ:DJ,1)*IF(DI:DI&lt;0,-1,1)+IF(DI:DI&lt;0,-1,1)*COUNTIF(CT$2:CT118,CT:CT),"")</f>
        <v/>
      </c>
      <c r="CW119" s="76" t="str">
        <f>IF(AND(Include_study?="Yes",Sufficient_data="Yes"),RANK(DM:DM,DM:DM,1)*IF(DL:DL&lt;0,-1,1)+IF(DL:DL&lt;0,-1,1)*COUNTIF(CT$2:CT118,CT:CT),"")</f>
        <v/>
      </c>
      <c r="CX119" s="34" t="e">
        <f>IF(AND(Include_study?="Yes",Sufficient_data="Yes"),'Publication Bias Analysis'!E:E,NA())</f>
        <v>#N/A</v>
      </c>
      <c r="CY119" s="47" t="e">
        <f>IF(AND(Include_study?="Yes",Sufficient_data="Yes"),'Publication Bias Analysis'!F:F,NA())</f>
        <v>#N/A</v>
      </c>
      <c r="DE119" s="166"/>
      <c r="DF11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19" s="34" t="str">
        <f t="shared" si="286"/>
        <v/>
      </c>
      <c r="DH119" s="47" t="str">
        <f>IF(AND(Include_study?="Yes",Sufficient_data="Yes"),1/('Publication Bias Analysis'!F:F^2+IF(Additional_model="Fixed effect",0,$DQ$7)),"")</f>
        <v/>
      </c>
      <c r="DI119" s="34" t="str">
        <f>IF(AND(Include_study?="Yes",Sufficient_data="Yes"),IF('Publication Bias Analysis'!L$37="Left",'Publication Bias Analysis'!E:E-DQ$3,DQ$3-'Publication Bias Analysis'!E:E),"")</f>
        <v/>
      </c>
      <c r="DJ119" s="34" t="str">
        <f t="shared" si="287"/>
        <v/>
      </c>
      <c r="DK119" s="47" t="str">
        <f>IF(AND(DI119&lt;&gt;"",CU119&lt;=MAX(CU:CU)-DQ$8),1/('Publication Bias Analysis'!F:F^2+IF(Additional_model="Fixed effect",0,$DQ$15)),"")</f>
        <v/>
      </c>
      <c r="DL119" s="7" t="str">
        <f>IF(AND(Include_study?="Yes",Sufficient_data="Yes"),IF('Publication Bias Analysis'!L$37="Left",'Publication Bias Analysis'!E:E-DQ$11,DQ$11-'Publication Bias Analysis'!E:E),"")</f>
        <v/>
      </c>
      <c r="DM119" s="7" t="str">
        <f t="shared" si="288"/>
        <v/>
      </c>
      <c r="DN119" s="47" t="str">
        <f>IF(AND(DL119&lt;&gt;"",CV119&lt;=MAX(CV:CV)-DQ$16),1/('Publication Bias Analysis'!F:F^2+IF(Additional_model="Fixed effect",0,$DQ$23)),"")</f>
        <v/>
      </c>
      <c r="EF119" s="166"/>
      <c r="EG119" s="34" t="str">
        <f t="shared" si="211"/>
        <v/>
      </c>
      <c r="EH119" s="47" t="str">
        <f>IF(AND(Include_study?="Yes",Sufficient_data="Yes"),Z_score-('Publication Bias Analysis'!P$3+'Publication Bias Analysis'!P$4*Inverse_standard_error),"")</f>
        <v/>
      </c>
      <c r="EJ119" s="166"/>
      <c r="EK119" s="34" t="str">
        <f>IF(AND(Include_study?="Yes",Sufficient_data="Yes"),('Publication Bias Analysis'!E:E-SUMPRODUCT('Publication Bias Analysis'!E:E,Calculations!CN:CN)/SUM(Calculations!CN:CN))/(SQRT(EL:EL)),"")</f>
        <v/>
      </c>
      <c r="EL119" s="34" t="str">
        <f>IF(AND(Include_study?="Yes",Sufficient_data="Yes"),'Publication Bias Analysis'!F:F^2-1/(SUM(Calculations!CN:CN)),"")</f>
        <v/>
      </c>
      <c r="EM119" s="76" t="str">
        <f t="shared" si="253"/>
        <v/>
      </c>
      <c r="EN119" s="76" t="str">
        <f t="shared" si="254"/>
        <v/>
      </c>
      <c r="EO119" s="76" t="str">
        <f>IF(AND(Include_study?="Yes",Sufficient_data="Yes"),COUNTIFS(EM$2:EM118,"&lt;"&amp;EM119,EN$2:EN118,"&lt;"&amp;EN119)+COUNTIFS(EM120:EM$201,"&lt;"&amp;EM119,EN120:EN$201,"&lt;"&amp;EN119)+COUNTIFS(EM$2:EM118,"&gt;"&amp;EM119,EN$2:EN118,"&gt;"&amp;EN119)+COUNTIFS(EM120:EM$201,"&gt;"&amp;EM119,EN120:EN$201,"&gt;"&amp;EN119),"")</f>
        <v/>
      </c>
      <c r="EP119" s="101" t="str">
        <f>IF(AND(Include_study?="Yes",Sufficient_data="Yes"),COUNTIFS(EM$2:EM118,"&lt;"&amp;EM119,EN$2:EN118,"&gt;"&amp;EN119)+COUNTIFS(EM120:EM$201,"&lt;"&amp;EM119,EN120:EN$201,"&gt;"&amp;EN119)+COUNTIFS(EM$2:EM118,"&gt;"&amp;EM119,EN$2:EN118,"&lt;"&amp;EN119)+COUNTIFS(EM120:EM$201,"&gt;"&amp;EM119,EN120:EN$201,"&lt;"&amp;EN119),"")</f>
        <v/>
      </c>
      <c r="ER119" s="166"/>
      <c r="EW119" s="166"/>
      <c r="EX119" s="34" t="e">
        <f t="shared" si="255"/>
        <v>#N/A</v>
      </c>
      <c r="EY119" s="34" t="e">
        <f t="shared" si="256"/>
        <v>#N/A</v>
      </c>
      <c r="EZ119" s="34" t="str">
        <f t="shared" si="257"/>
        <v/>
      </c>
      <c r="FA119" s="47" t="str">
        <f>IF(AND(Include_study?="Yes",Sufficient_data="Yes"),Z_score-('Publication Bias Analysis'!AL$30+'Publication Bias Analysis'!AL$31*Inverse_standard_error),"")</f>
        <v/>
      </c>
      <c r="FG119" s="166"/>
      <c r="FH119" s="104" t="str">
        <f>IF(Z_score&lt;&gt;"",RANK('Publication Bias Analysis'!AT:AT,'Publication Bias Analysis'!AT:AT,1)+COUNTIF('Publication Bias Analysis'!AT$2:AT118,'Publication Bias Analysis'!AT119),"")</f>
        <v/>
      </c>
      <c r="FI119" s="34" t="str">
        <f t="shared" si="258"/>
        <v/>
      </c>
      <c r="FJ119" s="34" t="e">
        <f>IF('Publication Bias Analysis'!AS119&lt;&gt;"",'Publication Bias Analysis'!AS119,NA())</f>
        <v>#N/A</v>
      </c>
      <c r="FK119" s="34" t="e">
        <f>IF('Publication Bias Analysis'!AT119&lt;&gt;"",'Publication Bias Analysis'!AT119,NA())</f>
        <v>#N/A</v>
      </c>
      <c r="FL119" s="34" t="str">
        <f>IF(AND(Include_study?="Yes",Sufficient_data="Yes"),'Publication Bias Analysis'!AS:AS-AVERAGE('Publication Bias Analysis'!AS:AS),"")</f>
        <v/>
      </c>
      <c r="FM119" s="47" t="str">
        <f>IF(AND(Include_study?="Yes",Sufficient_data="Yes"),FK:FK-('Publication Bias Analysis'!AW$30+'Publication Bias Analysis'!AW$31*'Publication Bias Analysis'!AS:AS),"")</f>
        <v/>
      </c>
      <c r="FS119" s="166"/>
      <c r="FT119" s="34" t="str">
        <f t="shared" si="259"/>
        <v/>
      </c>
      <c r="FU119" s="90" t="str">
        <f t="shared" si="220"/>
        <v/>
      </c>
      <c r="FV119" s="47" t="str">
        <f t="shared" si="289"/>
        <v/>
      </c>
    </row>
    <row r="120" spans="1:178" x14ac:dyDescent="0.2">
      <c r="A120" s="169"/>
      <c r="B120" s="54" t="str">
        <f t="shared" si="221"/>
        <v/>
      </c>
      <c r="C120" s="76" t="str">
        <f>IF(B120&lt;&gt;"",IF(B120=0,COUNTIF(B$2:B119,0)+1,COUNTIF(B$2:B119,B120)+B120+COUNTIF(B:B,0)),"")</f>
        <v/>
      </c>
      <c r="D120" s="76" t="str">
        <f t="shared" si="222"/>
        <v/>
      </c>
      <c r="E120" s="121" t="str">
        <f>IF(AND(Sufficient_data="Yes",Include_study?="Yes",Input!Study_name&lt;&gt;""),Input!Study_name,"")</f>
        <v/>
      </c>
      <c r="F12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20" s="76" t="str">
        <f t="shared" si="223"/>
        <v/>
      </c>
      <c r="H120" s="132" t="str">
        <f t="shared" si="224"/>
        <v/>
      </c>
      <c r="I12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20" s="77" t="str">
        <f t="shared" si="225"/>
        <v/>
      </c>
      <c r="K120" s="77" t="str">
        <f t="shared" si="226"/>
        <v/>
      </c>
      <c r="L120" s="77" t="str">
        <f t="shared" si="227"/>
        <v/>
      </c>
      <c r="M120" s="77" t="str">
        <f t="shared" si="228"/>
        <v/>
      </c>
      <c r="N120" s="77" t="str">
        <f t="shared" si="229"/>
        <v/>
      </c>
      <c r="O120" s="146" t="str">
        <f t="shared" si="230"/>
        <v/>
      </c>
      <c r="P120" s="142" t="str">
        <f t="shared" si="231"/>
        <v/>
      </c>
      <c r="Q120" s="35"/>
      <c r="R120" s="71" t="e">
        <f t="shared" si="232"/>
        <v>#N/A</v>
      </c>
      <c r="S120" s="34" t="e">
        <f t="shared" si="233"/>
        <v>#N/A</v>
      </c>
      <c r="T120" s="47" t="e">
        <f t="shared" si="234"/>
        <v>#N/A</v>
      </c>
      <c r="Y120" s="169"/>
      <c r="Z120" s="83" t="str">
        <f t="shared" si="261"/>
        <v/>
      </c>
      <c r="AA120" s="34" t="str">
        <f t="shared" si="235"/>
        <v/>
      </c>
      <c r="AB120" s="34" t="str">
        <f t="shared" si="236"/>
        <v/>
      </c>
      <c r="AC120" s="34" t="str">
        <f t="shared" si="237"/>
        <v/>
      </c>
      <c r="AD120" s="34" t="str">
        <f t="shared" si="238"/>
        <v/>
      </c>
      <c r="AE120" s="77" t="str">
        <f t="shared" si="262"/>
        <v/>
      </c>
      <c r="AF120" s="77" t="str">
        <f t="shared" si="239"/>
        <v/>
      </c>
      <c r="AG120" s="84" t="str">
        <f t="shared" si="263"/>
        <v/>
      </c>
      <c r="AH120" s="34" t="str">
        <f t="shared" si="240"/>
        <v/>
      </c>
      <c r="AI120" s="34" t="str">
        <f t="shared" si="241"/>
        <v/>
      </c>
      <c r="AJ120" s="47" t="str">
        <f t="shared" si="242"/>
        <v/>
      </c>
      <c r="AK120" s="35"/>
      <c r="AL120" s="71" t="e">
        <f t="shared" si="264"/>
        <v>#N/A</v>
      </c>
      <c r="AM120" s="34" t="e">
        <f t="shared" si="265"/>
        <v>#N/A</v>
      </c>
      <c r="AN120" s="47" t="e">
        <f t="shared" si="266"/>
        <v>#N/A</v>
      </c>
      <c r="AO120" s="35"/>
      <c r="AP120" s="83" t="str">
        <f t="shared" si="267"/>
        <v/>
      </c>
      <c r="AQ120" s="34" t="str">
        <f>IF(AND(Sufficient_data="Yes",Include_study?="Yes",Subgroup&lt;&gt;""),IF(COUNTIFS(Input!L$2:L119,"="&amp;"Yes",Input!C$2:C119,"="&amp;"Yes",Input!M$2:M119,"="&amp;Subgroup)&gt;0,"",Subgroup),"")</f>
        <v/>
      </c>
      <c r="AR120" s="89" t="str">
        <f t="shared" si="268"/>
        <v/>
      </c>
      <c r="AS120" s="76" t="str">
        <f t="shared" si="269"/>
        <v/>
      </c>
      <c r="AT120" s="34" t="str">
        <f t="shared" si="270"/>
        <v/>
      </c>
      <c r="AU120" s="90" t="str">
        <f t="shared" si="271"/>
        <v/>
      </c>
      <c r="AV120" s="34" t="str">
        <f t="shared" si="272"/>
        <v/>
      </c>
      <c r="AW120" s="34" t="str">
        <f t="shared" si="273"/>
        <v/>
      </c>
      <c r="AX120" s="34" t="str">
        <f t="shared" si="243"/>
        <v/>
      </c>
      <c r="AY120" s="34" t="str">
        <f t="shared" si="274"/>
        <v/>
      </c>
      <c r="AZ120" s="34" t="str">
        <f t="shared" si="275"/>
        <v/>
      </c>
      <c r="BA120" s="34" t="str">
        <f t="shared" si="244"/>
        <v/>
      </c>
      <c r="BB120" s="89" t="str">
        <f t="shared" si="276"/>
        <v/>
      </c>
      <c r="BC120" s="34" t="str">
        <f t="shared" si="245"/>
        <v/>
      </c>
      <c r="BD120" s="34" t="str">
        <f t="shared" si="246"/>
        <v/>
      </c>
      <c r="BE120" s="34" t="str">
        <f t="shared" si="277"/>
        <v/>
      </c>
      <c r="BF120" s="34" t="str">
        <f t="shared" si="278"/>
        <v/>
      </c>
      <c r="BG120" s="34" t="str">
        <f t="shared" si="215"/>
        <v/>
      </c>
      <c r="BH120" s="34" t="str">
        <f t="shared" si="216"/>
        <v/>
      </c>
      <c r="BI120" s="34" t="str">
        <f t="shared" si="279"/>
        <v/>
      </c>
      <c r="BJ120" s="34" t="str">
        <f t="shared" si="280"/>
        <v/>
      </c>
      <c r="BK120" s="34" t="str">
        <f t="shared" si="281"/>
        <v/>
      </c>
      <c r="BL120" s="34" t="e">
        <f t="shared" si="282"/>
        <v>#N/A</v>
      </c>
      <c r="BM120" s="84" t="str">
        <f t="shared" si="217"/>
        <v/>
      </c>
      <c r="BN120" s="34" t="str">
        <f t="shared" si="283"/>
        <v/>
      </c>
      <c r="BO120" s="34" t="str">
        <f t="shared" si="247"/>
        <v/>
      </c>
      <c r="BP120" s="34" t="str">
        <f t="shared" si="284"/>
        <v/>
      </c>
      <c r="BQ120" s="47" t="str">
        <f t="shared" si="218"/>
        <v/>
      </c>
      <c r="BV120" s="170"/>
      <c r="BW120" s="71" t="e">
        <f>IF(AND(Sufficient_data="Yes",Include_study?="Yes",Moderator&lt;&gt;""),'Moderator Analysis'!E:E,NA())</f>
        <v>#N/A</v>
      </c>
      <c r="BX120" s="34" t="e">
        <f>IF(AND(Include_study?="Yes",Sufficient_data="Yes",Moderator&lt;&gt;""),'Moderator Analysis'!F:F,NA())</f>
        <v>#N/A</v>
      </c>
      <c r="BY120" s="34" t="str">
        <f t="shared" si="248"/>
        <v/>
      </c>
      <c r="BZ120" s="34" t="str">
        <f>IF(AND(Sufficient_data="Yes",Include_study?="Yes",Moderator&lt;&gt;""),'Moderator Analysis'!F:F-CJ$2,"")</f>
        <v/>
      </c>
      <c r="CA120" s="34" t="str">
        <f>IF(AND(Sufficient_data="Yes",Include_study?="Yes",Moderator&lt;&gt;""),'Moderator Analysis'!E:E-CJ$3,"")</f>
        <v/>
      </c>
      <c r="CB120" s="47" t="str">
        <f t="shared" si="249"/>
        <v/>
      </c>
      <c r="CD120" s="95" t="str">
        <f t="shared" si="285"/>
        <v/>
      </c>
      <c r="CE120" s="77" t="str">
        <f>IF(AND(Sufficient_data="Yes",Include_study?="Yes",CD120&lt;&gt;""),'Moderator Analysis'!F:F-'Moderator Analysis'!J$37,"")</f>
        <v/>
      </c>
      <c r="CF120" s="77" t="str">
        <f>IF(AND(Sufficient_data="Yes",Include_study?="Yes",CD120&lt;&gt;""),'Moderator Analysis'!E:E-SUMPRODUCT('Moderator Analysis'!E:E,CD:CD)/SUM(CD:CD),"")</f>
        <v/>
      </c>
      <c r="CG120" s="96" t="str">
        <f>IF(AND(Sufficient_data="Yes",Include_study?="Yes",CD120&lt;&gt;""),CD:CD*(BX120-'Moderator Analysis'!J$29-'Moderator Analysis'!J$30*'Moderator Analysis'!E:E)^2,"")</f>
        <v/>
      </c>
      <c r="CL120" s="170"/>
      <c r="CM120" s="174"/>
      <c r="CN120" s="34" t="str">
        <f t="shared" si="250"/>
        <v/>
      </c>
      <c r="CO120" s="34" t="str">
        <f>IF(AND(Include_study?="Yes",Sufficient_data="Yes"),1/('Publication Bias Analysis'!F:F^2+IF(Additional_model="Fixed effect",0,Calculations!DB$11)),"")</f>
        <v/>
      </c>
      <c r="CP120" s="34" t="str">
        <f>IF(AND(Include_study?="Yes",Sufficient_data="Yes"),1/('Publication Bias Analysis'!F:F^2+IF(Additional_model="Fixed effect",0,'Publication Bias Analysis'!L$32)),"")</f>
        <v/>
      </c>
      <c r="CQ120" s="34" t="str">
        <f>IF(AND(Include_study?="Yes",Sufficient_data="Yes"),'Publication Bias Analysis'!E:E-'Publication Bias Analysis'!I$37,"")</f>
        <v/>
      </c>
      <c r="CR120" s="34" t="str">
        <f t="shared" si="251"/>
        <v/>
      </c>
      <c r="CS120" s="34" t="str">
        <f t="shared" si="260"/>
        <v/>
      </c>
      <c r="CT120" s="76" t="str">
        <f t="shared" si="252"/>
        <v/>
      </c>
      <c r="CU120" s="76" t="str">
        <f>IF(AND(Include_study?="Yes",Sufficient_data="Yes"),CT:CT+IF(DF:DF&lt;0,-1,1)*COUNTIF(CT$2:CT119,CT:CT),"")</f>
        <v/>
      </c>
      <c r="CV120" s="76" t="str">
        <f>IF(AND(Include_study?="Yes",Sufficient_data="Yes"),RANK(DJ:DJ,DJ:DJ,1)*IF(DI:DI&lt;0,-1,1)+IF(DI:DI&lt;0,-1,1)*COUNTIF(CT$2:CT119,CT:CT),"")</f>
        <v/>
      </c>
      <c r="CW120" s="76" t="str">
        <f>IF(AND(Include_study?="Yes",Sufficient_data="Yes"),RANK(DM:DM,DM:DM,1)*IF(DL:DL&lt;0,-1,1)+IF(DL:DL&lt;0,-1,1)*COUNTIF(CT$2:CT119,CT:CT),"")</f>
        <v/>
      </c>
      <c r="CX120" s="34" t="e">
        <f>IF(AND(Include_study?="Yes",Sufficient_data="Yes"),'Publication Bias Analysis'!E:E,NA())</f>
        <v>#N/A</v>
      </c>
      <c r="CY120" s="47" t="e">
        <f>IF(AND(Include_study?="Yes",Sufficient_data="Yes"),'Publication Bias Analysis'!F:F,NA())</f>
        <v>#N/A</v>
      </c>
      <c r="DE120" s="166"/>
      <c r="DF12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20" s="34" t="str">
        <f t="shared" si="286"/>
        <v/>
      </c>
      <c r="DH120" s="47" t="str">
        <f>IF(AND(Include_study?="Yes",Sufficient_data="Yes"),1/('Publication Bias Analysis'!F:F^2+IF(Additional_model="Fixed effect",0,$DQ$7)),"")</f>
        <v/>
      </c>
      <c r="DI120" s="34" t="str">
        <f>IF(AND(Include_study?="Yes",Sufficient_data="Yes"),IF('Publication Bias Analysis'!L$37="Left",'Publication Bias Analysis'!E:E-DQ$3,DQ$3-'Publication Bias Analysis'!E:E),"")</f>
        <v/>
      </c>
      <c r="DJ120" s="34" t="str">
        <f t="shared" si="287"/>
        <v/>
      </c>
      <c r="DK120" s="47" t="str">
        <f>IF(AND(DI120&lt;&gt;"",CU120&lt;=MAX(CU:CU)-DQ$8),1/('Publication Bias Analysis'!F:F^2+IF(Additional_model="Fixed effect",0,$DQ$15)),"")</f>
        <v/>
      </c>
      <c r="DL120" s="7" t="str">
        <f>IF(AND(Include_study?="Yes",Sufficient_data="Yes"),IF('Publication Bias Analysis'!L$37="Left",'Publication Bias Analysis'!E:E-DQ$11,DQ$11-'Publication Bias Analysis'!E:E),"")</f>
        <v/>
      </c>
      <c r="DM120" s="7" t="str">
        <f t="shared" si="288"/>
        <v/>
      </c>
      <c r="DN120" s="47" t="str">
        <f>IF(AND(DL120&lt;&gt;"",CV120&lt;=MAX(CV:CV)-DQ$16),1/('Publication Bias Analysis'!F:F^2+IF(Additional_model="Fixed effect",0,$DQ$23)),"")</f>
        <v/>
      </c>
      <c r="EF120" s="166"/>
      <c r="EG120" s="34" t="str">
        <f t="shared" si="211"/>
        <v/>
      </c>
      <c r="EH120" s="47" t="str">
        <f>IF(AND(Include_study?="Yes",Sufficient_data="Yes"),Z_score-('Publication Bias Analysis'!P$3+'Publication Bias Analysis'!P$4*Inverse_standard_error),"")</f>
        <v/>
      </c>
      <c r="EJ120" s="166"/>
      <c r="EK120" s="34" t="str">
        <f>IF(AND(Include_study?="Yes",Sufficient_data="Yes"),('Publication Bias Analysis'!E:E-SUMPRODUCT('Publication Bias Analysis'!E:E,Calculations!CN:CN)/SUM(Calculations!CN:CN))/(SQRT(EL:EL)),"")</f>
        <v/>
      </c>
      <c r="EL120" s="34" t="str">
        <f>IF(AND(Include_study?="Yes",Sufficient_data="Yes"),'Publication Bias Analysis'!F:F^2-1/(SUM(Calculations!CN:CN)),"")</f>
        <v/>
      </c>
      <c r="EM120" s="76" t="str">
        <f t="shared" si="253"/>
        <v/>
      </c>
      <c r="EN120" s="76" t="str">
        <f t="shared" si="254"/>
        <v/>
      </c>
      <c r="EO120" s="76" t="str">
        <f>IF(AND(Include_study?="Yes",Sufficient_data="Yes"),COUNTIFS(EM$2:EM119,"&lt;"&amp;EM120,EN$2:EN119,"&lt;"&amp;EN120)+COUNTIFS(EM121:EM$201,"&lt;"&amp;EM120,EN121:EN$201,"&lt;"&amp;EN120)+COUNTIFS(EM$2:EM119,"&gt;"&amp;EM120,EN$2:EN119,"&gt;"&amp;EN120)+COUNTIFS(EM121:EM$201,"&gt;"&amp;EM120,EN121:EN$201,"&gt;"&amp;EN120),"")</f>
        <v/>
      </c>
      <c r="EP120" s="101" t="str">
        <f>IF(AND(Include_study?="Yes",Sufficient_data="Yes"),COUNTIFS(EM$2:EM119,"&lt;"&amp;EM120,EN$2:EN119,"&gt;"&amp;EN120)+COUNTIFS(EM121:EM$201,"&lt;"&amp;EM120,EN121:EN$201,"&gt;"&amp;EN120)+COUNTIFS(EM$2:EM119,"&gt;"&amp;EM120,EN$2:EN119,"&lt;"&amp;EN120)+COUNTIFS(EM121:EM$201,"&gt;"&amp;EM120,EN121:EN$201,"&lt;"&amp;EN120),"")</f>
        <v/>
      </c>
      <c r="ER120" s="166"/>
      <c r="EW120" s="166"/>
      <c r="EX120" s="34" t="e">
        <f t="shared" si="255"/>
        <v>#N/A</v>
      </c>
      <c r="EY120" s="34" t="e">
        <f t="shared" si="256"/>
        <v>#N/A</v>
      </c>
      <c r="EZ120" s="34" t="str">
        <f t="shared" si="257"/>
        <v/>
      </c>
      <c r="FA120" s="47" t="str">
        <f>IF(AND(Include_study?="Yes",Sufficient_data="Yes"),Z_score-('Publication Bias Analysis'!AL$30+'Publication Bias Analysis'!AL$31*Inverse_standard_error),"")</f>
        <v/>
      </c>
      <c r="FG120" s="166"/>
      <c r="FH120" s="104" t="str">
        <f>IF(Z_score&lt;&gt;"",RANK('Publication Bias Analysis'!AT:AT,'Publication Bias Analysis'!AT:AT,1)+COUNTIF('Publication Bias Analysis'!AT$2:AT119,'Publication Bias Analysis'!AT120),"")</f>
        <v/>
      </c>
      <c r="FI120" s="34" t="str">
        <f t="shared" si="258"/>
        <v/>
      </c>
      <c r="FJ120" s="34" t="e">
        <f>IF('Publication Bias Analysis'!AS120&lt;&gt;"",'Publication Bias Analysis'!AS120,NA())</f>
        <v>#N/A</v>
      </c>
      <c r="FK120" s="34" t="e">
        <f>IF('Publication Bias Analysis'!AT120&lt;&gt;"",'Publication Bias Analysis'!AT120,NA())</f>
        <v>#N/A</v>
      </c>
      <c r="FL120" s="34" t="str">
        <f>IF(AND(Include_study?="Yes",Sufficient_data="Yes"),'Publication Bias Analysis'!AS:AS-AVERAGE('Publication Bias Analysis'!AS:AS),"")</f>
        <v/>
      </c>
      <c r="FM120" s="47" t="str">
        <f>IF(AND(Include_study?="Yes",Sufficient_data="Yes"),FK:FK-('Publication Bias Analysis'!AW$30+'Publication Bias Analysis'!AW$31*'Publication Bias Analysis'!AS:AS),"")</f>
        <v/>
      </c>
      <c r="FS120" s="166"/>
      <c r="FT120" s="34" t="str">
        <f t="shared" si="259"/>
        <v/>
      </c>
      <c r="FU120" s="90" t="str">
        <f t="shared" si="220"/>
        <v/>
      </c>
      <c r="FV120" s="47" t="str">
        <f t="shared" si="289"/>
        <v/>
      </c>
    </row>
    <row r="121" spans="1:178" x14ac:dyDescent="0.2">
      <c r="A121" s="169"/>
      <c r="B121" s="54" t="str">
        <f t="shared" si="221"/>
        <v/>
      </c>
      <c r="C121" s="76" t="str">
        <f>IF(B121&lt;&gt;"",IF(B121=0,COUNTIF(B$2:B120,0)+1,COUNTIF(B$2:B120,B121)+B121+COUNTIF(B:B,0)),"")</f>
        <v/>
      </c>
      <c r="D121" s="76" t="str">
        <f t="shared" si="222"/>
        <v/>
      </c>
      <c r="E121" s="121" t="str">
        <f>IF(AND(Sufficient_data="Yes",Include_study?="Yes",Input!Study_name&lt;&gt;""),Input!Study_name,"")</f>
        <v/>
      </c>
      <c r="F12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21" s="76" t="str">
        <f t="shared" si="223"/>
        <v/>
      </c>
      <c r="H121" s="132" t="str">
        <f t="shared" si="224"/>
        <v/>
      </c>
      <c r="I12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21" s="77" t="str">
        <f t="shared" si="225"/>
        <v/>
      </c>
      <c r="K121" s="77" t="str">
        <f t="shared" si="226"/>
        <v/>
      </c>
      <c r="L121" s="77" t="str">
        <f t="shared" si="227"/>
        <v/>
      </c>
      <c r="M121" s="77" t="str">
        <f t="shared" si="228"/>
        <v/>
      </c>
      <c r="N121" s="77" t="str">
        <f t="shared" si="229"/>
        <v/>
      </c>
      <c r="O121" s="146" t="str">
        <f t="shared" si="230"/>
        <v/>
      </c>
      <c r="P121" s="142" t="str">
        <f t="shared" si="231"/>
        <v/>
      </c>
      <c r="Q121" s="35"/>
      <c r="R121" s="71" t="e">
        <f t="shared" si="232"/>
        <v>#N/A</v>
      </c>
      <c r="S121" s="34" t="e">
        <f t="shared" si="233"/>
        <v>#N/A</v>
      </c>
      <c r="T121" s="47" t="e">
        <f t="shared" si="234"/>
        <v>#N/A</v>
      </c>
      <c r="Y121" s="169"/>
      <c r="Z121" s="83" t="str">
        <f t="shared" si="261"/>
        <v/>
      </c>
      <c r="AA121" s="34" t="str">
        <f t="shared" si="235"/>
        <v/>
      </c>
      <c r="AB121" s="34" t="str">
        <f t="shared" si="236"/>
        <v/>
      </c>
      <c r="AC121" s="34" t="str">
        <f t="shared" si="237"/>
        <v/>
      </c>
      <c r="AD121" s="34" t="str">
        <f t="shared" si="238"/>
        <v/>
      </c>
      <c r="AE121" s="77" t="str">
        <f t="shared" si="262"/>
        <v/>
      </c>
      <c r="AF121" s="77" t="str">
        <f t="shared" si="239"/>
        <v/>
      </c>
      <c r="AG121" s="84" t="str">
        <f t="shared" si="263"/>
        <v/>
      </c>
      <c r="AH121" s="34" t="str">
        <f t="shared" si="240"/>
        <v/>
      </c>
      <c r="AI121" s="34" t="str">
        <f t="shared" si="241"/>
        <v/>
      </c>
      <c r="AJ121" s="47" t="str">
        <f t="shared" si="242"/>
        <v/>
      </c>
      <c r="AK121" s="35"/>
      <c r="AL121" s="71" t="e">
        <f t="shared" si="264"/>
        <v>#N/A</v>
      </c>
      <c r="AM121" s="34" t="e">
        <f t="shared" si="265"/>
        <v>#N/A</v>
      </c>
      <c r="AN121" s="47" t="e">
        <f t="shared" si="266"/>
        <v>#N/A</v>
      </c>
      <c r="AO121" s="35"/>
      <c r="AP121" s="83" t="str">
        <f t="shared" si="267"/>
        <v/>
      </c>
      <c r="AQ121" s="34" t="str">
        <f>IF(AND(Sufficient_data="Yes",Include_study?="Yes",Subgroup&lt;&gt;""),IF(COUNTIFS(Input!L$2:L120,"="&amp;"Yes",Input!C$2:C120,"="&amp;"Yes",Input!M$2:M120,"="&amp;Subgroup)&gt;0,"",Subgroup),"")</f>
        <v/>
      </c>
      <c r="AR121" s="89" t="str">
        <f t="shared" si="268"/>
        <v/>
      </c>
      <c r="AS121" s="76" t="str">
        <f t="shared" si="269"/>
        <v/>
      </c>
      <c r="AT121" s="34" t="str">
        <f t="shared" si="270"/>
        <v/>
      </c>
      <c r="AU121" s="90" t="str">
        <f t="shared" si="271"/>
        <v/>
      </c>
      <c r="AV121" s="34" t="str">
        <f t="shared" si="272"/>
        <v/>
      </c>
      <c r="AW121" s="34" t="str">
        <f t="shared" si="273"/>
        <v/>
      </c>
      <c r="AX121" s="34" t="str">
        <f t="shared" si="243"/>
        <v/>
      </c>
      <c r="AY121" s="34" t="str">
        <f t="shared" si="274"/>
        <v/>
      </c>
      <c r="AZ121" s="34" t="str">
        <f t="shared" si="275"/>
        <v/>
      </c>
      <c r="BA121" s="34" t="str">
        <f t="shared" si="244"/>
        <v/>
      </c>
      <c r="BB121" s="89" t="str">
        <f t="shared" si="276"/>
        <v/>
      </c>
      <c r="BC121" s="34" t="str">
        <f t="shared" si="245"/>
        <v/>
      </c>
      <c r="BD121" s="34" t="str">
        <f t="shared" si="246"/>
        <v/>
      </c>
      <c r="BE121" s="34" t="str">
        <f t="shared" si="277"/>
        <v/>
      </c>
      <c r="BF121" s="34" t="str">
        <f t="shared" si="278"/>
        <v/>
      </c>
      <c r="BG121" s="34" t="str">
        <f t="shared" si="215"/>
        <v/>
      </c>
      <c r="BH121" s="34" t="str">
        <f t="shared" si="216"/>
        <v/>
      </c>
      <c r="BI121" s="34" t="str">
        <f t="shared" si="279"/>
        <v/>
      </c>
      <c r="BJ121" s="34" t="str">
        <f t="shared" si="280"/>
        <v/>
      </c>
      <c r="BK121" s="34" t="str">
        <f t="shared" si="281"/>
        <v/>
      </c>
      <c r="BL121" s="34" t="e">
        <f t="shared" si="282"/>
        <v>#N/A</v>
      </c>
      <c r="BM121" s="84" t="str">
        <f t="shared" si="217"/>
        <v/>
      </c>
      <c r="BN121" s="34" t="str">
        <f t="shared" si="283"/>
        <v/>
      </c>
      <c r="BO121" s="34" t="str">
        <f t="shared" si="247"/>
        <v/>
      </c>
      <c r="BP121" s="34" t="str">
        <f t="shared" si="284"/>
        <v/>
      </c>
      <c r="BQ121" s="47" t="str">
        <f t="shared" si="218"/>
        <v/>
      </c>
      <c r="BV121" s="170"/>
      <c r="BW121" s="71" t="e">
        <f>IF(AND(Sufficient_data="Yes",Include_study?="Yes",Moderator&lt;&gt;""),'Moderator Analysis'!E:E,NA())</f>
        <v>#N/A</v>
      </c>
      <c r="BX121" s="34" t="e">
        <f>IF(AND(Include_study?="Yes",Sufficient_data="Yes",Moderator&lt;&gt;""),'Moderator Analysis'!F:F,NA())</f>
        <v>#N/A</v>
      </c>
      <c r="BY121" s="34" t="str">
        <f t="shared" si="248"/>
        <v/>
      </c>
      <c r="BZ121" s="34" t="str">
        <f>IF(AND(Sufficient_data="Yes",Include_study?="Yes",Moderator&lt;&gt;""),'Moderator Analysis'!F:F-CJ$2,"")</f>
        <v/>
      </c>
      <c r="CA121" s="34" t="str">
        <f>IF(AND(Sufficient_data="Yes",Include_study?="Yes",Moderator&lt;&gt;""),'Moderator Analysis'!E:E-CJ$3,"")</f>
        <v/>
      </c>
      <c r="CB121" s="47" t="str">
        <f t="shared" si="249"/>
        <v/>
      </c>
      <c r="CD121" s="95" t="str">
        <f t="shared" si="285"/>
        <v/>
      </c>
      <c r="CE121" s="77" t="str">
        <f>IF(AND(Sufficient_data="Yes",Include_study?="Yes",CD121&lt;&gt;""),'Moderator Analysis'!F:F-'Moderator Analysis'!J$37,"")</f>
        <v/>
      </c>
      <c r="CF121" s="77" t="str">
        <f>IF(AND(Sufficient_data="Yes",Include_study?="Yes",CD121&lt;&gt;""),'Moderator Analysis'!E:E-SUMPRODUCT('Moderator Analysis'!E:E,CD:CD)/SUM(CD:CD),"")</f>
        <v/>
      </c>
      <c r="CG121" s="96" t="str">
        <f>IF(AND(Sufficient_data="Yes",Include_study?="Yes",CD121&lt;&gt;""),CD:CD*(BX121-'Moderator Analysis'!J$29-'Moderator Analysis'!J$30*'Moderator Analysis'!E:E)^2,"")</f>
        <v/>
      </c>
      <c r="CL121" s="170"/>
      <c r="CM121" s="174"/>
      <c r="CN121" s="34" t="str">
        <f t="shared" si="250"/>
        <v/>
      </c>
      <c r="CO121" s="34" t="str">
        <f>IF(AND(Include_study?="Yes",Sufficient_data="Yes"),1/('Publication Bias Analysis'!F:F^2+IF(Additional_model="Fixed effect",0,Calculations!DB$11)),"")</f>
        <v/>
      </c>
      <c r="CP121" s="34" t="str">
        <f>IF(AND(Include_study?="Yes",Sufficient_data="Yes"),1/('Publication Bias Analysis'!F:F^2+IF(Additional_model="Fixed effect",0,'Publication Bias Analysis'!L$32)),"")</f>
        <v/>
      </c>
      <c r="CQ121" s="34" t="str">
        <f>IF(AND(Include_study?="Yes",Sufficient_data="Yes"),'Publication Bias Analysis'!E:E-'Publication Bias Analysis'!I$37,"")</f>
        <v/>
      </c>
      <c r="CR121" s="34" t="str">
        <f t="shared" si="251"/>
        <v/>
      </c>
      <c r="CS121" s="34" t="str">
        <f t="shared" si="260"/>
        <v/>
      </c>
      <c r="CT121" s="76" t="str">
        <f t="shared" si="252"/>
        <v/>
      </c>
      <c r="CU121" s="76" t="str">
        <f>IF(AND(Include_study?="Yes",Sufficient_data="Yes"),CT:CT+IF(DF:DF&lt;0,-1,1)*COUNTIF(CT$2:CT120,CT:CT),"")</f>
        <v/>
      </c>
      <c r="CV121" s="76" t="str">
        <f>IF(AND(Include_study?="Yes",Sufficient_data="Yes"),RANK(DJ:DJ,DJ:DJ,1)*IF(DI:DI&lt;0,-1,1)+IF(DI:DI&lt;0,-1,1)*COUNTIF(CT$2:CT120,CT:CT),"")</f>
        <v/>
      </c>
      <c r="CW121" s="76" t="str">
        <f>IF(AND(Include_study?="Yes",Sufficient_data="Yes"),RANK(DM:DM,DM:DM,1)*IF(DL:DL&lt;0,-1,1)+IF(DL:DL&lt;0,-1,1)*COUNTIF(CT$2:CT120,CT:CT),"")</f>
        <v/>
      </c>
      <c r="CX121" s="34" t="e">
        <f>IF(AND(Include_study?="Yes",Sufficient_data="Yes"),'Publication Bias Analysis'!E:E,NA())</f>
        <v>#N/A</v>
      </c>
      <c r="CY121" s="47" t="e">
        <f>IF(AND(Include_study?="Yes",Sufficient_data="Yes"),'Publication Bias Analysis'!F:F,NA())</f>
        <v>#N/A</v>
      </c>
      <c r="DE121" s="166"/>
      <c r="DF12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21" s="34" t="str">
        <f t="shared" si="286"/>
        <v/>
      </c>
      <c r="DH121" s="47" t="str">
        <f>IF(AND(Include_study?="Yes",Sufficient_data="Yes"),1/('Publication Bias Analysis'!F:F^2+IF(Additional_model="Fixed effect",0,$DQ$7)),"")</f>
        <v/>
      </c>
      <c r="DI121" s="34" t="str">
        <f>IF(AND(Include_study?="Yes",Sufficient_data="Yes"),IF('Publication Bias Analysis'!L$37="Left",'Publication Bias Analysis'!E:E-DQ$3,DQ$3-'Publication Bias Analysis'!E:E),"")</f>
        <v/>
      </c>
      <c r="DJ121" s="34" t="str">
        <f t="shared" si="287"/>
        <v/>
      </c>
      <c r="DK121" s="47" t="str">
        <f>IF(AND(DI121&lt;&gt;"",CU121&lt;=MAX(CU:CU)-DQ$8),1/('Publication Bias Analysis'!F:F^2+IF(Additional_model="Fixed effect",0,$DQ$15)),"")</f>
        <v/>
      </c>
      <c r="DL121" s="7" t="str">
        <f>IF(AND(Include_study?="Yes",Sufficient_data="Yes"),IF('Publication Bias Analysis'!L$37="Left",'Publication Bias Analysis'!E:E-DQ$11,DQ$11-'Publication Bias Analysis'!E:E),"")</f>
        <v/>
      </c>
      <c r="DM121" s="7" t="str">
        <f t="shared" si="288"/>
        <v/>
      </c>
      <c r="DN121" s="47" t="str">
        <f>IF(AND(DL121&lt;&gt;"",CV121&lt;=MAX(CV:CV)-DQ$16),1/('Publication Bias Analysis'!F:F^2+IF(Additional_model="Fixed effect",0,$DQ$23)),"")</f>
        <v/>
      </c>
      <c r="EF121" s="166"/>
      <c r="EG121" s="34" t="str">
        <f t="shared" si="211"/>
        <v/>
      </c>
      <c r="EH121" s="47" t="str">
        <f>IF(AND(Include_study?="Yes",Sufficient_data="Yes"),Z_score-('Publication Bias Analysis'!P$3+'Publication Bias Analysis'!P$4*Inverse_standard_error),"")</f>
        <v/>
      </c>
      <c r="EJ121" s="166"/>
      <c r="EK121" s="34" t="str">
        <f>IF(AND(Include_study?="Yes",Sufficient_data="Yes"),('Publication Bias Analysis'!E:E-SUMPRODUCT('Publication Bias Analysis'!E:E,Calculations!CN:CN)/SUM(Calculations!CN:CN))/(SQRT(EL:EL)),"")</f>
        <v/>
      </c>
      <c r="EL121" s="34" t="str">
        <f>IF(AND(Include_study?="Yes",Sufficient_data="Yes"),'Publication Bias Analysis'!F:F^2-1/(SUM(Calculations!CN:CN)),"")</f>
        <v/>
      </c>
      <c r="EM121" s="76" t="str">
        <f t="shared" si="253"/>
        <v/>
      </c>
      <c r="EN121" s="76" t="str">
        <f t="shared" si="254"/>
        <v/>
      </c>
      <c r="EO121" s="76" t="str">
        <f>IF(AND(Include_study?="Yes",Sufficient_data="Yes"),COUNTIFS(EM$2:EM120,"&lt;"&amp;EM121,EN$2:EN120,"&lt;"&amp;EN121)+COUNTIFS(EM122:EM$201,"&lt;"&amp;EM121,EN122:EN$201,"&lt;"&amp;EN121)+COUNTIFS(EM$2:EM120,"&gt;"&amp;EM121,EN$2:EN120,"&gt;"&amp;EN121)+COUNTIFS(EM122:EM$201,"&gt;"&amp;EM121,EN122:EN$201,"&gt;"&amp;EN121),"")</f>
        <v/>
      </c>
      <c r="EP121" s="101" t="str">
        <f>IF(AND(Include_study?="Yes",Sufficient_data="Yes"),COUNTIFS(EM$2:EM120,"&lt;"&amp;EM121,EN$2:EN120,"&gt;"&amp;EN121)+COUNTIFS(EM122:EM$201,"&lt;"&amp;EM121,EN122:EN$201,"&gt;"&amp;EN121)+COUNTIFS(EM$2:EM120,"&gt;"&amp;EM121,EN$2:EN120,"&lt;"&amp;EN121)+COUNTIFS(EM122:EM$201,"&gt;"&amp;EM121,EN122:EN$201,"&lt;"&amp;EN121),"")</f>
        <v/>
      </c>
      <c r="ER121" s="166"/>
      <c r="EW121" s="166"/>
      <c r="EX121" s="34" t="e">
        <f t="shared" si="255"/>
        <v>#N/A</v>
      </c>
      <c r="EY121" s="34" t="e">
        <f t="shared" si="256"/>
        <v>#N/A</v>
      </c>
      <c r="EZ121" s="34" t="str">
        <f t="shared" si="257"/>
        <v/>
      </c>
      <c r="FA121" s="47" t="str">
        <f>IF(AND(Include_study?="Yes",Sufficient_data="Yes"),Z_score-('Publication Bias Analysis'!AL$30+'Publication Bias Analysis'!AL$31*Inverse_standard_error),"")</f>
        <v/>
      </c>
      <c r="FG121" s="166"/>
      <c r="FH121" s="104" t="str">
        <f>IF(Z_score&lt;&gt;"",RANK('Publication Bias Analysis'!AT:AT,'Publication Bias Analysis'!AT:AT,1)+COUNTIF('Publication Bias Analysis'!AT$2:AT120,'Publication Bias Analysis'!AT121),"")</f>
        <v/>
      </c>
      <c r="FI121" s="34" t="str">
        <f t="shared" si="258"/>
        <v/>
      </c>
      <c r="FJ121" s="34" t="e">
        <f>IF('Publication Bias Analysis'!AS121&lt;&gt;"",'Publication Bias Analysis'!AS121,NA())</f>
        <v>#N/A</v>
      </c>
      <c r="FK121" s="34" t="e">
        <f>IF('Publication Bias Analysis'!AT121&lt;&gt;"",'Publication Bias Analysis'!AT121,NA())</f>
        <v>#N/A</v>
      </c>
      <c r="FL121" s="34" t="str">
        <f>IF(AND(Include_study?="Yes",Sufficient_data="Yes"),'Publication Bias Analysis'!AS:AS-AVERAGE('Publication Bias Analysis'!AS:AS),"")</f>
        <v/>
      </c>
      <c r="FM121" s="47" t="str">
        <f>IF(AND(Include_study?="Yes",Sufficient_data="Yes"),FK:FK-('Publication Bias Analysis'!AW$30+'Publication Bias Analysis'!AW$31*'Publication Bias Analysis'!AS:AS),"")</f>
        <v/>
      </c>
      <c r="FS121" s="166"/>
      <c r="FT121" s="34" t="str">
        <f t="shared" si="259"/>
        <v/>
      </c>
      <c r="FU121" s="90" t="str">
        <f t="shared" si="220"/>
        <v/>
      </c>
      <c r="FV121" s="47" t="str">
        <f t="shared" si="289"/>
        <v/>
      </c>
    </row>
    <row r="122" spans="1:178" x14ac:dyDescent="0.2">
      <c r="A122" s="169"/>
      <c r="B122" s="54" t="str">
        <f t="shared" si="221"/>
        <v/>
      </c>
      <c r="C122" s="76" t="str">
        <f>IF(B122&lt;&gt;"",IF(B122=0,COUNTIF(B$2:B121,0)+1,COUNTIF(B$2:B121,B122)+B122+COUNTIF(B:B,0)),"")</f>
        <v/>
      </c>
      <c r="D122" s="76" t="str">
        <f t="shared" si="222"/>
        <v/>
      </c>
      <c r="E122" s="121" t="str">
        <f>IF(AND(Sufficient_data="Yes",Include_study?="Yes",Input!Study_name&lt;&gt;""),Input!Study_name,"")</f>
        <v/>
      </c>
      <c r="F12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22" s="76" t="str">
        <f t="shared" si="223"/>
        <v/>
      </c>
      <c r="H122" s="132" t="str">
        <f t="shared" si="224"/>
        <v/>
      </c>
      <c r="I12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22" s="77" t="str">
        <f t="shared" si="225"/>
        <v/>
      </c>
      <c r="K122" s="77" t="str">
        <f t="shared" si="226"/>
        <v/>
      </c>
      <c r="L122" s="77" t="str">
        <f t="shared" si="227"/>
        <v/>
      </c>
      <c r="M122" s="77" t="str">
        <f t="shared" si="228"/>
        <v/>
      </c>
      <c r="N122" s="77" t="str">
        <f t="shared" si="229"/>
        <v/>
      </c>
      <c r="O122" s="146" t="str">
        <f t="shared" si="230"/>
        <v/>
      </c>
      <c r="P122" s="142" t="str">
        <f t="shared" si="231"/>
        <v/>
      </c>
      <c r="Q122" s="35"/>
      <c r="R122" s="71" t="e">
        <f t="shared" si="232"/>
        <v>#N/A</v>
      </c>
      <c r="S122" s="34" t="e">
        <f t="shared" si="233"/>
        <v>#N/A</v>
      </c>
      <c r="T122" s="47" t="e">
        <f t="shared" si="234"/>
        <v>#N/A</v>
      </c>
      <c r="Y122" s="169"/>
      <c r="Z122" s="83" t="str">
        <f t="shared" si="261"/>
        <v/>
      </c>
      <c r="AA122" s="34" t="str">
        <f t="shared" si="235"/>
        <v/>
      </c>
      <c r="AB122" s="34" t="str">
        <f t="shared" si="236"/>
        <v/>
      </c>
      <c r="AC122" s="34" t="str">
        <f t="shared" si="237"/>
        <v/>
      </c>
      <c r="AD122" s="34" t="str">
        <f t="shared" si="238"/>
        <v/>
      </c>
      <c r="AE122" s="77" t="str">
        <f t="shared" si="262"/>
        <v/>
      </c>
      <c r="AF122" s="77" t="str">
        <f t="shared" si="239"/>
        <v/>
      </c>
      <c r="AG122" s="84" t="str">
        <f t="shared" si="263"/>
        <v/>
      </c>
      <c r="AH122" s="34" t="str">
        <f t="shared" si="240"/>
        <v/>
      </c>
      <c r="AI122" s="34" t="str">
        <f t="shared" si="241"/>
        <v/>
      </c>
      <c r="AJ122" s="47" t="str">
        <f t="shared" si="242"/>
        <v/>
      </c>
      <c r="AK122" s="35"/>
      <c r="AL122" s="71" t="e">
        <f t="shared" si="264"/>
        <v>#N/A</v>
      </c>
      <c r="AM122" s="34" t="e">
        <f t="shared" si="265"/>
        <v>#N/A</v>
      </c>
      <c r="AN122" s="47" t="e">
        <f t="shared" si="266"/>
        <v>#N/A</v>
      </c>
      <c r="AO122" s="35"/>
      <c r="AP122" s="83" t="str">
        <f t="shared" si="267"/>
        <v/>
      </c>
      <c r="AQ122" s="34" t="str">
        <f>IF(AND(Sufficient_data="Yes",Include_study?="Yes",Subgroup&lt;&gt;""),IF(COUNTIFS(Input!L$2:L121,"="&amp;"Yes",Input!C$2:C121,"="&amp;"Yes",Input!M$2:M121,"="&amp;Subgroup)&gt;0,"",Subgroup),"")</f>
        <v/>
      </c>
      <c r="AR122" s="89" t="str">
        <f t="shared" si="268"/>
        <v/>
      </c>
      <c r="AS122" s="76" t="str">
        <f t="shared" si="269"/>
        <v/>
      </c>
      <c r="AT122" s="34" t="str">
        <f t="shared" si="270"/>
        <v/>
      </c>
      <c r="AU122" s="90" t="str">
        <f t="shared" si="271"/>
        <v/>
      </c>
      <c r="AV122" s="34" t="str">
        <f t="shared" si="272"/>
        <v/>
      </c>
      <c r="AW122" s="34" t="str">
        <f t="shared" si="273"/>
        <v/>
      </c>
      <c r="AX122" s="34" t="str">
        <f t="shared" si="243"/>
        <v/>
      </c>
      <c r="AY122" s="34" t="str">
        <f t="shared" si="274"/>
        <v/>
      </c>
      <c r="AZ122" s="34" t="str">
        <f t="shared" si="275"/>
        <v/>
      </c>
      <c r="BA122" s="34" t="str">
        <f t="shared" si="244"/>
        <v/>
      </c>
      <c r="BB122" s="89" t="str">
        <f t="shared" si="276"/>
        <v/>
      </c>
      <c r="BC122" s="34" t="str">
        <f t="shared" si="245"/>
        <v/>
      </c>
      <c r="BD122" s="34" t="str">
        <f t="shared" si="246"/>
        <v/>
      </c>
      <c r="BE122" s="34" t="str">
        <f t="shared" si="277"/>
        <v/>
      </c>
      <c r="BF122" s="34" t="str">
        <f t="shared" si="278"/>
        <v/>
      </c>
      <c r="BG122" s="34" t="str">
        <f t="shared" si="215"/>
        <v/>
      </c>
      <c r="BH122" s="34" t="str">
        <f t="shared" si="216"/>
        <v/>
      </c>
      <c r="BI122" s="34" t="str">
        <f t="shared" si="279"/>
        <v/>
      </c>
      <c r="BJ122" s="34" t="str">
        <f t="shared" si="280"/>
        <v/>
      </c>
      <c r="BK122" s="34" t="str">
        <f t="shared" si="281"/>
        <v/>
      </c>
      <c r="BL122" s="34" t="e">
        <f t="shared" si="282"/>
        <v>#N/A</v>
      </c>
      <c r="BM122" s="84" t="str">
        <f t="shared" si="217"/>
        <v/>
      </c>
      <c r="BN122" s="34" t="str">
        <f t="shared" si="283"/>
        <v/>
      </c>
      <c r="BO122" s="34" t="str">
        <f t="shared" si="247"/>
        <v/>
      </c>
      <c r="BP122" s="34" t="str">
        <f t="shared" si="284"/>
        <v/>
      </c>
      <c r="BQ122" s="47" t="str">
        <f t="shared" si="218"/>
        <v/>
      </c>
      <c r="BV122" s="170"/>
      <c r="BW122" s="71" t="e">
        <f>IF(AND(Sufficient_data="Yes",Include_study?="Yes",Moderator&lt;&gt;""),'Moderator Analysis'!E:E,NA())</f>
        <v>#N/A</v>
      </c>
      <c r="BX122" s="34" t="e">
        <f>IF(AND(Include_study?="Yes",Sufficient_data="Yes",Moderator&lt;&gt;""),'Moderator Analysis'!F:F,NA())</f>
        <v>#N/A</v>
      </c>
      <c r="BY122" s="34" t="str">
        <f t="shared" si="248"/>
        <v/>
      </c>
      <c r="BZ122" s="34" t="str">
        <f>IF(AND(Sufficient_data="Yes",Include_study?="Yes",Moderator&lt;&gt;""),'Moderator Analysis'!F:F-CJ$2,"")</f>
        <v/>
      </c>
      <c r="CA122" s="34" t="str">
        <f>IF(AND(Sufficient_data="Yes",Include_study?="Yes",Moderator&lt;&gt;""),'Moderator Analysis'!E:E-CJ$3,"")</f>
        <v/>
      </c>
      <c r="CB122" s="47" t="str">
        <f t="shared" si="249"/>
        <v/>
      </c>
      <c r="CD122" s="95" t="str">
        <f t="shared" si="285"/>
        <v/>
      </c>
      <c r="CE122" s="77" t="str">
        <f>IF(AND(Sufficient_data="Yes",Include_study?="Yes",CD122&lt;&gt;""),'Moderator Analysis'!F:F-'Moderator Analysis'!J$37,"")</f>
        <v/>
      </c>
      <c r="CF122" s="77" t="str">
        <f>IF(AND(Sufficient_data="Yes",Include_study?="Yes",CD122&lt;&gt;""),'Moderator Analysis'!E:E-SUMPRODUCT('Moderator Analysis'!E:E,CD:CD)/SUM(CD:CD),"")</f>
        <v/>
      </c>
      <c r="CG122" s="96" t="str">
        <f>IF(AND(Sufficient_data="Yes",Include_study?="Yes",CD122&lt;&gt;""),CD:CD*(BX122-'Moderator Analysis'!J$29-'Moderator Analysis'!J$30*'Moderator Analysis'!E:E)^2,"")</f>
        <v/>
      </c>
      <c r="CL122" s="170"/>
      <c r="CM122" s="174"/>
      <c r="CN122" s="34" t="str">
        <f t="shared" si="250"/>
        <v/>
      </c>
      <c r="CO122" s="34" t="str">
        <f>IF(AND(Include_study?="Yes",Sufficient_data="Yes"),1/('Publication Bias Analysis'!F:F^2+IF(Additional_model="Fixed effect",0,Calculations!DB$11)),"")</f>
        <v/>
      </c>
      <c r="CP122" s="34" t="str">
        <f>IF(AND(Include_study?="Yes",Sufficient_data="Yes"),1/('Publication Bias Analysis'!F:F^2+IF(Additional_model="Fixed effect",0,'Publication Bias Analysis'!L$32)),"")</f>
        <v/>
      </c>
      <c r="CQ122" s="34" t="str">
        <f>IF(AND(Include_study?="Yes",Sufficient_data="Yes"),'Publication Bias Analysis'!E:E-'Publication Bias Analysis'!I$37,"")</f>
        <v/>
      </c>
      <c r="CR122" s="34" t="str">
        <f t="shared" si="251"/>
        <v/>
      </c>
      <c r="CS122" s="34" t="str">
        <f t="shared" si="260"/>
        <v/>
      </c>
      <c r="CT122" s="76" t="str">
        <f t="shared" si="252"/>
        <v/>
      </c>
      <c r="CU122" s="76" t="str">
        <f>IF(AND(Include_study?="Yes",Sufficient_data="Yes"),CT:CT+IF(DF:DF&lt;0,-1,1)*COUNTIF(CT$2:CT121,CT:CT),"")</f>
        <v/>
      </c>
      <c r="CV122" s="76" t="str">
        <f>IF(AND(Include_study?="Yes",Sufficient_data="Yes"),RANK(DJ:DJ,DJ:DJ,1)*IF(DI:DI&lt;0,-1,1)+IF(DI:DI&lt;0,-1,1)*COUNTIF(CT$2:CT121,CT:CT),"")</f>
        <v/>
      </c>
      <c r="CW122" s="76" t="str">
        <f>IF(AND(Include_study?="Yes",Sufficient_data="Yes"),RANK(DM:DM,DM:DM,1)*IF(DL:DL&lt;0,-1,1)+IF(DL:DL&lt;0,-1,1)*COUNTIF(CT$2:CT121,CT:CT),"")</f>
        <v/>
      </c>
      <c r="CX122" s="34" t="e">
        <f>IF(AND(Include_study?="Yes",Sufficient_data="Yes"),'Publication Bias Analysis'!E:E,NA())</f>
        <v>#N/A</v>
      </c>
      <c r="CY122" s="47" t="e">
        <f>IF(AND(Include_study?="Yes",Sufficient_data="Yes"),'Publication Bias Analysis'!F:F,NA())</f>
        <v>#N/A</v>
      </c>
      <c r="DE122" s="166"/>
      <c r="DF12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22" s="34" t="str">
        <f t="shared" si="286"/>
        <v/>
      </c>
      <c r="DH122" s="47" t="str">
        <f>IF(AND(Include_study?="Yes",Sufficient_data="Yes"),1/('Publication Bias Analysis'!F:F^2+IF(Additional_model="Fixed effect",0,$DQ$7)),"")</f>
        <v/>
      </c>
      <c r="DI122" s="34" t="str">
        <f>IF(AND(Include_study?="Yes",Sufficient_data="Yes"),IF('Publication Bias Analysis'!L$37="Left",'Publication Bias Analysis'!E:E-DQ$3,DQ$3-'Publication Bias Analysis'!E:E),"")</f>
        <v/>
      </c>
      <c r="DJ122" s="34" t="str">
        <f t="shared" si="287"/>
        <v/>
      </c>
      <c r="DK122" s="47" t="str">
        <f>IF(AND(DI122&lt;&gt;"",CU122&lt;=MAX(CU:CU)-DQ$8),1/('Publication Bias Analysis'!F:F^2+IF(Additional_model="Fixed effect",0,$DQ$15)),"")</f>
        <v/>
      </c>
      <c r="DL122" s="7" t="str">
        <f>IF(AND(Include_study?="Yes",Sufficient_data="Yes"),IF('Publication Bias Analysis'!L$37="Left",'Publication Bias Analysis'!E:E-DQ$11,DQ$11-'Publication Bias Analysis'!E:E),"")</f>
        <v/>
      </c>
      <c r="DM122" s="7" t="str">
        <f t="shared" si="288"/>
        <v/>
      </c>
      <c r="DN122" s="47" t="str">
        <f>IF(AND(DL122&lt;&gt;"",CV122&lt;=MAX(CV:CV)-DQ$16),1/('Publication Bias Analysis'!F:F^2+IF(Additional_model="Fixed effect",0,$DQ$23)),"")</f>
        <v/>
      </c>
      <c r="EF122" s="166"/>
      <c r="EG122" s="34" t="str">
        <f t="shared" si="211"/>
        <v/>
      </c>
      <c r="EH122" s="47" t="str">
        <f>IF(AND(Include_study?="Yes",Sufficient_data="Yes"),Z_score-('Publication Bias Analysis'!P$3+'Publication Bias Analysis'!P$4*Inverse_standard_error),"")</f>
        <v/>
      </c>
      <c r="EJ122" s="166"/>
      <c r="EK122" s="34" t="str">
        <f>IF(AND(Include_study?="Yes",Sufficient_data="Yes"),('Publication Bias Analysis'!E:E-SUMPRODUCT('Publication Bias Analysis'!E:E,Calculations!CN:CN)/SUM(Calculations!CN:CN))/(SQRT(EL:EL)),"")</f>
        <v/>
      </c>
      <c r="EL122" s="34" t="str">
        <f>IF(AND(Include_study?="Yes",Sufficient_data="Yes"),'Publication Bias Analysis'!F:F^2-1/(SUM(Calculations!CN:CN)),"")</f>
        <v/>
      </c>
      <c r="EM122" s="76" t="str">
        <f t="shared" si="253"/>
        <v/>
      </c>
      <c r="EN122" s="76" t="str">
        <f t="shared" si="254"/>
        <v/>
      </c>
      <c r="EO122" s="76" t="str">
        <f>IF(AND(Include_study?="Yes",Sufficient_data="Yes"),COUNTIFS(EM$2:EM121,"&lt;"&amp;EM122,EN$2:EN121,"&lt;"&amp;EN122)+COUNTIFS(EM123:EM$201,"&lt;"&amp;EM122,EN123:EN$201,"&lt;"&amp;EN122)+COUNTIFS(EM$2:EM121,"&gt;"&amp;EM122,EN$2:EN121,"&gt;"&amp;EN122)+COUNTIFS(EM123:EM$201,"&gt;"&amp;EM122,EN123:EN$201,"&gt;"&amp;EN122),"")</f>
        <v/>
      </c>
      <c r="EP122" s="101" t="str">
        <f>IF(AND(Include_study?="Yes",Sufficient_data="Yes"),COUNTIFS(EM$2:EM121,"&lt;"&amp;EM122,EN$2:EN121,"&gt;"&amp;EN122)+COUNTIFS(EM123:EM$201,"&lt;"&amp;EM122,EN123:EN$201,"&gt;"&amp;EN122)+COUNTIFS(EM$2:EM121,"&gt;"&amp;EM122,EN$2:EN121,"&lt;"&amp;EN122)+COUNTIFS(EM123:EM$201,"&gt;"&amp;EM122,EN123:EN$201,"&lt;"&amp;EN122),"")</f>
        <v/>
      </c>
      <c r="ER122" s="166"/>
      <c r="EW122" s="166"/>
      <c r="EX122" s="34" t="e">
        <f t="shared" si="255"/>
        <v>#N/A</v>
      </c>
      <c r="EY122" s="34" t="e">
        <f t="shared" si="256"/>
        <v>#N/A</v>
      </c>
      <c r="EZ122" s="34" t="str">
        <f t="shared" si="257"/>
        <v/>
      </c>
      <c r="FA122" s="47" t="str">
        <f>IF(AND(Include_study?="Yes",Sufficient_data="Yes"),Z_score-('Publication Bias Analysis'!AL$30+'Publication Bias Analysis'!AL$31*Inverse_standard_error),"")</f>
        <v/>
      </c>
      <c r="FG122" s="166"/>
      <c r="FH122" s="104" t="str">
        <f>IF(Z_score&lt;&gt;"",RANK('Publication Bias Analysis'!AT:AT,'Publication Bias Analysis'!AT:AT,1)+COUNTIF('Publication Bias Analysis'!AT$2:AT121,'Publication Bias Analysis'!AT122),"")</f>
        <v/>
      </c>
      <c r="FI122" s="34" t="str">
        <f t="shared" si="258"/>
        <v/>
      </c>
      <c r="FJ122" s="34" t="e">
        <f>IF('Publication Bias Analysis'!AS122&lt;&gt;"",'Publication Bias Analysis'!AS122,NA())</f>
        <v>#N/A</v>
      </c>
      <c r="FK122" s="34" t="e">
        <f>IF('Publication Bias Analysis'!AT122&lt;&gt;"",'Publication Bias Analysis'!AT122,NA())</f>
        <v>#N/A</v>
      </c>
      <c r="FL122" s="34" t="str">
        <f>IF(AND(Include_study?="Yes",Sufficient_data="Yes"),'Publication Bias Analysis'!AS:AS-AVERAGE('Publication Bias Analysis'!AS:AS),"")</f>
        <v/>
      </c>
      <c r="FM122" s="47" t="str">
        <f>IF(AND(Include_study?="Yes",Sufficient_data="Yes"),FK:FK-('Publication Bias Analysis'!AW$30+'Publication Bias Analysis'!AW$31*'Publication Bias Analysis'!AS:AS),"")</f>
        <v/>
      </c>
      <c r="FS122" s="166"/>
      <c r="FT122" s="34" t="str">
        <f t="shared" si="259"/>
        <v/>
      </c>
      <c r="FU122" s="90" t="str">
        <f t="shared" si="220"/>
        <v/>
      </c>
      <c r="FV122" s="47" t="str">
        <f t="shared" si="289"/>
        <v/>
      </c>
    </row>
    <row r="123" spans="1:178" x14ac:dyDescent="0.2">
      <c r="A123" s="169"/>
      <c r="B123" s="54" t="str">
        <f t="shared" si="221"/>
        <v/>
      </c>
      <c r="C123" s="76" t="str">
        <f>IF(B123&lt;&gt;"",IF(B123=0,COUNTIF(B$2:B122,0)+1,COUNTIF(B$2:B122,B123)+B123+COUNTIF(B:B,0)),"")</f>
        <v/>
      </c>
      <c r="D123" s="76" t="str">
        <f t="shared" si="222"/>
        <v/>
      </c>
      <c r="E123" s="121" t="str">
        <f>IF(AND(Sufficient_data="Yes",Include_study?="Yes",Input!Study_name&lt;&gt;""),Input!Study_name,"")</f>
        <v/>
      </c>
      <c r="F12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23" s="76" t="str">
        <f t="shared" si="223"/>
        <v/>
      </c>
      <c r="H123" s="132" t="str">
        <f t="shared" si="224"/>
        <v/>
      </c>
      <c r="I12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23" s="77" t="str">
        <f t="shared" si="225"/>
        <v/>
      </c>
      <c r="K123" s="77" t="str">
        <f t="shared" si="226"/>
        <v/>
      </c>
      <c r="L123" s="77" t="str">
        <f t="shared" si="227"/>
        <v/>
      </c>
      <c r="M123" s="77" t="str">
        <f t="shared" si="228"/>
        <v/>
      </c>
      <c r="N123" s="77" t="str">
        <f t="shared" si="229"/>
        <v/>
      </c>
      <c r="O123" s="146" t="str">
        <f t="shared" si="230"/>
        <v/>
      </c>
      <c r="P123" s="142" t="str">
        <f t="shared" si="231"/>
        <v/>
      </c>
      <c r="Q123" s="35"/>
      <c r="R123" s="71" t="e">
        <f t="shared" si="232"/>
        <v>#N/A</v>
      </c>
      <c r="S123" s="34" t="e">
        <f t="shared" si="233"/>
        <v>#N/A</v>
      </c>
      <c r="T123" s="47" t="e">
        <f t="shared" si="234"/>
        <v>#N/A</v>
      </c>
      <c r="Y123" s="169"/>
      <c r="Z123" s="83" t="str">
        <f t="shared" si="261"/>
        <v/>
      </c>
      <c r="AA123" s="34" t="str">
        <f t="shared" si="235"/>
        <v/>
      </c>
      <c r="AB123" s="34" t="str">
        <f t="shared" si="236"/>
        <v/>
      </c>
      <c r="AC123" s="34" t="str">
        <f t="shared" si="237"/>
        <v/>
      </c>
      <c r="AD123" s="34" t="str">
        <f t="shared" si="238"/>
        <v/>
      </c>
      <c r="AE123" s="77" t="str">
        <f t="shared" si="262"/>
        <v/>
      </c>
      <c r="AF123" s="77" t="str">
        <f t="shared" si="239"/>
        <v/>
      </c>
      <c r="AG123" s="84" t="str">
        <f t="shared" si="263"/>
        <v/>
      </c>
      <c r="AH123" s="34" t="str">
        <f t="shared" si="240"/>
        <v/>
      </c>
      <c r="AI123" s="34" t="str">
        <f t="shared" si="241"/>
        <v/>
      </c>
      <c r="AJ123" s="47" t="str">
        <f t="shared" si="242"/>
        <v/>
      </c>
      <c r="AK123" s="35"/>
      <c r="AL123" s="71" t="e">
        <f t="shared" si="264"/>
        <v>#N/A</v>
      </c>
      <c r="AM123" s="34" t="e">
        <f t="shared" si="265"/>
        <v>#N/A</v>
      </c>
      <c r="AN123" s="47" t="e">
        <f t="shared" si="266"/>
        <v>#N/A</v>
      </c>
      <c r="AO123" s="35"/>
      <c r="AP123" s="83" t="str">
        <f t="shared" si="267"/>
        <v/>
      </c>
      <c r="AQ123" s="34" t="str">
        <f>IF(AND(Sufficient_data="Yes",Include_study?="Yes",Subgroup&lt;&gt;""),IF(COUNTIFS(Input!L$2:L122,"="&amp;"Yes",Input!C$2:C122,"="&amp;"Yes",Input!M$2:M122,"="&amp;Subgroup)&gt;0,"",Subgroup),"")</f>
        <v/>
      </c>
      <c r="AR123" s="89" t="str">
        <f t="shared" si="268"/>
        <v/>
      </c>
      <c r="AS123" s="76" t="str">
        <f t="shared" si="269"/>
        <v/>
      </c>
      <c r="AT123" s="34" t="str">
        <f t="shared" si="270"/>
        <v/>
      </c>
      <c r="AU123" s="90" t="str">
        <f t="shared" si="271"/>
        <v/>
      </c>
      <c r="AV123" s="34" t="str">
        <f t="shared" si="272"/>
        <v/>
      </c>
      <c r="AW123" s="34" t="str">
        <f t="shared" si="273"/>
        <v/>
      </c>
      <c r="AX123" s="34" t="str">
        <f t="shared" si="243"/>
        <v/>
      </c>
      <c r="AY123" s="34" t="str">
        <f t="shared" si="274"/>
        <v/>
      </c>
      <c r="AZ123" s="34" t="str">
        <f t="shared" si="275"/>
        <v/>
      </c>
      <c r="BA123" s="34" t="str">
        <f t="shared" si="244"/>
        <v/>
      </c>
      <c r="BB123" s="89" t="str">
        <f t="shared" si="276"/>
        <v/>
      </c>
      <c r="BC123" s="34" t="str">
        <f t="shared" si="245"/>
        <v/>
      </c>
      <c r="BD123" s="34" t="str">
        <f t="shared" si="246"/>
        <v/>
      </c>
      <c r="BE123" s="34" t="str">
        <f t="shared" si="277"/>
        <v/>
      </c>
      <c r="BF123" s="34" t="str">
        <f t="shared" si="278"/>
        <v/>
      </c>
      <c r="BG123" s="34" t="str">
        <f t="shared" si="215"/>
        <v/>
      </c>
      <c r="BH123" s="34" t="str">
        <f t="shared" si="216"/>
        <v/>
      </c>
      <c r="BI123" s="34" t="str">
        <f t="shared" si="279"/>
        <v/>
      </c>
      <c r="BJ123" s="34" t="str">
        <f t="shared" si="280"/>
        <v/>
      </c>
      <c r="BK123" s="34" t="str">
        <f t="shared" si="281"/>
        <v/>
      </c>
      <c r="BL123" s="34" t="e">
        <f t="shared" si="282"/>
        <v>#N/A</v>
      </c>
      <c r="BM123" s="84" t="str">
        <f t="shared" si="217"/>
        <v/>
      </c>
      <c r="BN123" s="34" t="str">
        <f t="shared" si="283"/>
        <v/>
      </c>
      <c r="BO123" s="34" t="str">
        <f t="shared" si="247"/>
        <v/>
      </c>
      <c r="BP123" s="34" t="str">
        <f t="shared" si="284"/>
        <v/>
      </c>
      <c r="BQ123" s="47" t="str">
        <f t="shared" si="218"/>
        <v/>
      </c>
      <c r="BV123" s="170"/>
      <c r="BW123" s="71" t="e">
        <f>IF(AND(Sufficient_data="Yes",Include_study?="Yes",Moderator&lt;&gt;""),'Moderator Analysis'!E:E,NA())</f>
        <v>#N/A</v>
      </c>
      <c r="BX123" s="34" t="e">
        <f>IF(AND(Include_study?="Yes",Sufficient_data="Yes",Moderator&lt;&gt;""),'Moderator Analysis'!F:F,NA())</f>
        <v>#N/A</v>
      </c>
      <c r="BY123" s="34" t="str">
        <f t="shared" si="248"/>
        <v/>
      </c>
      <c r="BZ123" s="34" t="str">
        <f>IF(AND(Sufficient_data="Yes",Include_study?="Yes",Moderator&lt;&gt;""),'Moderator Analysis'!F:F-CJ$2,"")</f>
        <v/>
      </c>
      <c r="CA123" s="34" t="str">
        <f>IF(AND(Sufficient_data="Yes",Include_study?="Yes",Moderator&lt;&gt;""),'Moderator Analysis'!E:E-CJ$3,"")</f>
        <v/>
      </c>
      <c r="CB123" s="47" t="str">
        <f t="shared" si="249"/>
        <v/>
      </c>
      <c r="CD123" s="95" t="str">
        <f t="shared" si="285"/>
        <v/>
      </c>
      <c r="CE123" s="77" t="str">
        <f>IF(AND(Sufficient_data="Yes",Include_study?="Yes",CD123&lt;&gt;""),'Moderator Analysis'!F:F-'Moderator Analysis'!J$37,"")</f>
        <v/>
      </c>
      <c r="CF123" s="77" t="str">
        <f>IF(AND(Sufficient_data="Yes",Include_study?="Yes",CD123&lt;&gt;""),'Moderator Analysis'!E:E-SUMPRODUCT('Moderator Analysis'!E:E,CD:CD)/SUM(CD:CD),"")</f>
        <v/>
      </c>
      <c r="CG123" s="96" t="str">
        <f>IF(AND(Sufficient_data="Yes",Include_study?="Yes",CD123&lt;&gt;""),CD:CD*(BX123-'Moderator Analysis'!J$29-'Moderator Analysis'!J$30*'Moderator Analysis'!E:E)^2,"")</f>
        <v/>
      </c>
      <c r="CL123" s="170"/>
      <c r="CM123" s="174"/>
      <c r="CN123" s="34" t="str">
        <f t="shared" si="250"/>
        <v/>
      </c>
      <c r="CO123" s="34" t="str">
        <f>IF(AND(Include_study?="Yes",Sufficient_data="Yes"),1/('Publication Bias Analysis'!F:F^2+IF(Additional_model="Fixed effect",0,Calculations!DB$11)),"")</f>
        <v/>
      </c>
      <c r="CP123" s="34" t="str">
        <f>IF(AND(Include_study?="Yes",Sufficient_data="Yes"),1/('Publication Bias Analysis'!F:F^2+IF(Additional_model="Fixed effect",0,'Publication Bias Analysis'!L$32)),"")</f>
        <v/>
      </c>
      <c r="CQ123" s="34" t="str">
        <f>IF(AND(Include_study?="Yes",Sufficient_data="Yes"),'Publication Bias Analysis'!E:E-'Publication Bias Analysis'!I$37,"")</f>
        <v/>
      </c>
      <c r="CR123" s="34" t="str">
        <f t="shared" si="251"/>
        <v/>
      </c>
      <c r="CS123" s="34" t="str">
        <f t="shared" si="260"/>
        <v/>
      </c>
      <c r="CT123" s="76" t="str">
        <f t="shared" si="252"/>
        <v/>
      </c>
      <c r="CU123" s="76" t="str">
        <f>IF(AND(Include_study?="Yes",Sufficient_data="Yes"),CT:CT+IF(DF:DF&lt;0,-1,1)*COUNTIF(CT$2:CT122,CT:CT),"")</f>
        <v/>
      </c>
      <c r="CV123" s="76" t="str">
        <f>IF(AND(Include_study?="Yes",Sufficient_data="Yes"),RANK(DJ:DJ,DJ:DJ,1)*IF(DI:DI&lt;0,-1,1)+IF(DI:DI&lt;0,-1,1)*COUNTIF(CT$2:CT122,CT:CT),"")</f>
        <v/>
      </c>
      <c r="CW123" s="76" t="str">
        <f>IF(AND(Include_study?="Yes",Sufficient_data="Yes"),RANK(DM:DM,DM:DM,1)*IF(DL:DL&lt;0,-1,1)+IF(DL:DL&lt;0,-1,1)*COUNTIF(CT$2:CT122,CT:CT),"")</f>
        <v/>
      </c>
      <c r="CX123" s="34" t="e">
        <f>IF(AND(Include_study?="Yes",Sufficient_data="Yes"),'Publication Bias Analysis'!E:E,NA())</f>
        <v>#N/A</v>
      </c>
      <c r="CY123" s="47" t="e">
        <f>IF(AND(Include_study?="Yes",Sufficient_data="Yes"),'Publication Bias Analysis'!F:F,NA())</f>
        <v>#N/A</v>
      </c>
      <c r="DE123" s="166"/>
      <c r="DF12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23" s="34" t="str">
        <f t="shared" si="286"/>
        <v/>
      </c>
      <c r="DH123" s="47" t="str">
        <f>IF(AND(Include_study?="Yes",Sufficient_data="Yes"),1/('Publication Bias Analysis'!F:F^2+IF(Additional_model="Fixed effect",0,$DQ$7)),"")</f>
        <v/>
      </c>
      <c r="DI123" s="34" t="str">
        <f>IF(AND(Include_study?="Yes",Sufficient_data="Yes"),IF('Publication Bias Analysis'!L$37="Left",'Publication Bias Analysis'!E:E-DQ$3,DQ$3-'Publication Bias Analysis'!E:E),"")</f>
        <v/>
      </c>
      <c r="DJ123" s="34" t="str">
        <f t="shared" si="287"/>
        <v/>
      </c>
      <c r="DK123" s="47" t="str">
        <f>IF(AND(DI123&lt;&gt;"",CU123&lt;=MAX(CU:CU)-DQ$8),1/('Publication Bias Analysis'!F:F^2+IF(Additional_model="Fixed effect",0,$DQ$15)),"")</f>
        <v/>
      </c>
      <c r="DL123" s="7" t="str">
        <f>IF(AND(Include_study?="Yes",Sufficient_data="Yes"),IF('Publication Bias Analysis'!L$37="Left",'Publication Bias Analysis'!E:E-DQ$11,DQ$11-'Publication Bias Analysis'!E:E),"")</f>
        <v/>
      </c>
      <c r="DM123" s="7" t="str">
        <f t="shared" si="288"/>
        <v/>
      </c>
      <c r="DN123" s="47" t="str">
        <f>IF(AND(DL123&lt;&gt;"",CV123&lt;=MAX(CV:CV)-DQ$16),1/('Publication Bias Analysis'!F:F^2+IF(Additional_model="Fixed effect",0,$DQ$23)),"")</f>
        <v/>
      </c>
      <c r="EF123" s="166"/>
      <c r="EG123" s="34" t="str">
        <f t="shared" si="211"/>
        <v/>
      </c>
      <c r="EH123" s="47" t="str">
        <f>IF(AND(Include_study?="Yes",Sufficient_data="Yes"),Z_score-('Publication Bias Analysis'!P$3+'Publication Bias Analysis'!P$4*Inverse_standard_error),"")</f>
        <v/>
      </c>
      <c r="EJ123" s="166"/>
      <c r="EK123" s="34" t="str">
        <f>IF(AND(Include_study?="Yes",Sufficient_data="Yes"),('Publication Bias Analysis'!E:E-SUMPRODUCT('Publication Bias Analysis'!E:E,Calculations!CN:CN)/SUM(Calculations!CN:CN))/(SQRT(EL:EL)),"")</f>
        <v/>
      </c>
      <c r="EL123" s="34" t="str">
        <f>IF(AND(Include_study?="Yes",Sufficient_data="Yes"),'Publication Bias Analysis'!F:F^2-1/(SUM(Calculations!CN:CN)),"")</f>
        <v/>
      </c>
      <c r="EM123" s="76" t="str">
        <f t="shared" si="253"/>
        <v/>
      </c>
      <c r="EN123" s="76" t="str">
        <f t="shared" si="254"/>
        <v/>
      </c>
      <c r="EO123" s="76" t="str">
        <f>IF(AND(Include_study?="Yes",Sufficient_data="Yes"),COUNTIFS(EM$2:EM122,"&lt;"&amp;EM123,EN$2:EN122,"&lt;"&amp;EN123)+COUNTIFS(EM124:EM$201,"&lt;"&amp;EM123,EN124:EN$201,"&lt;"&amp;EN123)+COUNTIFS(EM$2:EM122,"&gt;"&amp;EM123,EN$2:EN122,"&gt;"&amp;EN123)+COUNTIFS(EM124:EM$201,"&gt;"&amp;EM123,EN124:EN$201,"&gt;"&amp;EN123),"")</f>
        <v/>
      </c>
      <c r="EP123" s="101" t="str">
        <f>IF(AND(Include_study?="Yes",Sufficient_data="Yes"),COUNTIFS(EM$2:EM122,"&lt;"&amp;EM123,EN$2:EN122,"&gt;"&amp;EN123)+COUNTIFS(EM124:EM$201,"&lt;"&amp;EM123,EN124:EN$201,"&gt;"&amp;EN123)+COUNTIFS(EM$2:EM122,"&gt;"&amp;EM123,EN$2:EN122,"&lt;"&amp;EN123)+COUNTIFS(EM124:EM$201,"&gt;"&amp;EM123,EN124:EN$201,"&lt;"&amp;EN123),"")</f>
        <v/>
      </c>
      <c r="ER123" s="166"/>
      <c r="EW123" s="166"/>
      <c r="EX123" s="34" t="e">
        <f t="shared" si="255"/>
        <v>#N/A</v>
      </c>
      <c r="EY123" s="34" t="e">
        <f t="shared" si="256"/>
        <v>#N/A</v>
      </c>
      <c r="EZ123" s="34" t="str">
        <f t="shared" si="257"/>
        <v/>
      </c>
      <c r="FA123" s="47" t="str">
        <f>IF(AND(Include_study?="Yes",Sufficient_data="Yes"),Z_score-('Publication Bias Analysis'!AL$30+'Publication Bias Analysis'!AL$31*Inverse_standard_error),"")</f>
        <v/>
      </c>
      <c r="FG123" s="166"/>
      <c r="FH123" s="104" t="str">
        <f>IF(Z_score&lt;&gt;"",RANK('Publication Bias Analysis'!AT:AT,'Publication Bias Analysis'!AT:AT,1)+COUNTIF('Publication Bias Analysis'!AT$2:AT122,'Publication Bias Analysis'!AT123),"")</f>
        <v/>
      </c>
      <c r="FI123" s="34" t="str">
        <f t="shared" si="258"/>
        <v/>
      </c>
      <c r="FJ123" s="34" t="e">
        <f>IF('Publication Bias Analysis'!AS123&lt;&gt;"",'Publication Bias Analysis'!AS123,NA())</f>
        <v>#N/A</v>
      </c>
      <c r="FK123" s="34" t="e">
        <f>IF('Publication Bias Analysis'!AT123&lt;&gt;"",'Publication Bias Analysis'!AT123,NA())</f>
        <v>#N/A</v>
      </c>
      <c r="FL123" s="34" t="str">
        <f>IF(AND(Include_study?="Yes",Sufficient_data="Yes"),'Publication Bias Analysis'!AS:AS-AVERAGE('Publication Bias Analysis'!AS:AS),"")</f>
        <v/>
      </c>
      <c r="FM123" s="47" t="str">
        <f>IF(AND(Include_study?="Yes",Sufficient_data="Yes"),FK:FK-('Publication Bias Analysis'!AW$30+'Publication Bias Analysis'!AW$31*'Publication Bias Analysis'!AS:AS),"")</f>
        <v/>
      </c>
      <c r="FS123" s="166"/>
      <c r="FT123" s="34" t="str">
        <f t="shared" si="259"/>
        <v/>
      </c>
      <c r="FU123" s="90" t="str">
        <f t="shared" si="220"/>
        <v/>
      </c>
      <c r="FV123" s="47" t="str">
        <f t="shared" si="289"/>
        <v/>
      </c>
    </row>
    <row r="124" spans="1:178" x14ac:dyDescent="0.2">
      <c r="A124" s="169"/>
      <c r="B124" s="54" t="str">
        <f t="shared" si="221"/>
        <v/>
      </c>
      <c r="C124" s="76" t="str">
        <f>IF(B124&lt;&gt;"",IF(B124=0,COUNTIF(B$2:B123,0)+1,COUNTIF(B$2:B123,B124)+B124+COUNTIF(B:B,0)),"")</f>
        <v/>
      </c>
      <c r="D124" s="76" t="str">
        <f t="shared" si="222"/>
        <v/>
      </c>
      <c r="E124" s="121" t="str">
        <f>IF(AND(Sufficient_data="Yes",Include_study?="Yes",Input!Study_name&lt;&gt;""),Input!Study_name,"")</f>
        <v/>
      </c>
      <c r="F12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24" s="76" t="str">
        <f t="shared" si="223"/>
        <v/>
      </c>
      <c r="H124" s="132" t="str">
        <f t="shared" si="224"/>
        <v/>
      </c>
      <c r="I12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24" s="77" t="str">
        <f t="shared" si="225"/>
        <v/>
      </c>
      <c r="K124" s="77" t="str">
        <f t="shared" si="226"/>
        <v/>
      </c>
      <c r="L124" s="77" t="str">
        <f t="shared" si="227"/>
        <v/>
      </c>
      <c r="M124" s="77" t="str">
        <f t="shared" si="228"/>
        <v/>
      </c>
      <c r="N124" s="77" t="str">
        <f t="shared" si="229"/>
        <v/>
      </c>
      <c r="O124" s="146" t="str">
        <f t="shared" si="230"/>
        <v/>
      </c>
      <c r="P124" s="142" t="str">
        <f t="shared" si="231"/>
        <v/>
      </c>
      <c r="Q124" s="35"/>
      <c r="R124" s="71" t="e">
        <f t="shared" si="232"/>
        <v>#N/A</v>
      </c>
      <c r="S124" s="34" t="e">
        <f t="shared" si="233"/>
        <v>#N/A</v>
      </c>
      <c r="T124" s="47" t="e">
        <f t="shared" si="234"/>
        <v>#N/A</v>
      </c>
      <c r="Y124" s="169"/>
      <c r="Z124" s="83" t="str">
        <f t="shared" si="261"/>
        <v/>
      </c>
      <c r="AA124" s="34" t="str">
        <f t="shared" si="235"/>
        <v/>
      </c>
      <c r="AB124" s="34" t="str">
        <f t="shared" si="236"/>
        <v/>
      </c>
      <c r="AC124" s="34" t="str">
        <f t="shared" si="237"/>
        <v/>
      </c>
      <c r="AD124" s="34" t="str">
        <f t="shared" si="238"/>
        <v/>
      </c>
      <c r="AE124" s="77" t="str">
        <f t="shared" si="262"/>
        <v/>
      </c>
      <c r="AF124" s="77" t="str">
        <f t="shared" si="239"/>
        <v/>
      </c>
      <c r="AG124" s="84" t="str">
        <f t="shared" si="263"/>
        <v/>
      </c>
      <c r="AH124" s="34" t="str">
        <f t="shared" si="240"/>
        <v/>
      </c>
      <c r="AI124" s="34" t="str">
        <f t="shared" si="241"/>
        <v/>
      </c>
      <c r="AJ124" s="47" t="str">
        <f t="shared" si="242"/>
        <v/>
      </c>
      <c r="AK124" s="35"/>
      <c r="AL124" s="71" t="e">
        <f t="shared" si="264"/>
        <v>#N/A</v>
      </c>
      <c r="AM124" s="34" t="e">
        <f t="shared" si="265"/>
        <v>#N/A</v>
      </c>
      <c r="AN124" s="47" t="e">
        <f t="shared" si="266"/>
        <v>#N/A</v>
      </c>
      <c r="AO124" s="35"/>
      <c r="AP124" s="83" t="str">
        <f t="shared" si="267"/>
        <v/>
      </c>
      <c r="AQ124" s="34" t="str">
        <f>IF(AND(Sufficient_data="Yes",Include_study?="Yes",Subgroup&lt;&gt;""),IF(COUNTIFS(Input!L$2:L123,"="&amp;"Yes",Input!C$2:C123,"="&amp;"Yes",Input!M$2:M123,"="&amp;Subgroup)&gt;0,"",Subgroup),"")</f>
        <v/>
      </c>
      <c r="AR124" s="89" t="str">
        <f t="shared" si="268"/>
        <v/>
      </c>
      <c r="AS124" s="76" t="str">
        <f t="shared" si="269"/>
        <v/>
      </c>
      <c r="AT124" s="34" t="str">
        <f t="shared" si="270"/>
        <v/>
      </c>
      <c r="AU124" s="90" t="str">
        <f t="shared" si="271"/>
        <v/>
      </c>
      <c r="AV124" s="34" t="str">
        <f t="shared" si="272"/>
        <v/>
      </c>
      <c r="AW124" s="34" t="str">
        <f t="shared" si="273"/>
        <v/>
      </c>
      <c r="AX124" s="34" t="str">
        <f t="shared" si="243"/>
        <v/>
      </c>
      <c r="AY124" s="34" t="str">
        <f t="shared" si="274"/>
        <v/>
      </c>
      <c r="AZ124" s="34" t="str">
        <f t="shared" si="275"/>
        <v/>
      </c>
      <c r="BA124" s="34" t="str">
        <f t="shared" si="244"/>
        <v/>
      </c>
      <c r="BB124" s="89" t="str">
        <f t="shared" si="276"/>
        <v/>
      </c>
      <c r="BC124" s="34" t="str">
        <f t="shared" si="245"/>
        <v/>
      </c>
      <c r="BD124" s="34" t="str">
        <f t="shared" si="246"/>
        <v/>
      </c>
      <c r="BE124" s="34" t="str">
        <f t="shared" si="277"/>
        <v/>
      </c>
      <c r="BF124" s="34" t="str">
        <f t="shared" si="278"/>
        <v/>
      </c>
      <c r="BG124" s="34" t="str">
        <f t="shared" si="215"/>
        <v/>
      </c>
      <c r="BH124" s="34" t="str">
        <f t="shared" si="216"/>
        <v/>
      </c>
      <c r="BI124" s="34" t="str">
        <f t="shared" si="279"/>
        <v/>
      </c>
      <c r="BJ124" s="34" t="str">
        <f t="shared" si="280"/>
        <v/>
      </c>
      <c r="BK124" s="34" t="str">
        <f t="shared" si="281"/>
        <v/>
      </c>
      <c r="BL124" s="34" t="e">
        <f t="shared" si="282"/>
        <v>#N/A</v>
      </c>
      <c r="BM124" s="84" t="str">
        <f t="shared" si="217"/>
        <v/>
      </c>
      <c r="BN124" s="34" t="str">
        <f t="shared" si="283"/>
        <v/>
      </c>
      <c r="BO124" s="34" t="str">
        <f t="shared" si="247"/>
        <v/>
      </c>
      <c r="BP124" s="34" t="str">
        <f t="shared" si="284"/>
        <v/>
      </c>
      <c r="BQ124" s="47" t="str">
        <f t="shared" si="218"/>
        <v/>
      </c>
      <c r="BV124" s="170"/>
      <c r="BW124" s="71" t="e">
        <f>IF(AND(Sufficient_data="Yes",Include_study?="Yes",Moderator&lt;&gt;""),'Moderator Analysis'!E:E,NA())</f>
        <v>#N/A</v>
      </c>
      <c r="BX124" s="34" t="e">
        <f>IF(AND(Include_study?="Yes",Sufficient_data="Yes",Moderator&lt;&gt;""),'Moderator Analysis'!F:F,NA())</f>
        <v>#N/A</v>
      </c>
      <c r="BY124" s="34" t="str">
        <f t="shared" si="248"/>
        <v/>
      </c>
      <c r="BZ124" s="34" t="str">
        <f>IF(AND(Sufficient_data="Yes",Include_study?="Yes",Moderator&lt;&gt;""),'Moderator Analysis'!F:F-CJ$2,"")</f>
        <v/>
      </c>
      <c r="CA124" s="34" t="str">
        <f>IF(AND(Sufficient_data="Yes",Include_study?="Yes",Moderator&lt;&gt;""),'Moderator Analysis'!E:E-CJ$3,"")</f>
        <v/>
      </c>
      <c r="CB124" s="47" t="str">
        <f t="shared" si="249"/>
        <v/>
      </c>
      <c r="CD124" s="95" t="str">
        <f t="shared" si="285"/>
        <v/>
      </c>
      <c r="CE124" s="77" t="str">
        <f>IF(AND(Sufficient_data="Yes",Include_study?="Yes",CD124&lt;&gt;""),'Moderator Analysis'!F:F-'Moderator Analysis'!J$37,"")</f>
        <v/>
      </c>
      <c r="CF124" s="77" t="str">
        <f>IF(AND(Sufficient_data="Yes",Include_study?="Yes",CD124&lt;&gt;""),'Moderator Analysis'!E:E-SUMPRODUCT('Moderator Analysis'!E:E,CD:CD)/SUM(CD:CD),"")</f>
        <v/>
      </c>
      <c r="CG124" s="96" t="str">
        <f>IF(AND(Sufficient_data="Yes",Include_study?="Yes",CD124&lt;&gt;""),CD:CD*(BX124-'Moderator Analysis'!J$29-'Moderator Analysis'!J$30*'Moderator Analysis'!E:E)^2,"")</f>
        <v/>
      </c>
      <c r="CL124" s="170"/>
      <c r="CM124" s="174"/>
      <c r="CN124" s="34" t="str">
        <f t="shared" si="250"/>
        <v/>
      </c>
      <c r="CO124" s="34" t="str">
        <f>IF(AND(Include_study?="Yes",Sufficient_data="Yes"),1/('Publication Bias Analysis'!F:F^2+IF(Additional_model="Fixed effect",0,Calculations!DB$11)),"")</f>
        <v/>
      </c>
      <c r="CP124" s="34" t="str">
        <f>IF(AND(Include_study?="Yes",Sufficient_data="Yes"),1/('Publication Bias Analysis'!F:F^2+IF(Additional_model="Fixed effect",0,'Publication Bias Analysis'!L$32)),"")</f>
        <v/>
      </c>
      <c r="CQ124" s="34" t="str">
        <f>IF(AND(Include_study?="Yes",Sufficient_data="Yes"),'Publication Bias Analysis'!E:E-'Publication Bias Analysis'!I$37,"")</f>
        <v/>
      </c>
      <c r="CR124" s="34" t="str">
        <f t="shared" si="251"/>
        <v/>
      </c>
      <c r="CS124" s="34" t="str">
        <f t="shared" si="260"/>
        <v/>
      </c>
      <c r="CT124" s="76" t="str">
        <f t="shared" si="252"/>
        <v/>
      </c>
      <c r="CU124" s="76" t="str">
        <f>IF(AND(Include_study?="Yes",Sufficient_data="Yes"),CT:CT+IF(DF:DF&lt;0,-1,1)*COUNTIF(CT$2:CT123,CT:CT),"")</f>
        <v/>
      </c>
      <c r="CV124" s="76" t="str">
        <f>IF(AND(Include_study?="Yes",Sufficient_data="Yes"),RANK(DJ:DJ,DJ:DJ,1)*IF(DI:DI&lt;0,-1,1)+IF(DI:DI&lt;0,-1,1)*COUNTIF(CT$2:CT123,CT:CT),"")</f>
        <v/>
      </c>
      <c r="CW124" s="76" t="str">
        <f>IF(AND(Include_study?="Yes",Sufficient_data="Yes"),RANK(DM:DM,DM:DM,1)*IF(DL:DL&lt;0,-1,1)+IF(DL:DL&lt;0,-1,1)*COUNTIF(CT$2:CT123,CT:CT),"")</f>
        <v/>
      </c>
      <c r="CX124" s="34" t="e">
        <f>IF(AND(Include_study?="Yes",Sufficient_data="Yes"),'Publication Bias Analysis'!E:E,NA())</f>
        <v>#N/A</v>
      </c>
      <c r="CY124" s="47" t="e">
        <f>IF(AND(Include_study?="Yes",Sufficient_data="Yes"),'Publication Bias Analysis'!F:F,NA())</f>
        <v>#N/A</v>
      </c>
      <c r="DE124" s="166"/>
      <c r="DF12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24" s="34" t="str">
        <f t="shared" si="286"/>
        <v/>
      </c>
      <c r="DH124" s="47" t="str">
        <f>IF(AND(Include_study?="Yes",Sufficient_data="Yes"),1/('Publication Bias Analysis'!F:F^2+IF(Additional_model="Fixed effect",0,$DQ$7)),"")</f>
        <v/>
      </c>
      <c r="DI124" s="34" t="str">
        <f>IF(AND(Include_study?="Yes",Sufficient_data="Yes"),IF('Publication Bias Analysis'!L$37="Left",'Publication Bias Analysis'!E:E-DQ$3,DQ$3-'Publication Bias Analysis'!E:E),"")</f>
        <v/>
      </c>
      <c r="DJ124" s="34" t="str">
        <f t="shared" si="287"/>
        <v/>
      </c>
      <c r="DK124" s="47" t="str">
        <f>IF(AND(DI124&lt;&gt;"",CU124&lt;=MAX(CU:CU)-DQ$8),1/('Publication Bias Analysis'!F:F^2+IF(Additional_model="Fixed effect",0,$DQ$15)),"")</f>
        <v/>
      </c>
      <c r="DL124" s="7" t="str">
        <f>IF(AND(Include_study?="Yes",Sufficient_data="Yes"),IF('Publication Bias Analysis'!L$37="Left",'Publication Bias Analysis'!E:E-DQ$11,DQ$11-'Publication Bias Analysis'!E:E),"")</f>
        <v/>
      </c>
      <c r="DM124" s="7" t="str">
        <f t="shared" si="288"/>
        <v/>
      </c>
      <c r="DN124" s="47" t="str">
        <f>IF(AND(DL124&lt;&gt;"",CV124&lt;=MAX(CV:CV)-DQ$16),1/('Publication Bias Analysis'!F:F^2+IF(Additional_model="Fixed effect",0,$DQ$23)),"")</f>
        <v/>
      </c>
      <c r="EF124" s="166"/>
      <c r="EG124" s="34" t="str">
        <f t="shared" si="211"/>
        <v/>
      </c>
      <c r="EH124" s="47" t="str">
        <f>IF(AND(Include_study?="Yes",Sufficient_data="Yes"),Z_score-('Publication Bias Analysis'!P$3+'Publication Bias Analysis'!P$4*Inverse_standard_error),"")</f>
        <v/>
      </c>
      <c r="EJ124" s="166"/>
      <c r="EK124" s="34" t="str">
        <f>IF(AND(Include_study?="Yes",Sufficient_data="Yes"),('Publication Bias Analysis'!E:E-SUMPRODUCT('Publication Bias Analysis'!E:E,Calculations!CN:CN)/SUM(Calculations!CN:CN))/(SQRT(EL:EL)),"")</f>
        <v/>
      </c>
      <c r="EL124" s="34" t="str">
        <f>IF(AND(Include_study?="Yes",Sufficient_data="Yes"),'Publication Bias Analysis'!F:F^2-1/(SUM(Calculations!CN:CN)),"")</f>
        <v/>
      </c>
      <c r="EM124" s="76" t="str">
        <f t="shared" si="253"/>
        <v/>
      </c>
      <c r="EN124" s="76" t="str">
        <f t="shared" si="254"/>
        <v/>
      </c>
      <c r="EO124" s="76" t="str">
        <f>IF(AND(Include_study?="Yes",Sufficient_data="Yes"),COUNTIFS(EM$2:EM123,"&lt;"&amp;EM124,EN$2:EN123,"&lt;"&amp;EN124)+COUNTIFS(EM125:EM$201,"&lt;"&amp;EM124,EN125:EN$201,"&lt;"&amp;EN124)+COUNTIFS(EM$2:EM123,"&gt;"&amp;EM124,EN$2:EN123,"&gt;"&amp;EN124)+COUNTIFS(EM125:EM$201,"&gt;"&amp;EM124,EN125:EN$201,"&gt;"&amp;EN124),"")</f>
        <v/>
      </c>
      <c r="EP124" s="101" t="str">
        <f>IF(AND(Include_study?="Yes",Sufficient_data="Yes"),COUNTIFS(EM$2:EM123,"&lt;"&amp;EM124,EN$2:EN123,"&gt;"&amp;EN124)+COUNTIFS(EM125:EM$201,"&lt;"&amp;EM124,EN125:EN$201,"&gt;"&amp;EN124)+COUNTIFS(EM$2:EM123,"&gt;"&amp;EM124,EN$2:EN123,"&lt;"&amp;EN124)+COUNTIFS(EM125:EM$201,"&gt;"&amp;EM124,EN125:EN$201,"&lt;"&amp;EN124),"")</f>
        <v/>
      </c>
      <c r="ER124" s="166"/>
      <c r="EW124" s="166"/>
      <c r="EX124" s="34" t="e">
        <f t="shared" si="255"/>
        <v>#N/A</v>
      </c>
      <c r="EY124" s="34" t="e">
        <f t="shared" si="256"/>
        <v>#N/A</v>
      </c>
      <c r="EZ124" s="34" t="str">
        <f t="shared" si="257"/>
        <v/>
      </c>
      <c r="FA124" s="47" t="str">
        <f>IF(AND(Include_study?="Yes",Sufficient_data="Yes"),Z_score-('Publication Bias Analysis'!AL$30+'Publication Bias Analysis'!AL$31*Inverse_standard_error),"")</f>
        <v/>
      </c>
      <c r="FG124" s="166"/>
      <c r="FH124" s="104" t="str">
        <f>IF(Z_score&lt;&gt;"",RANK('Publication Bias Analysis'!AT:AT,'Publication Bias Analysis'!AT:AT,1)+COUNTIF('Publication Bias Analysis'!AT$2:AT123,'Publication Bias Analysis'!AT124),"")</f>
        <v/>
      </c>
      <c r="FI124" s="34" t="str">
        <f t="shared" si="258"/>
        <v/>
      </c>
      <c r="FJ124" s="34" t="e">
        <f>IF('Publication Bias Analysis'!AS124&lt;&gt;"",'Publication Bias Analysis'!AS124,NA())</f>
        <v>#N/A</v>
      </c>
      <c r="FK124" s="34" t="e">
        <f>IF('Publication Bias Analysis'!AT124&lt;&gt;"",'Publication Bias Analysis'!AT124,NA())</f>
        <v>#N/A</v>
      </c>
      <c r="FL124" s="34" t="str">
        <f>IF(AND(Include_study?="Yes",Sufficient_data="Yes"),'Publication Bias Analysis'!AS:AS-AVERAGE('Publication Bias Analysis'!AS:AS),"")</f>
        <v/>
      </c>
      <c r="FM124" s="47" t="str">
        <f>IF(AND(Include_study?="Yes",Sufficient_data="Yes"),FK:FK-('Publication Bias Analysis'!AW$30+'Publication Bias Analysis'!AW$31*'Publication Bias Analysis'!AS:AS),"")</f>
        <v/>
      </c>
      <c r="FS124" s="166"/>
      <c r="FT124" s="34" t="str">
        <f t="shared" si="259"/>
        <v/>
      </c>
      <c r="FU124" s="90" t="str">
        <f t="shared" si="220"/>
        <v/>
      </c>
      <c r="FV124" s="47" t="str">
        <f t="shared" si="289"/>
        <v/>
      </c>
    </row>
    <row r="125" spans="1:178" x14ac:dyDescent="0.2">
      <c r="A125" s="169"/>
      <c r="B125" s="54" t="str">
        <f t="shared" si="221"/>
        <v/>
      </c>
      <c r="C125" s="76" t="str">
        <f>IF(B125&lt;&gt;"",IF(B125=0,COUNTIF(B$2:B124,0)+1,COUNTIF(B$2:B124,B125)+B125+COUNTIF(B:B,0)),"")</f>
        <v/>
      </c>
      <c r="D125" s="76" t="str">
        <f t="shared" si="222"/>
        <v/>
      </c>
      <c r="E125" s="121" t="str">
        <f>IF(AND(Sufficient_data="Yes",Include_study?="Yes",Input!Study_name&lt;&gt;""),Input!Study_name,"")</f>
        <v/>
      </c>
      <c r="F12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25" s="76" t="str">
        <f t="shared" si="223"/>
        <v/>
      </c>
      <c r="H125" s="132" t="str">
        <f t="shared" si="224"/>
        <v/>
      </c>
      <c r="I12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25" s="77" t="str">
        <f t="shared" si="225"/>
        <v/>
      </c>
      <c r="K125" s="77" t="str">
        <f t="shared" si="226"/>
        <v/>
      </c>
      <c r="L125" s="77" t="str">
        <f t="shared" si="227"/>
        <v/>
      </c>
      <c r="M125" s="77" t="str">
        <f t="shared" si="228"/>
        <v/>
      </c>
      <c r="N125" s="77" t="str">
        <f t="shared" si="229"/>
        <v/>
      </c>
      <c r="O125" s="146" t="str">
        <f t="shared" si="230"/>
        <v/>
      </c>
      <c r="P125" s="142" t="str">
        <f t="shared" si="231"/>
        <v/>
      </c>
      <c r="Q125" s="35"/>
      <c r="R125" s="71" t="e">
        <f t="shared" si="232"/>
        <v>#N/A</v>
      </c>
      <c r="S125" s="34" t="e">
        <f t="shared" si="233"/>
        <v>#N/A</v>
      </c>
      <c r="T125" s="47" t="e">
        <f t="shared" si="234"/>
        <v>#N/A</v>
      </c>
      <c r="Y125" s="169"/>
      <c r="Z125" s="83" t="str">
        <f t="shared" si="261"/>
        <v/>
      </c>
      <c r="AA125" s="34" t="str">
        <f t="shared" si="235"/>
        <v/>
      </c>
      <c r="AB125" s="34" t="str">
        <f t="shared" si="236"/>
        <v/>
      </c>
      <c r="AC125" s="34" t="str">
        <f t="shared" si="237"/>
        <v/>
      </c>
      <c r="AD125" s="34" t="str">
        <f t="shared" si="238"/>
        <v/>
      </c>
      <c r="AE125" s="77" t="str">
        <f t="shared" si="262"/>
        <v/>
      </c>
      <c r="AF125" s="77" t="str">
        <f t="shared" si="239"/>
        <v/>
      </c>
      <c r="AG125" s="84" t="str">
        <f t="shared" si="263"/>
        <v/>
      </c>
      <c r="AH125" s="34" t="str">
        <f t="shared" si="240"/>
        <v/>
      </c>
      <c r="AI125" s="34" t="str">
        <f t="shared" si="241"/>
        <v/>
      </c>
      <c r="AJ125" s="47" t="str">
        <f t="shared" si="242"/>
        <v/>
      </c>
      <c r="AK125" s="35"/>
      <c r="AL125" s="71" t="e">
        <f t="shared" si="264"/>
        <v>#N/A</v>
      </c>
      <c r="AM125" s="34" t="e">
        <f t="shared" si="265"/>
        <v>#N/A</v>
      </c>
      <c r="AN125" s="47" t="e">
        <f t="shared" si="266"/>
        <v>#N/A</v>
      </c>
      <c r="AO125" s="35"/>
      <c r="AP125" s="83" t="str">
        <f t="shared" si="267"/>
        <v/>
      </c>
      <c r="AQ125" s="34" t="str">
        <f>IF(AND(Sufficient_data="Yes",Include_study?="Yes",Subgroup&lt;&gt;""),IF(COUNTIFS(Input!L$2:L124,"="&amp;"Yes",Input!C$2:C124,"="&amp;"Yes",Input!M$2:M124,"="&amp;Subgroup)&gt;0,"",Subgroup),"")</f>
        <v/>
      </c>
      <c r="AR125" s="89" t="str">
        <f t="shared" si="268"/>
        <v/>
      </c>
      <c r="AS125" s="76" t="str">
        <f t="shared" si="269"/>
        <v/>
      </c>
      <c r="AT125" s="34" t="str">
        <f t="shared" si="270"/>
        <v/>
      </c>
      <c r="AU125" s="90" t="str">
        <f t="shared" si="271"/>
        <v/>
      </c>
      <c r="AV125" s="34" t="str">
        <f t="shared" si="272"/>
        <v/>
      </c>
      <c r="AW125" s="34" t="str">
        <f t="shared" si="273"/>
        <v/>
      </c>
      <c r="AX125" s="34" t="str">
        <f t="shared" si="243"/>
        <v/>
      </c>
      <c r="AY125" s="34" t="str">
        <f t="shared" si="274"/>
        <v/>
      </c>
      <c r="AZ125" s="34" t="str">
        <f t="shared" si="275"/>
        <v/>
      </c>
      <c r="BA125" s="34" t="str">
        <f t="shared" si="244"/>
        <v/>
      </c>
      <c r="BB125" s="89" t="str">
        <f t="shared" si="276"/>
        <v/>
      </c>
      <c r="BC125" s="34" t="str">
        <f t="shared" si="245"/>
        <v/>
      </c>
      <c r="BD125" s="34" t="str">
        <f t="shared" si="246"/>
        <v/>
      </c>
      <c r="BE125" s="34" t="str">
        <f t="shared" si="277"/>
        <v/>
      </c>
      <c r="BF125" s="34" t="str">
        <f t="shared" si="278"/>
        <v/>
      </c>
      <c r="BG125" s="34" t="str">
        <f t="shared" si="215"/>
        <v/>
      </c>
      <c r="BH125" s="34" t="str">
        <f t="shared" si="216"/>
        <v/>
      </c>
      <c r="BI125" s="34" t="str">
        <f t="shared" si="279"/>
        <v/>
      </c>
      <c r="BJ125" s="34" t="str">
        <f t="shared" si="280"/>
        <v/>
      </c>
      <c r="BK125" s="34" t="str">
        <f t="shared" si="281"/>
        <v/>
      </c>
      <c r="BL125" s="34" t="e">
        <f t="shared" si="282"/>
        <v>#N/A</v>
      </c>
      <c r="BM125" s="84" t="str">
        <f t="shared" si="217"/>
        <v/>
      </c>
      <c r="BN125" s="34" t="str">
        <f t="shared" si="283"/>
        <v/>
      </c>
      <c r="BO125" s="34" t="str">
        <f t="shared" si="247"/>
        <v/>
      </c>
      <c r="BP125" s="34" t="str">
        <f t="shared" si="284"/>
        <v/>
      </c>
      <c r="BQ125" s="47" t="str">
        <f t="shared" si="218"/>
        <v/>
      </c>
      <c r="BV125" s="170"/>
      <c r="BW125" s="71" t="e">
        <f>IF(AND(Sufficient_data="Yes",Include_study?="Yes",Moderator&lt;&gt;""),'Moderator Analysis'!E:E,NA())</f>
        <v>#N/A</v>
      </c>
      <c r="BX125" s="34" t="e">
        <f>IF(AND(Include_study?="Yes",Sufficient_data="Yes",Moderator&lt;&gt;""),'Moderator Analysis'!F:F,NA())</f>
        <v>#N/A</v>
      </c>
      <c r="BY125" s="34" t="str">
        <f t="shared" si="248"/>
        <v/>
      </c>
      <c r="BZ125" s="34" t="str">
        <f>IF(AND(Sufficient_data="Yes",Include_study?="Yes",Moderator&lt;&gt;""),'Moderator Analysis'!F:F-CJ$2,"")</f>
        <v/>
      </c>
      <c r="CA125" s="34" t="str">
        <f>IF(AND(Sufficient_data="Yes",Include_study?="Yes",Moderator&lt;&gt;""),'Moderator Analysis'!E:E-CJ$3,"")</f>
        <v/>
      </c>
      <c r="CB125" s="47" t="str">
        <f t="shared" si="249"/>
        <v/>
      </c>
      <c r="CD125" s="95" t="str">
        <f t="shared" si="285"/>
        <v/>
      </c>
      <c r="CE125" s="77" t="str">
        <f>IF(AND(Sufficient_data="Yes",Include_study?="Yes",CD125&lt;&gt;""),'Moderator Analysis'!F:F-'Moderator Analysis'!J$37,"")</f>
        <v/>
      </c>
      <c r="CF125" s="77" t="str">
        <f>IF(AND(Sufficient_data="Yes",Include_study?="Yes",CD125&lt;&gt;""),'Moderator Analysis'!E:E-SUMPRODUCT('Moderator Analysis'!E:E,CD:CD)/SUM(CD:CD),"")</f>
        <v/>
      </c>
      <c r="CG125" s="96" t="str">
        <f>IF(AND(Sufficient_data="Yes",Include_study?="Yes",CD125&lt;&gt;""),CD:CD*(BX125-'Moderator Analysis'!J$29-'Moderator Analysis'!J$30*'Moderator Analysis'!E:E)^2,"")</f>
        <v/>
      </c>
      <c r="CL125" s="170"/>
      <c r="CM125" s="174"/>
      <c r="CN125" s="34" t="str">
        <f t="shared" si="250"/>
        <v/>
      </c>
      <c r="CO125" s="34" t="str">
        <f>IF(AND(Include_study?="Yes",Sufficient_data="Yes"),1/('Publication Bias Analysis'!F:F^2+IF(Additional_model="Fixed effect",0,Calculations!DB$11)),"")</f>
        <v/>
      </c>
      <c r="CP125" s="34" t="str">
        <f>IF(AND(Include_study?="Yes",Sufficient_data="Yes"),1/('Publication Bias Analysis'!F:F^2+IF(Additional_model="Fixed effect",0,'Publication Bias Analysis'!L$32)),"")</f>
        <v/>
      </c>
      <c r="CQ125" s="34" t="str">
        <f>IF(AND(Include_study?="Yes",Sufficient_data="Yes"),'Publication Bias Analysis'!E:E-'Publication Bias Analysis'!I$37,"")</f>
        <v/>
      </c>
      <c r="CR125" s="34" t="str">
        <f t="shared" si="251"/>
        <v/>
      </c>
      <c r="CS125" s="34" t="str">
        <f t="shared" si="260"/>
        <v/>
      </c>
      <c r="CT125" s="76" t="str">
        <f t="shared" si="252"/>
        <v/>
      </c>
      <c r="CU125" s="76" t="str">
        <f>IF(AND(Include_study?="Yes",Sufficient_data="Yes"),CT:CT+IF(DF:DF&lt;0,-1,1)*COUNTIF(CT$2:CT124,CT:CT),"")</f>
        <v/>
      </c>
      <c r="CV125" s="76" t="str">
        <f>IF(AND(Include_study?="Yes",Sufficient_data="Yes"),RANK(DJ:DJ,DJ:DJ,1)*IF(DI:DI&lt;0,-1,1)+IF(DI:DI&lt;0,-1,1)*COUNTIF(CT$2:CT124,CT:CT),"")</f>
        <v/>
      </c>
      <c r="CW125" s="76" t="str">
        <f>IF(AND(Include_study?="Yes",Sufficient_data="Yes"),RANK(DM:DM,DM:DM,1)*IF(DL:DL&lt;0,-1,1)+IF(DL:DL&lt;0,-1,1)*COUNTIF(CT$2:CT124,CT:CT),"")</f>
        <v/>
      </c>
      <c r="CX125" s="34" t="e">
        <f>IF(AND(Include_study?="Yes",Sufficient_data="Yes"),'Publication Bias Analysis'!E:E,NA())</f>
        <v>#N/A</v>
      </c>
      <c r="CY125" s="47" t="e">
        <f>IF(AND(Include_study?="Yes",Sufficient_data="Yes"),'Publication Bias Analysis'!F:F,NA())</f>
        <v>#N/A</v>
      </c>
      <c r="DE125" s="166"/>
      <c r="DF12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25" s="34" t="str">
        <f t="shared" si="286"/>
        <v/>
      </c>
      <c r="DH125" s="47" t="str">
        <f>IF(AND(Include_study?="Yes",Sufficient_data="Yes"),1/('Publication Bias Analysis'!F:F^2+IF(Additional_model="Fixed effect",0,$DQ$7)),"")</f>
        <v/>
      </c>
      <c r="DI125" s="34" t="str">
        <f>IF(AND(Include_study?="Yes",Sufficient_data="Yes"),IF('Publication Bias Analysis'!L$37="Left",'Publication Bias Analysis'!E:E-DQ$3,DQ$3-'Publication Bias Analysis'!E:E),"")</f>
        <v/>
      </c>
      <c r="DJ125" s="34" t="str">
        <f t="shared" si="287"/>
        <v/>
      </c>
      <c r="DK125" s="47" t="str">
        <f>IF(AND(DI125&lt;&gt;"",CU125&lt;=MAX(CU:CU)-DQ$8),1/('Publication Bias Analysis'!F:F^2+IF(Additional_model="Fixed effect",0,$DQ$15)),"")</f>
        <v/>
      </c>
      <c r="DL125" s="7" t="str">
        <f>IF(AND(Include_study?="Yes",Sufficient_data="Yes"),IF('Publication Bias Analysis'!L$37="Left",'Publication Bias Analysis'!E:E-DQ$11,DQ$11-'Publication Bias Analysis'!E:E),"")</f>
        <v/>
      </c>
      <c r="DM125" s="7" t="str">
        <f t="shared" si="288"/>
        <v/>
      </c>
      <c r="DN125" s="47" t="str">
        <f>IF(AND(DL125&lt;&gt;"",CV125&lt;=MAX(CV:CV)-DQ$16),1/('Publication Bias Analysis'!F:F^2+IF(Additional_model="Fixed effect",0,$DQ$23)),"")</f>
        <v/>
      </c>
      <c r="EF125" s="166"/>
      <c r="EG125" s="34" t="str">
        <f t="shared" si="211"/>
        <v/>
      </c>
      <c r="EH125" s="47" t="str">
        <f>IF(AND(Include_study?="Yes",Sufficient_data="Yes"),Z_score-('Publication Bias Analysis'!P$3+'Publication Bias Analysis'!P$4*Inverse_standard_error),"")</f>
        <v/>
      </c>
      <c r="EJ125" s="166"/>
      <c r="EK125" s="34" t="str">
        <f>IF(AND(Include_study?="Yes",Sufficient_data="Yes"),('Publication Bias Analysis'!E:E-SUMPRODUCT('Publication Bias Analysis'!E:E,Calculations!CN:CN)/SUM(Calculations!CN:CN))/(SQRT(EL:EL)),"")</f>
        <v/>
      </c>
      <c r="EL125" s="34" t="str">
        <f>IF(AND(Include_study?="Yes",Sufficient_data="Yes"),'Publication Bias Analysis'!F:F^2-1/(SUM(Calculations!CN:CN)),"")</f>
        <v/>
      </c>
      <c r="EM125" s="76" t="str">
        <f t="shared" si="253"/>
        <v/>
      </c>
      <c r="EN125" s="76" t="str">
        <f t="shared" si="254"/>
        <v/>
      </c>
      <c r="EO125" s="76" t="str">
        <f>IF(AND(Include_study?="Yes",Sufficient_data="Yes"),COUNTIFS(EM$2:EM124,"&lt;"&amp;EM125,EN$2:EN124,"&lt;"&amp;EN125)+COUNTIFS(EM126:EM$201,"&lt;"&amp;EM125,EN126:EN$201,"&lt;"&amp;EN125)+COUNTIFS(EM$2:EM124,"&gt;"&amp;EM125,EN$2:EN124,"&gt;"&amp;EN125)+COUNTIFS(EM126:EM$201,"&gt;"&amp;EM125,EN126:EN$201,"&gt;"&amp;EN125),"")</f>
        <v/>
      </c>
      <c r="EP125" s="101" t="str">
        <f>IF(AND(Include_study?="Yes",Sufficient_data="Yes"),COUNTIFS(EM$2:EM124,"&lt;"&amp;EM125,EN$2:EN124,"&gt;"&amp;EN125)+COUNTIFS(EM126:EM$201,"&lt;"&amp;EM125,EN126:EN$201,"&gt;"&amp;EN125)+COUNTIFS(EM$2:EM124,"&gt;"&amp;EM125,EN$2:EN124,"&lt;"&amp;EN125)+COUNTIFS(EM126:EM$201,"&gt;"&amp;EM125,EN126:EN$201,"&lt;"&amp;EN125),"")</f>
        <v/>
      </c>
      <c r="ER125" s="166"/>
      <c r="EW125" s="166"/>
      <c r="EX125" s="34" t="e">
        <f t="shared" si="255"/>
        <v>#N/A</v>
      </c>
      <c r="EY125" s="34" t="e">
        <f t="shared" si="256"/>
        <v>#N/A</v>
      </c>
      <c r="EZ125" s="34" t="str">
        <f t="shared" si="257"/>
        <v/>
      </c>
      <c r="FA125" s="47" t="str">
        <f>IF(AND(Include_study?="Yes",Sufficient_data="Yes"),Z_score-('Publication Bias Analysis'!AL$30+'Publication Bias Analysis'!AL$31*Inverse_standard_error),"")</f>
        <v/>
      </c>
      <c r="FG125" s="166"/>
      <c r="FH125" s="104" t="str">
        <f>IF(Z_score&lt;&gt;"",RANK('Publication Bias Analysis'!AT:AT,'Publication Bias Analysis'!AT:AT,1)+COUNTIF('Publication Bias Analysis'!AT$2:AT124,'Publication Bias Analysis'!AT125),"")</f>
        <v/>
      </c>
      <c r="FI125" s="34" t="str">
        <f t="shared" si="258"/>
        <v/>
      </c>
      <c r="FJ125" s="34" t="e">
        <f>IF('Publication Bias Analysis'!AS125&lt;&gt;"",'Publication Bias Analysis'!AS125,NA())</f>
        <v>#N/A</v>
      </c>
      <c r="FK125" s="34" t="e">
        <f>IF('Publication Bias Analysis'!AT125&lt;&gt;"",'Publication Bias Analysis'!AT125,NA())</f>
        <v>#N/A</v>
      </c>
      <c r="FL125" s="34" t="str">
        <f>IF(AND(Include_study?="Yes",Sufficient_data="Yes"),'Publication Bias Analysis'!AS:AS-AVERAGE('Publication Bias Analysis'!AS:AS),"")</f>
        <v/>
      </c>
      <c r="FM125" s="47" t="str">
        <f>IF(AND(Include_study?="Yes",Sufficient_data="Yes"),FK:FK-('Publication Bias Analysis'!AW$30+'Publication Bias Analysis'!AW$31*'Publication Bias Analysis'!AS:AS),"")</f>
        <v/>
      </c>
      <c r="FS125" s="166"/>
      <c r="FT125" s="34" t="str">
        <f t="shared" si="259"/>
        <v/>
      </c>
      <c r="FU125" s="90" t="str">
        <f t="shared" si="220"/>
        <v/>
      </c>
      <c r="FV125" s="47" t="str">
        <f t="shared" si="289"/>
        <v/>
      </c>
    </row>
    <row r="126" spans="1:178" x14ac:dyDescent="0.2">
      <c r="A126" s="169"/>
      <c r="B126" s="54" t="str">
        <f t="shared" si="221"/>
        <v/>
      </c>
      <c r="C126" s="76" t="str">
        <f>IF(B126&lt;&gt;"",IF(B126=0,COUNTIF(B$2:B125,0)+1,COUNTIF(B$2:B125,B126)+B126+COUNTIF(B:B,0)),"")</f>
        <v/>
      </c>
      <c r="D126" s="76" t="str">
        <f t="shared" si="222"/>
        <v/>
      </c>
      <c r="E126" s="121" t="str">
        <f>IF(AND(Sufficient_data="Yes",Include_study?="Yes",Input!Study_name&lt;&gt;""),Input!Study_name,"")</f>
        <v/>
      </c>
      <c r="F12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26" s="76" t="str">
        <f t="shared" si="223"/>
        <v/>
      </c>
      <c r="H126" s="132" t="str">
        <f t="shared" si="224"/>
        <v/>
      </c>
      <c r="I12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26" s="77" t="str">
        <f t="shared" si="225"/>
        <v/>
      </c>
      <c r="K126" s="77" t="str">
        <f t="shared" si="226"/>
        <v/>
      </c>
      <c r="L126" s="77" t="str">
        <f t="shared" si="227"/>
        <v/>
      </c>
      <c r="M126" s="77" t="str">
        <f t="shared" si="228"/>
        <v/>
      </c>
      <c r="N126" s="77" t="str">
        <f t="shared" si="229"/>
        <v/>
      </c>
      <c r="O126" s="146" t="str">
        <f t="shared" si="230"/>
        <v/>
      </c>
      <c r="P126" s="142" t="str">
        <f t="shared" si="231"/>
        <v/>
      </c>
      <c r="Q126" s="35"/>
      <c r="R126" s="71" t="e">
        <f t="shared" si="232"/>
        <v>#N/A</v>
      </c>
      <c r="S126" s="34" t="e">
        <f t="shared" si="233"/>
        <v>#N/A</v>
      </c>
      <c r="T126" s="47" t="e">
        <f t="shared" si="234"/>
        <v>#N/A</v>
      </c>
      <c r="Y126" s="169"/>
      <c r="Z126" s="83" t="str">
        <f t="shared" si="261"/>
        <v/>
      </c>
      <c r="AA126" s="34" t="str">
        <f t="shared" si="235"/>
        <v/>
      </c>
      <c r="AB126" s="34" t="str">
        <f t="shared" si="236"/>
        <v/>
      </c>
      <c r="AC126" s="34" t="str">
        <f t="shared" si="237"/>
        <v/>
      </c>
      <c r="AD126" s="34" t="str">
        <f t="shared" si="238"/>
        <v/>
      </c>
      <c r="AE126" s="77" t="str">
        <f t="shared" si="262"/>
        <v/>
      </c>
      <c r="AF126" s="77" t="str">
        <f t="shared" si="239"/>
        <v/>
      </c>
      <c r="AG126" s="84" t="str">
        <f t="shared" si="263"/>
        <v/>
      </c>
      <c r="AH126" s="34" t="str">
        <f t="shared" si="240"/>
        <v/>
      </c>
      <c r="AI126" s="34" t="str">
        <f t="shared" si="241"/>
        <v/>
      </c>
      <c r="AJ126" s="47" t="str">
        <f t="shared" si="242"/>
        <v/>
      </c>
      <c r="AK126" s="35"/>
      <c r="AL126" s="71" t="e">
        <f t="shared" si="264"/>
        <v>#N/A</v>
      </c>
      <c r="AM126" s="34" t="e">
        <f t="shared" si="265"/>
        <v>#N/A</v>
      </c>
      <c r="AN126" s="47" t="e">
        <f t="shared" si="266"/>
        <v>#N/A</v>
      </c>
      <c r="AO126" s="35"/>
      <c r="AP126" s="83" t="str">
        <f t="shared" si="267"/>
        <v/>
      </c>
      <c r="AQ126" s="34" t="str">
        <f>IF(AND(Sufficient_data="Yes",Include_study?="Yes",Subgroup&lt;&gt;""),IF(COUNTIFS(Input!L$2:L125,"="&amp;"Yes",Input!C$2:C125,"="&amp;"Yes",Input!M$2:M125,"="&amp;Subgroup)&gt;0,"",Subgroup),"")</f>
        <v/>
      </c>
      <c r="AR126" s="89" t="str">
        <f t="shared" si="268"/>
        <v/>
      </c>
      <c r="AS126" s="76" t="str">
        <f t="shared" si="269"/>
        <v/>
      </c>
      <c r="AT126" s="34" t="str">
        <f t="shared" si="270"/>
        <v/>
      </c>
      <c r="AU126" s="90" t="str">
        <f t="shared" si="271"/>
        <v/>
      </c>
      <c r="AV126" s="34" t="str">
        <f t="shared" si="272"/>
        <v/>
      </c>
      <c r="AW126" s="34" t="str">
        <f t="shared" si="273"/>
        <v/>
      </c>
      <c r="AX126" s="34" t="str">
        <f t="shared" si="243"/>
        <v/>
      </c>
      <c r="AY126" s="34" t="str">
        <f t="shared" si="274"/>
        <v/>
      </c>
      <c r="AZ126" s="34" t="str">
        <f t="shared" si="275"/>
        <v/>
      </c>
      <c r="BA126" s="34" t="str">
        <f t="shared" si="244"/>
        <v/>
      </c>
      <c r="BB126" s="89" t="str">
        <f t="shared" si="276"/>
        <v/>
      </c>
      <c r="BC126" s="34" t="str">
        <f t="shared" si="245"/>
        <v/>
      </c>
      <c r="BD126" s="34" t="str">
        <f t="shared" si="246"/>
        <v/>
      </c>
      <c r="BE126" s="34" t="str">
        <f t="shared" si="277"/>
        <v/>
      </c>
      <c r="BF126" s="34" t="str">
        <f t="shared" si="278"/>
        <v/>
      </c>
      <c r="BG126" s="34" t="str">
        <f t="shared" si="215"/>
        <v/>
      </c>
      <c r="BH126" s="34" t="str">
        <f t="shared" si="216"/>
        <v/>
      </c>
      <c r="BI126" s="34" t="str">
        <f t="shared" si="279"/>
        <v/>
      </c>
      <c r="BJ126" s="34" t="str">
        <f t="shared" si="280"/>
        <v/>
      </c>
      <c r="BK126" s="34" t="str">
        <f t="shared" si="281"/>
        <v/>
      </c>
      <c r="BL126" s="34" t="e">
        <f t="shared" si="282"/>
        <v>#N/A</v>
      </c>
      <c r="BM126" s="84" t="str">
        <f t="shared" si="217"/>
        <v/>
      </c>
      <c r="BN126" s="34" t="str">
        <f t="shared" si="283"/>
        <v/>
      </c>
      <c r="BO126" s="34" t="str">
        <f t="shared" si="247"/>
        <v/>
      </c>
      <c r="BP126" s="34" t="str">
        <f t="shared" si="284"/>
        <v/>
      </c>
      <c r="BQ126" s="47" t="str">
        <f t="shared" si="218"/>
        <v/>
      </c>
      <c r="BV126" s="170"/>
      <c r="BW126" s="71" t="e">
        <f>IF(AND(Sufficient_data="Yes",Include_study?="Yes",Moderator&lt;&gt;""),'Moderator Analysis'!E:E,NA())</f>
        <v>#N/A</v>
      </c>
      <c r="BX126" s="34" t="e">
        <f>IF(AND(Include_study?="Yes",Sufficient_data="Yes",Moderator&lt;&gt;""),'Moderator Analysis'!F:F,NA())</f>
        <v>#N/A</v>
      </c>
      <c r="BY126" s="34" t="str">
        <f t="shared" si="248"/>
        <v/>
      </c>
      <c r="BZ126" s="34" t="str">
        <f>IF(AND(Sufficient_data="Yes",Include_study?="Yes",Moderator&lt;&gt;""),'Moderator Analysis'!F:F-CJ$2,"")</f>
        <v/>
      </c>
      <c r="CA126" s="34" t="str">
        <f>IF(AND(Sufficient_data="Yes",Include_study?="Yes",Moderator&lt;&gt;""),'Moderator Analysis'!E:E-CJ$3,"")</f>
        <v/>
      </c>
      <c r="CB126" s="47" t="str">
        <f t="shared" si="249"/>
        <v/>
      </c>
      <c r="CD126" s="95" t="str">
        <f t="shared" si="285"/>
        <v/>
      </c>
      <c r="CE126" s="77" t="str">
        <f>IF(AND(Sufficient_data="Yes",Include_study?="Yes",CD126&lt;&gt;""),'Moderator Analysis'!F:F-'Moderator Analysis'!J$37,"")</f>
        <v/>
      </c>
      <c r="CF126" s="77" t="str">
        <f>IF(AND(Sufficient_data="Yes",Include_study?="Yes",CD126&lt;&gt;""),'Moderator Analysis'!E:E-SUMPRODUCT('Moderator Analysis'!E:E,CD:CD)/SUM(CD:CD),"")</f>
        <v/>
      </c>
      <c r="CG126" s="96" t="str">
        <f>IF(AND(Sufficient_data="Yes",Include_study?="Yes",CD126&lt;&gt;""),CD:CD*(BX126-'Moderator Analysis'!J$29-'Moderator Analysis'!J$30*'Moderator Analysis'!E:E)^2,"")</f>
        <v/>
      </c>
      <c r="CL126" s="170"/>
      <c r="CM126" s="174"/>
      <c r="CN126" s="34" t="str">
        <f t="shared" si="250"/>
        <v/>
      </c>
      <c r="CO126" s="34" t="str">
        <f>IF(AND(Include_study?="Yes",Sufficient_data="Yes"),1/('Publication Bias Analysis'!F:F^2+IF(Additional_model="Fixed effect",0,Calculations!DB$11)),"")</f>
        <v/>
      </c>
      <c r="CP126" s="34" t="str">
        <f>IF(AND(Include_study?="Yes",Sufficient_data="Yes"),1/('Publication Bias Analysis'!F:F^2+IF(Additional_model="Fixed effect",0,'Publication Bias Analysis'!L$32)),"")</f>
        <v/>
      </c>
      <c r="CQ126" s="34" t="str">
        <f>IF(AND(Include_study?="Yes",Sufficient_data="Yes"),'Publication Bias Analysis'!E:E-'Publication Bias Analysis'!I$37,"")</f>
        <v/>
      </c>
      <c r="CR126" s="34" t="str">
        <f t="shared" si="251"/>
        <v/>
      </c>
      <c r="CS126" s="34" t="str">
        <f t="shared" si="260"/>
        <v/>
      </c>
      <c r="CT126" s="76" t="str">
        <f t="shared" si="252"/>
        <v/>
      </c>
      <c r="CU126" s="76" t="str">
        <f>IF(AND(Include_study?="Yes",Sufficient_data="Yes"),CT:CT+IF(DF:DF&lt;0,-1,1)*COUNTIF(CT$2:CT125,CT:CT),"")</f>
        <v/>
      </c>
      <c r="CV126" s="76" t="str">
        <f>IF(AND(Include_study?="Yes",Sufficient_data="Yes"),RANK(DJ:DJ,DJ:DJ,1)*IF(DI:DI&lt;0,-1,1)+IF(DI:DI&lt;0,-1,1)*COUNTIF(CT$2:CT125,CT:CT),"")</f>
        <v/>
      </c>
      <c r="CW126" s="76" t="str">
        <f>IF(AND(Include_study?="Yes",Sufficient_data="Yes"),RANK(DM:DM,DM:DM,1)*IF(DL:DL&lt;0,-1,1)+IF(DL:DL&lt;0,-1,1)*COUNTIF(CT$2:CT125,CT:CT),"")</f>
        <v/>
      </c>
      <c r="CX126" s="34" t="e">
        <f>IF(AND(Include_study?="Yes",Sufficient_data="Yes"),'Publication Bias Analysis'!E:E,NA())</f>
        <v>#N/A</v>
      </c>
      <c r="CY126" s="47" t="e">
        <f>IF(AND(Include_study?="Yes",Sufficient_data="Yes"),'Publication Bias Analysis'!F:F,NA())</f>
        <v>#N/A</v>
      </c>
      <c r="DE126" s="166"/>
      <c r="DF12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26" s="34" t="str">
        <f t="shared" si="286"/>
        <v/>
      </c>
      <c r="DH126" s="47" t="str">
        <f>IF(AND(Include_study?="Yes",Sufficient_data="Yes"),1/('Publication Bias Analysis'!F:F^2+IF(Additional_model="Fixed effect",0,$DQ$7)),"")</f>
        <v/>
      </c>
      <c r="DI126" s="34" t="str">
        <f>IF(AND(Include_study?="Yes",Sufficient_data="Yes"),IF('Publication Bias Analysis'!L$37="Left",'Publication Bias Analysis'!E:E-DQ$3,DQ$3-'Publication Bias Analysis'!E:E),"")</f>
        <v/>
      </c>
      <c r="DJ126" s="34" t="str">
        <f t="shared" si="287"/>
        <v/>
      </c>
      <c r="DK126" s="47" t="str">
        <f>IF(AND(DI126&lt;&gt;"",CU126&lt;=MAX(CU:CU)-DQ$8),1/('Publication Bias Analysis'!F:F^2+IF(Additional_model="Fixed effect",0,$DQ$15)),"")</f>
        <v/>
      </c>
      <c r="DL126" s="7" t="str">
        <f>IF(AND(Include_study?="Yes",Sufficient_data="Yes"),IF('Publication Bias Analysis'!L$37="Left",'Publication Bias Analysis'!E:E-DQ$11,DQ$11-'Publication Bias Analysis'!E:E),"")</f>
        <v/>
      </c>
      <c r="DM126" s="7" t="str">
        <f t="shared" si="288"/>
        <v/>
      </c>
      <c r="DN126" s="47" t="str">
        <f>IF(AND(DL126&lt;&gt;"",CV126&lt;=MAX(CV:CV)-DQ$16),1/('Publication Bias Analysis'!F:F^2+IF(Additional_model="Fixed effect",0,$DQ$23)),"")</f>
        <v/>
      </c>
      <c r="EF126" s="166"/>
      <c r="EG126" s="34" t="str">
        <f t="shared" si="211"/>
        <v/>
      </c>
      <c r="EH126" s="47" t="str">
        <f>IF(AND(Include_study?="Yes",Sufficient_data="Yes"),Z_score-('Publication Bias Analysis'!P$3+'Publication Bias Analysis'!P$4*Inverse_standard_error),"")</f>
        <v/>
      </c>
      <c r="EJ126" s="166"/>
      <c r="EK126" s="34" t="str">
        <f>IF(AND(Include_study?="Yes",Sufficient_data="Yes"),('Publication Bias Analysis'!E:E-SUMPRODUCT('Publication Bias Analysis'!E:E,Calculations!CN:CN)/SUM(Calculations!CN:CN))/(SQRT(EL:EL)),"")</f>
        <v/>
      </c>
      <c r="EL126" s="34" t="str">
        <f>IF(AND(Include_study?="Yes",Sufficient_data="Yes"),'Publication Bias Analysis'!F:F^2-1/(SUM(Calculations!CN:CN)),"")</f>
        <v/>
      </c>
      <c r="EM126" s="76" t="str">
        <f t="shared" si="253"/>
        <v/>
      </c>
      <c r="EN126" s="76" t="str">
        <f t="shared" si="254"/>
        <v/>
      </c>
      <c r="EO126" s="76" t="str">
        <f>IF(AND(Include_study?="Yes",Sufficient_data="Yes"),COUNTIFS(EM$2:EM125,"&lt;"&amp;EM126,EN$2:EN125,"&lt;"&amp;EN126)+COUNTIFS(EM127:EM$201,"&lt;"&amp;EM126,EN127:EN$201,"&lt;"&amp;EN126)+COUNTIFS(EM$2:EM125,"&gt;"&amp;EM126,EN$2:EN125,"&gt;"&amp;EN126)+COUNTIFS(EM127:EM$201,"&gt;"&amp;EM126,EN127:EN$201,"&gt;"&amp;EN126),"")</f>
        <v/>
      </c>
      <c r="EP126" s="101" t="str">
        <f>IF(AND(Include_study?="Yes",Sufficient_data="Yes"),COUNTIFS(EM$2:EM125,"&lt;"&amp;EM126,EN$2:EN125,"&gt;"&amp;EN126)+COUNTIFS(EM127:EM$201,"&lt;"&amp;EM126,EN127:EN$201,"&gt;"&amp;EN126)+COUNTIFS(EM$2:EM125,"&gt;"&amp;EM126,EN$2:EN125,"&lt;"&amp;EN126)+COUNTIFS(EM127:EM$201,"&gt;"&amp;EM126,EN127:EN$201,"&lt;"&amp;EN126),"")</f>
        <v/>
      </c>
      <c r="ER126" s="166"/>
      <c r="EW126" s="166"/>
      <c r="EX126" s="34" t="e">
        <f t="shared" si="255"/>
        <v>#N/A</v>
      </c>
      <c r="EY126" s="34" t="e">
        <f t="shared" si="256"/>
        <v>#N/A</v>
      </c>
      <c r="EZ126" s="34" t="str">
        <f t="shared" si="257"/>
        <v/>
      </c>
      <c r="FA126" s="47" t="str">
        <f>IF(AND(Include_study?="Yes",Sufficient_data="Yes"),Z_score-('Publication Bias Analysis'!AL$30+'Publication Bias Analysis'!AL$31*Inverse_standard_error),"")</f>
        <v/>
      </c>
      <c r="FG126" s="166"/>
      <c r="FH126" s="104" t="str">
        <f>IF(Z_score&lt;&gt;"",RANK('Publication Bias Analysis'!AT:AT,'Publication Bias Analysis'!AT:AT,1)+COUNTIF('Publication Bias Analysis'!AT$2:AT125,'Publication Bias Analysis'!AT126),"")</f>
        <v/>
      </c>
      <c r="FI126" s="34" t="str">
        <f t="shared" si="258"/>
        <v/>
      </c>
      <c r="FJ126" s="34" t="e">
        <f>IF('Publication Bias Analysis'!AS126&lt;&gt;"",'Publication Bias Analysis'!AS126,NA())</f>
        <v>#N/A</v>
      </c>
      <c r="FK126" s="34" t="e">
        <f>IF('Publication Bias Analysis'!AT126&lt;&gt;"",'Publication Bias Analysis'!AT126,NA())</f>
        <v>#N/A</v>
      </c>
      <c r="FL126" s="34" t="str">
        <f>IF(AND(Include_study?="Yes",Sufficient_data="Yes"),'Publication Bias Analysis'!AS:AS-AVERAGE('Publication Bias Analysis'!AS:AS),"")</f>
        <v/>
      </c>
      <c r="FM126" s="47" t="str">
        <f>IF(AND(Include_study?="Yes",Sufficient_data="Yes"),FK:FK-('Publication Bias Analysis'!AW$30+'Publication Bias Analysis'!AW$31*'Publication Bias Analysis'!AS:AS),"")</f>
        <v/>
      </c>
      <c r="FS126" s="166"/>
      <c r="FT126" s="34" t="str">
        <f t="shared" si="259"/>
        <v/>
      </c>
      <c r="FU126" s="90" t="str">
        <f t="shared" si="220"/>
        <v/>
      </c>
      <c r="FV126" s="47" t="str">
        <f t="shared" si="289"/>
        <v/>
      </c>
    </row>
    <row r="127" spans="1:178" x14ac:dyDescent="0.2">
      <c r="A127" s="169"/>
      <c r="B127" s="54" t="str">
        <f t="shared" si="221"/>
        <v/>
      </c>
      <c r="C127" s="76" t="str">
        <f>IF(B127&lt;&gt;"",IF(B127=0,COUNTIF(B$2:B126,0)+1,COUNTIF(B$2:B126,B127)+B127+COUNTIF(B:B,0)),"")</f>
        <v/>
      </c>
      <c r="D127" s="76" t="str">
        <f t="shared" si="222"/>
        <v/>
      </c>
      <c r="E127" s="121" t="str">
        <f>IF(AND(Sufficient_data="Yes",Include_study?="Yes",Input!Study_name&lt;&gt;""),Input!Study_name,"")</f>
        <v/>
      </c>
      <c r="F12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27" s="76" t="str">
        <f t="shared" si="223"/>
        <v/>
      </c>
      <c r="H127" s="132" t="str">
        <f t="shared" si="224"/>
        <v/>
      </c>
      <c r="I12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27" s="77" t="str">
        <f t="shared" si="225"/>
        <v/>
      </c>
      <c r="K127" s="77" t="str">
        <f t="shared" si="226"/>
        <v/>
      </c>
      <c r="L127" s="77" t="str">
        <f t="shared" si="227"/>
        <v/>
      </c>
      <c r="M127" s="77" t="str">
        <f t="shared" si="228"/>
        <v/>
      </c>
      <c r="N127" s="77" t="str">
        <f t="shared" si="229"/>
        <v/>
      </c>
      <c r="O127" s="146" t="str">
        <f t="shared" si="230"/>
        <v/>
      </c>
      <c r="P127" s="142" t="str">
        <f t="shared" si="231"/>
        <v/>
      </c>
      <c r="Q127" s="35"/>
      <c r="R127" s="71" t="e">
        <f t="shared" si="232"/>
        <v>#N/A</v>
      </c>
      <c r="S127" s="34" t="e">
        <f t="shared" si="233"/>
        <v>#N/A</v>
      </c>
      <c r="T127" s="47" t="e">
        <f t="shared" si="234"/>
        <v>#N/A</v>
      </c>
      <c r="Y127" s="169"/>
      <c r="Z127" s="83" t="str">
        <f t="shared" si="261"/>
        <v/>
      </c>
      <c r="AA127" s="34" t="str">
        <f t="shared" si="235"/>
        <v/>
      </c>
      <c r="AB127" s="34" t="str">
        <f t="shared" si="236"/>
        <v/>
      </c>
      <c r="AC127" s="34" t="str">
        <f t="shared" si="237"/>
        <v/>
      </c>
      <c r="AD127" s="34" t="str">
        <f t="shared" si="238"/>
        <v/>
      </c>
      <c r="AE127" s="77" t="str">
        <f t="shared" si="262"/>
        <v/>
      </c>
      <c r="AF127" s="77" t="str">
        <f t="shared" si="239"/>
        <v/>
      </c>
      <c r="AG127" s="84" t="str">
        <f t="shared" si="263"/>
        <v/>
      </c>
      <c r="AH127" s="34" t="str">
        <f t="shared" si="240"/>
        <v/>
      </c>
      <c r="AI127" s="34" t="str">
        <f t="shared" si="241"/>
        <v/>
      </c>
      <c r="AJ127" s="47" t="str">
        <f t="shared" si="242"/>
        <v/>
      </c>
      <c r="AK127" s="35"/>
      <c r="AL127" s="71" t="e">
        <f t="shared" si="264"/>
        <v>#N/A</v>
      </c>
      <c r="AM127" s="34" t="e">
        <f t="shared" si="265"/>
        <v>#N/A</v>
      </c>
      <c r="AN127" s="47" t="e">
        <f t="shared" si="266"/>
        <v>#N/A</v>
      </c>
      <c r="AO127" s="35"/>
      <c r="AP127" s="83" t="str">
        <f t="shared" si="267"/>
        <v/>
      </c>
      <c r="AQ127" s="34" t="str">
        <f>IF(AND(Sufficient_data="Yes",Include_study?="Yes",Subgroup&lt;&gt;""),IF(COUNTIFS(Input!L$2:L126,"="&amp;"Yes",Input!C$2:C126,"="&amp;"Yes",Input!M$2:M126,"="&amp;Subgroup)&gt;0,"",Subgroup),"")</f>
        <v/>
      </c>
      <c r="AR127" s="89" t="str">
        <f t="shared" si="268"/>
        <v/>
      </c>
      <c r="AS127" s="76" t="str">
        <f t="shared" si="269"/>
        <v/>
      </c>
      <c r="AT127" s="34" t="str">
        <f t="shared" si="270"/>
        <v/>
      </c>
      <c r="AU127" s="90" t="str">
        <f t="shared" si="271"/>
        <v/>
      </c>
      <c r="AV127" s="34" t="str">
        <f t="shared" si="272"/>
        <v/>
      </c>
      <c r="AW127" s="34" t="str">
        <f t="shared" si="273"/>
        <v/>
      </c>
      <c r="AX127" s="34" t="str">
        <f t="shared" si="243"/>
        <v/>
      </c>
      <c r="AY127" s="34" t="str">
        <f t="shared" si="274"/>
        <v/>
      </c>
      <c r="AZ127" s="34" t="str">
        <f t="shared" si="275"/>
        <v/>
      </c>
      <c r="BA127" s="34" t="str">
        <f t="shared" si="244"/>
        <v/>
      </c>
      <c r="BB127" s="89" t="str">
        <f t="shared" si="276"/>
        <v/>
      </c>
      <c r="BC127" s="34" t="str">
        <f t="shared" si="245"/>
        <v/>
      </c>
      <c r="BD127" s="34" t="str">
        <f t="shared" si="246"/>
        <v/>
      </c>
      <c r="BE127" s="34" t="str">
        <f t="shared" si="277"/>
        <v/>
      </c>
      <c r="BF127" s="34" t="str">
        <f t="shared" si="278"/>
        <v/>
      </c>
      <c r="BG127" s="34" t="str">
        <f t="shared" si="215"/>
        <v/>
      </c>
      <c r="BH127" s="34" t="str">
        <f t="shared" si="216"/>
        <v/>
      </c>
      <c r="BI127" s="34" t="str">
        <f t="shared" si="279"/>
        <v/>
      </c>
      <c r="BJ127" s="34" t="str">
        <f t="shared" si="280"/>
        <v/>
      </c>
      <c r="BK127" s="34" t="str">
        <f t="shared" si="281"/>
        <v/>
      </c>
      <c r="BL127" s="34" t="e">
        <f t="shared" si="282"/>
        <v>#N/A</v>
      </c>
      <c r="BM127" s="84" t="str">
        <f t="shared" si="217"/>
        <v/>
      </c>
      <c r="BN127" s="34" t="str">
        <f t="shared" si="283"/>
        <v/>
      </c>
      <c r="BO127" s="34" t="str">
        <f t="shared" si="247"/>
        <v/>
      </c>
      <c r="BP127" s="34" t="str">
        <f t="shared" si="284"/>
        <v/>
      </c>
      <c r="BQ127" s="47" t="str">
        <f t="shared" si="218"/>
        <v/>
      </c>
      <c r="BV127" s="170"/>
      <c r="BW127" s="71" t="e">
        <f>IF(AND(Sufficient_data="Yes",Include_study?="Yes",Moderator&lt;&gt;""),'Moderator Analysis'!E:E,NA())</f>
        <v>#N/A</v>
      </c>
      <c r="BX127" s="34" t="e">
        <f>IF(AND(Include_study?="Yes",Sufficient_data="Yes",Moderator&lt;&gt;""),'Moderator Analysis'!F:F,NA())</f>
        <v>#N/A</v>
      </c>
      <c r="BY127" s="34" t="str">
        <f t="shared" si="248"/>
        <v/>
      </c>
      <c r="BZ127" s="34" t="str">
        <f>IF(AND(Sufficient_data="Yes",Include_study?="Yes",Moderator&lt;&gt;""),'Moderator Analysis'!F:F-CJ$2,"")</f>
        <v/>
      </c>
      <c r="CA127" s="34" t="str">
        <f>IF(AND(Sufficient_data="Yes",Include_study?="Yes",Moderator&lt;&gt;""),'Moderator Analysis'!E:E-CJ$3,"")</f>
        <v/>
      </c>
      <c r="CB127" s="47" t="str">
        <f t="shared" si="249"/>
        <v/>
      </c>
      <c r="CD127" s="95" t="str">
        <f t="shared" si="285"/>
        <v/>
      </c>
      <c r="CE127" s="77" t="str">
        <f>IF(AND(Sufficient_data="Yes",Include_study?="Yes",CD127&lt;&gt;""),'Moderator Analysis'!F:F-'Moderator Analysis'!J$37,"")</f>
        <v/>
      </c>
      <c r="CF127" s="77" t="str">
        <f>IF(AND(Sufficient_data="Yes",Include_study?="Yes",CD127&lt;&gt;""),'Moderator Analysis'!E:E-SUMPRODUCT('Moderator Analysis'!E:E,CD:CD)/SUM(CD:CD),"")</f>
        <v/>
      </c>
      <c r="CG127" s="96" t="str">
        <f>IF(AND(Sufficient_data="Yes",Include_study?="Yes",CD127&lt;&gt;""),CD:CD*(BX127-'Moderator Analysis'!J$29-'Moderator Analysis'!J$30*'Moderator Analysis'!E:E)^2,"")</f>
        <v/>
      </c>
      <c r="CL127" s="170"/>
      <c r="CM127" s="174"/>
      <c r="CN127" s="34" t="str">
        <f t="shared" si="250"/>
        <v/>
      </c>
      <c r="CO127" s="34" t="str">
        <f>IF(AND(Include_study?="Yes",Sufficient_data="Yes"),1/('Publication Bias Analysis'!F:F^2+IF(Additional_model="Fixed effect",0,Calculations!DB$11)),"")</f>
        <v/>
      </c>
      <c r="CP127" s="34" t="str">
        <f>IF(AND(Include_study?="Yes",Sufficient_data="Yes"),1/('Publication Bias Analysis'!F:F^2+IF(Additional_model="Fixed effect",0,'Publication Bias Analysis'!L$32)),"")</f>
        <v/>
      </c>
      <c r="CQ127" s="34" t="str">
        <f>IF(AND(Include_study?="Yes",Sufficient_data="Yes"),'Publication Bias Analysis'!E:E-'Publication Bias Analysis'!I$37,"")</f>
        <v/>
      </c>
      <c r="CR127" s="34" t="str">
        <f t="shared" si="251"/>
        <v/>
      </c>
      <c r="CS127" s="34" t="str">
        <f t="shared" si="260"/>
        <v/>
      </c>
      <c r="CT127" s="76" t="str">
        <f t="shared" si="252"/>
        <v/>
      </c>
      <c r="CU127" s="76" t="str">
        <f>IF(AND(Include_study?="Yes",Sufficient_data="Yes"),CT:CT+IF(DF:DF&lt;0,-1,1)*COUNTIF(CT$2:CT126,CT:CT),"")</f>
        <v/>
      </c>
      <c r="CV127" s="76" t="str">
        <f>IF(AND(Include_study?="Yes",Sufficient_data="Yes"),RANK(DJ:DJ,DJ:DJ,1)*IF(DI:DI&lt;0,-1,1)+IF(DI:DI&lt;0,-1,1)*COUNTIF(CT$2:CT126,CT:CT),"")</f>
        <v/>
      </c>
      <c r="CW127" s="76" t="str">
        <f>IF(AND(Include_study?="Yes",Sufficient_data="Yes"),RANK(DM:DM,DM:DM,1)*IF(DL:DL&lt;0,-1,1)+IF(DL:DL&lt;0,-1,1)*COUNTIF(CT$2:CT126,CT:CT),"")</f>
        <v/>
      </c>
      <c r="CX127" s="34" t="e">
        <f>IF(AND(Include_study?="Yes",Sufficient_data="Yes"),'Publication Bias Analysis'!E:E,NA())</f>
        <v>#N/A</v>
      </c>
      <c r="CY127" s="47" t="e">
        <f>IF(AND(Include_study?="Yes",Sufficient_data="Yes"),'Publication Bias Analysis'!F:F,NA())</f>
        <v>#N/A</v>
      </c>
      <c r="DE127" s="166"/>
      <c r="DF12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27" s="34" t="str">
        <f t="shared" si="286"/>
        <v/>
      </c>
      <c r="DH127" s="47" t="str">
        <f>IF(AND(Include_study?="Yes",Sufficient_data="Yes"),1/('Publication Bias Analysis'!F:F^2+IF(Additional_model="Fixed effect",0,$DQ$7)),"")</f>
        <v/>
      </c>
      <c r="DI127" s="34" t="str">
        <f>IF(AND(Include_study?="Yes",Sufficient_data="Yes"),IF('Publication Bias Analysis'!L$37="Left",'Publication Bias Analysis'!E:E-DQ$3,DQ$3-'Publication Bias Analysis'!E:E),"")</f>
        <v/>
      </c>
      <c r="DJ127" s="34" t="str">
        <f t="shared" si="287"/>
        <v/>
      </c>
      <c r="DK127" s="47" t="str">
        <f>IF(AND(DI127&lt;&gt;"",CU127&lt;=MAX(CU:CU)-DQ$8),1/('Publication Bias Analysis'!F:F^2+IF(Additional_model="Fixed effect",0,$DQ$15)),"")</f>
        <v/>
      </c>
      <c r="DL127" s="7" t="str">
        <f>IF(AND(Include_study?="Yes",Sufficient_data="Yes"),IF('Publication Bias Analysis'!L$37="Left",'Publication Bias Analysis'!E:E-DQ$11,DQ$11-'Publication Bias Analysis'!E:E),"")</f>
        <v/>
      </c>
      <c r="DM127" s="7" t="str">
        <f t="shared" si="288"/>
        <v/>
      </c>
      <c r="DN127" s="47" t="str">
        <f>IF(AND(DL127&lt;&gt;"",CV127&lt;=MAX(CV:CV)-DQ$16),1/('Publication Bias Analysis'!F:F^2+IF(Additional_model="Fixed effect",0,$DQ$23)),"")</f>
        <v/>
      </c>
      <c r="EF127" s="166"/>
      <c r="EG127" s="34" t="str">
        <f t="shared" si="211"/>
        <v/>
      </c>
      <c r="EH127" s="47" t="str">
        <f>IF(AND(Include_study?="Yes",Sufficient_data="Yes"),Z_score-('Publication Bias Analysis'!P$3+'Publication Bias Analysis'!P$4*Inverse_standard_error),"")</f>
        <v/>
      </c>
      <c r="EJ127" s="166"/>
      <c r="EK127" s="34" t="str">
        <f>IF(AND(Include_study?="Yes",Sufficient_data="Yes"),('Publication Bias Analysis'!E:E-SUMPRODUCT('Publication Bias Analysis'!E:E,Calculations!CN:CN)/SUM(Calculations!CN:CN))/(SQRT(EL:EL)),"")</f>
        <v/>
      </c>
      <c r="EL127" s="34" t="str">
        <f>IF(AND(Include_study?="Yes",Sufficient_data="Yes"),'Publication Bias Analysis'!F:F^2-1/(SUM(Calculations!CN:CN)),"")</f>
        <v/>
      </c>
      <c r="EM127" s="76" t="str">
        <f t="shared" si="253"/>
        <v/>
      </c>
      <c r="EN127" s="76" t="str">
        <f t="shared" si="254"/>
        <v/>
      </c>
      <c r="EO127" s="76" t="str">
        <f>IF(AND(Include_study?="Yes",Sufficient_data="Yes"),COUNTIFS(EM$2:EM126,"&lt;"&amp;EM127,EN$2:EN126,"&lt;"&amp;EN127)+COUNTIFS(EM128:EM$201,"&lt;"&amp;EM127,EN128:EN$201,"&lt;"&amp;EN127)+COUNTIFS(EM$2:EM126,"&gt;"&amp;EM127,EN$2:EN126,"&gt;"&amp;EN127)+COUNTIFS(EM128:EM$201,"&gt;"&amp;EM127,EN128:EN$201,"&gt;"&amp;EN127),"")</f>
        <v/>
      </c>
      <c r="EP127" s="101" t="str">
        <f>IF(AND(Include_study?="Yes",Sufficient_data="Yes"),COUNTIFS(EM$2:EM126,"&lt;"&amp;EM127,EN$2:EN126,"&gt;"&amp;EN127)+COUNTIFS(EM128:EM$201,"&lt;"&amp;EM127,EN128:EN$201,"&gt;"&amp;EN127)+COUNTIFS(EM$2:EM126,"&gt;"&amp;EM127,EN$2:EN126,"&lt;"&amp;EN127)+COUNTIFS(EM128:EM$201,"&gt;"&amp;EM127,EN128:EN$201,"&lt;"&amp;EN127),"")</f>
        <v/>
      </c>
      <c r="ER127" s="166"/>
      <c r="EW127" s="166"/>
      <c r="EX127" s="34" t="e">
        <f t="shared" si="255"/>
        <v>#N/A</v>
      </c>
      <c r="EY127" s="34" t="e">
        <f t="shared" si="256"/>
        <v>#N/A</v>
      </c>
      <c r="EZ127" s="34" t="str">
        <f t="shared" si="257"/>
        <v/>
      </c>
      <c r="FA127" s="47" t="str">
        <f>IF(AND(Include_study?="Yes",Sufficient_data="Yes"),Z_score-('Publication Bias Analysis'!AL$30+'Publication Bias Analysis'!AL$31*Inverse_standard_error),"")</f>
        <v/>
      </c>
      <c r="FG127" s="166"/>
      <c r="FH127" s="104" t="str">
        <f>IF(Z_score&lt;&gt;"",RANK('Publication Bias Analysis'!AT:AT,'Publication Bias Analysis'!AT:AT,1)+COUNTIF('Publication Bias Analysis'!AT$2:AT126,'Publication Bias Analysis'!AT127),"")</f>
        <v/>
      </c>
      <c r="FI127" s="34" t="str">
        <f t="shared" si="258"/>
        <v/>
      </c>
      <c r="FJ127" s="34" t="e">
        <f>IF('Publication Bias Analysis'!AS127&lt;&gt;"",'Publication Bias Analysis'!AS127,NA())</f>
        <v>#N/A</v>
      </c>
      <c r="FK127" s="34" t="e">
        <f>IF('Publication Bias Analysis'!AT127&lt;&gt;"",'Publication Bias Analysis'!AT127,NA())</f>
        <v>#N/A</v>
      </c>
      <c r="FL127" s="34" t="str">
        <f>IF(AND(Include_study?="Yes",Sufficient_data="Yes"),'Publication Bias Analysis'!AS:AS-AVERAGE('Publication Bias Analysis'!AS:AS),"")</f>
        <v/>
      </c>
      <c r="FM127" s="47" t="str">
        <f>IF(AND(Include_study?="Yes",Sufficient_data="Yes"),FK:FK-('Publication Bias Analysis'!AW$30+'Publication Bias Analysis'!AW$31*'Publication Bias Analysis'!AS:AS),"")</f>
        <v/>
      </c>
      <c r="FS127" s="166"/>
      <c r="FT127" s="34" t="str">
        <f t="shared" si="259"/>
        <v/>
      </c>
      <c r="FU127" s="90" t="str">
        <f t="shared" si="220"/>
        <v/>
      </c>
      <c r="FV127" s="47" t="str">
        <f t="shared" si="289"/>
        <v/>
      </c>
    </row>
    <row r="128" spans="1:178" x14ac:dyDescent="0.2">
      <c r="A128" s="169"/>
      <c r="B128" s="54" t="str">
        <f t="shared" si="221"/>
        <v/>
      </c>
      <c r="C128" s="76" t="str">
        <f>IF(B128&lt;&gt;"",IF(B128=0,COUNTIF(B$2:B127,0)+1,COUNTIF(B$2:B127,B128)+B128+COUNTIF(B:B,0)),"")</f>
        <v/>
      </c>
      <c r="D128" s="76" t="str">
        <f t="shared" si="222"/>
        <v/>
      </c>
      <c r="E128" s="121" t="str">
        <f>IF(AND(Sufficient_data="Yes",Include_study?="Yes",Input!Study_name&lt;&gt;""),Input!Study_name,"")</f>
        <v/>
      </c>
      <c r="F12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28" s="76" t="str">
        <f t="shared" si="223"/>
        <v/>
      </c>
      <c r="H128" s="132" t="str">
        <f t="shared" si="224"/>
        <v/>
      </c>
      <c r="I12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28" s="77" t="str">
        <f t="shared" si="225"/>
        <v/>
      </c>
      <c r="K128" s="77" t="str">
        <f t="shared" si="226"/>
        <v/>
      </c>
      <c r="L128" s="77" t="str">
        <f t="shared" si="227"/>
        <v/>
      </c>
      <c r="M128" s="77" t="str">
        <f t="shared" si="228"/>
        <v/>
      </c>
      <c r="N128" s="77" t="str">
        <f t="shared" si="229"/>
        <v/>
      </c>
      <c r="O128" s="146" t="str">
        <f t="shared" si="230"/>
        <v/>
      </c>
      <c r="P128" s="142" t="str">
        <f t="shared" si="231"/>
        <v/>
      </c>
      <c r="Q128" s="35"/>
      <c r="R128" s="71" t="e">
        <f t="shared" si="232"/>
        <v>#N/A</v>
      </c>
      <c r="S128" s="34" t="e">
        <f t="shared" si="233"/>
        <v>#N/A</v>
      </c>
      <c r="T128" s="47" t="e">
        <f t="shared" si="234"/>
        <v>#N/A</v>
      </c>
      <c r="Y128" s="169"/>
      <c r="Z128" s="83" t="str">
        <f t="shared" si="261"/>
        <v/>
      </c>
      <c r="AA128" s="34" t="str">
        <f t="shared" si="235"/>
        <v/>
      </c>
      <c r="AB128" s="34" t="str">
        <f t="shared" si="236"/>
        <v/>
      </c>
      <c r="AC128" s="34" t="str">
        <f t="shared" si="237"/>
        <v/>
      </c>
      <c r="AD128" s="34" t="str">
        <f t="shared" si="238"/>
        <v/>
      </c>
      <c r="AE128" s="77" t="str">
        <f t="shared" si="262"/>
        <v/>
      </c>
      <c r="AF128" s="77" t="str">
        <f t="shared" si="239"/>
        <v/>
      </c>
      <c r="AG128" s="84" t="str">
        <f t="shared" si="263"/>
        <v/>
      </c>
      <c r="AH128" s="34" t="str">
        <f t="shared" si="240"/>
        <v/>
      </c>
      <c r="AI128" s="34" t="str">
        <f t="shared" si="241"/>
        <v/>
      </c>
      <c r="AJ128" s="47" t="str">
        <f t="shared" si="242"/>
        <v/>
      </c>
      <c r="AK128" s="35"/>
      <c r="AL128" s="71" t="e">
        <f t="shared" si="264"/>
        <v>#N/A</v>
      </c>
      <c r="AM128" s="34" t="e">
        <f t="shared" si="265"/>
        <v>#N/A</v>
      </c>
      <c r="AN128" s="47" t="e">
        <f t="shared" si="266"/>
        <v>#N/A</v>
      </c>
      <c r="AO128" s="35"/>
      <c r="AP128" s="83" t="str">
        <f t="shared" si="267"/>
        <v/>
      </c>
      <c r="AQ128" s="34" t="str">
        <f>IF(AND(Sufficient_data="Yes",Include_study?="Yes",Subgroup&lt;&gt;""),IF(COUNTIFS(Input!L$2:L127,"="&amp;"Yes",Input!C$2:C127,"="&amp;"Yes",Input!M$2:M127,"="&amp;Subgroup)&gt;0,"",Subgroup),"")</f>
        <v/>
      </c>
      <c r="AR128" s="89" t="str">
        <f t="shared" si="268"/>
        <v/>
      </c>
      <c r="AS128" s="76" t="str">
        <f t="shared" si="269"/>
        <v/>
      </c>
      <c r="AT128" s="34" t="str">
        <f t="shared" si="270"/>
        <v/>
      </c>
      <c r="AU128" s="90" t="str">
        <f t="shared" si="271"/>
        <v/>
      </c>
      <c r="AV128" s="34" t="str">
        <f t="shared" si="272"/>
        <v/>
      </c>
      <c r="AW128" s="34" t="str">
        <f t="shared" si="273"/>
        <v/>
      </c>
      <c r="AX128" s="34" t="str">
        <f t="shared" si="243"/>
        <v/>
      </c>
      <c r="AY128" s="34" t="str">
        <f t="shared" si="274"/>
        <v/>
      </c>
      <c r="AZ128" s="34" t="str">
        <f t="shared" si="275"/>
        <v/>
      </c>
      <c r="BA128" s="34" t="str">
        <f t="shared" si="244"/>
        <v/>
      </c>
      <c r="BB128" s="89" t="str">
        <f t="shared" si="276"/>
        <v/>
      </c>
      <c r="BC128" s="34" t="str">
        <f t="shared" si="245"/>
        <v/>
      </c>
      <c r="BD128" s="34" t="str">
        <f t="shared" si="246"/>
        <v/>
      </c>
      <c r="BE128" s="34" t="str">
        <f t="shared" si="277"/>
        <v/>
      </c>
      <c r="BF128" s="34" t="str">
        <f t="shared" si="278"/>
        <v/>
      </c>
      <c r="BG128" s="34" t="str">
        <f t="shared" si="215"/>
        <v/>
      </c>
      <c r="BH128" s="34" t="str">
        <f t="shared" si="216"/>
        <v/>
      </c>
      <c r="BI128" s="34" t="str">
        <f t="shared" si="279"/>
        <v/>
      </c>
      <c r="BJ128" s="34" t="str">
        <f t="shared" si="280"/>
        <v/>
      </c>
      <c r="BK128" s="34" t="str">
        <f t="shared" si="281"/>
        <v/>
      </c>
      <c r="BL128" s="34" t="e">
        <f t="shared" si="282"/>
        <v>#N/A</v>
      </c>
      <c r="BM128" s="84" t="str">
        <f t="shared" si="217"/>
        <v/>
      </c>
      <c r="BN128" s="34" t="str">
        <f t="shared" si="283"/>
        <v/>
      </c>
      <c r="BO128" s="34" t="str">
        <f t="shared" si="247"/>
        <v/>
      </c>
      <c r="BP128" s="34" t="str">
        <f t="shared" si="284"/>
        <v/>
      </c>
      <c r="BQ128" s="47" t="str">
        <f t="shared" si="218"/>
        <v/>
      </c>
      <c r="BV128" s="170"/>
      <c r="BW128" s="71" t="e">
        <f>IF(AND(Sufficient_data="Yes",Include_study?="Yes",Moderator&lt;&gt;""),'Moderator Analysis'!E:E,NA())</f>
        <v>#N/A</v>
      </c>
      <c r="BX128" s="34" t="e">
        <f>IF(AND(Include_study?="Yes",Sufficient_data="Yes",Moderator&lt;&gt;""),'Moderator Analysis'!F:F,NA())</f>
        <v>#N/A</v>
      </c>
      <c r="BY128" s="34" t="str">
        <f t="shared" si="248"/>
        <v/>
      </c>
      <c r="BZ128" s="34" t="str">
        <f>IF(AND(Sufficient_data="Yes",Include_study?="Yes",Moderator&lt;&gt;""),'Moderator Analysis'!F:F-CJ$2,"")</f>
        <v/>
      </c>
      <c r="CA128" s="34" t="str">
        <f>IF(AND(Sufficient_data="Yes",Include_study?="Yes",Moderator&lt;&gt;""),'Moderator Analysis'!E:E-CJ$3,"")</f>
        <v/>
      </c>
      <c r="CB128" s="47" t="str">
        <f t="shared" si="249"/>
        <v/>
      </c>
      <c r="CD128" s="95" t="str">
        <f t="shared" si="285"/>
        <v/>
      </c>
      <c r="CE128" s="77" t="str">
        <f>IF(AND(Sufficient_data="Yes",Include_study?="Yes",CD128&lt;&gt;""),'Moderator Analysis'!F:F-'Moderator Analysis'!J$37,"")</f>
        <v/>
      </c>
      <c r="CF128" s="77" t="str">
        <f>IF(AND(Sufficient_data="Yes",Include_study?="Yes",CD128&lt;&gt;""),'Moderator Analysis'!E:E-SUMPRODUCT('Moderator Analysis'!E:E,CD:CD)/SUM(CD:CD),"")</f>
        <v/>
      </c>
      <c r="CG128" s="96" t="str">
        <f>IF(AND(Sufficient_data="Yes",Include_study?="Yes",CD128&lt;&gt;""),CD:CD*(BX128-'Moderator Analysis'!J$29-'Moderator Analysis'!J$30*'Moderator Analysis'!E:E)^2,"")</f>
        <v/>
      </c>
      <c r="CL128" s="170"/>
      <c r="CM128" s="174"/>
      <c r="CN128" s="34" t="str">
        <f t="shared" si="250"/>
        <v/>
      </c>
      <c r="CO128" s="34" t="str">
        <f>IF(AND(Include_study?="Yes",Sufficient_data="Yes"),1/('Publication Bias Analysis'!F:F^2+IF(Additional_model="Fixed effect",0,Calculations!DB$11)),"")</f>
        <v/>
      </c>
      <c r="CP128" s="34" t="str">
        <f>IF(AND(Include_study?="Yes",Sufficient_data="Yes"),1/('Publication Bias Analysis'!F:F^2+IF(Additional_model="Fixed effect",0,'Publication Bias Analysis'!L$32)),"")</f>
        <v/>
      </c>
      <c r="CQ128" s="34" t="str">
        <f>IF(AND(Include_study?="Yes",Sufficient_data="Yes"),'Publication Bias Analysis'!E:E-'Publication Bias Analysis'!I$37,"")</f>
        <v/>
      </c>
      <c r="CR128" s="34" t="str">
        <f t="shared" si="251"/>
        <v/>
      </c>
      <c r="CS128" s="34" t="str">
        <f t="shared" si="260"/>
        <v/>
      </c>
      <c r="CT128" s="76" t="str">
        <f t="shared" si="252"/>
        <v/>
      </c>
      <c r="CU128" s="76" t="str">
        <f>IF(AND(Include_study?="Yes",Sufficient_data="Yes"),CT:CT+IF(DF:DF&lt;0,-1,1)*COUNTIF(CT$2:CT127,CT:CT),"")</f>
        <v/>
      </c>
      <c r="CV128" s="76" t="str">
        <f>IF(AND(Include_study?="Yes",Sufficient_data="Yes"),RANK(DJ:DJ,DJ:DJ,1)*IF(DI:DI&lt;0,-1,1)+IF(DI:DI&lt;0,-1,1)*COUNTIF(CT$2:CT127,CT:CT),"")</f>
        <v/>
      </c>
      <c r="CW128" s="76" t="str">
        <f>IF(AND(Include_study?="Yes",Sufficient_data="Yes"),RANK(DM:DM,DM:DM,1)*IF(DL:DL&lt;0,-1,1)+IF(DL:DL&lt;0,-1,1)*COUNTIF(CT$2:CT127,CT:CT),"")</f>
        <v/>
      </c>
      <c r="CX128" s="34" t="e">
        <f>IF(AND(Include_study?="Yes",Sufficient_data="Yes"),'Publication Bias Analysis'!E:E,NA())</f>
        <v>#N/A</v>
      </c>
      <c r="CY128" s="47" t="e">
        <f>IF(AND(Include_study?="Yes",Sufficient_data="Yes"),'Publication Bias Analysis'!F:F,NA())</f>
        <v>#N/A</v>
      </c>
      <c r="DE128" s="166"/>
      <c r="DF12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28" s="34" t="str">
        <f t="shared" si="286"/>
        <v/>
      </c>
      <c r="DH128" s="47" t="str">
        <f>IF(AND(Include_study?="Yes",Sufficient_data="Yes"),1/('Publication Bias Analysis'!F:F^2+IF(Additional_model="Fixed effect",0,$DQ$7)),"")</f>
        <v/>
      </c>
      <c r="DI128" s="34" t="str">
        <f>IF(AND(Include_study?="Yes",Sufficient_data="Yes"),IF('Publication Bias Analysis'!L$37="Left",'Publication Bias Analysis'!E:E-DQ$3,DQ$3-'Publication Bias Analysis'!E:E),"")</f>
        <v/>
      </c>
      <c r="DJ128" s="34" t="str">
        <f t="shared" si="287"/>
        <v/>
      </c>
      <c r="DK128" s="47" t="str">
        <f>IF(AND(DI128&lt;&gt;"",CU128&lt;=MAX(CU:CU)-DQ$8),1/('Publication Bias Analysis'!F:F^2+IF(Additional_model="Fixed effect",0,$DQ$15)),"")</f>
        <v/>
      </c>
      <c r="DL128" s="7" t="str">
        <f>IF(AND(Include_study?="Yes",Sufficient_data="Yes"),IF('Publication Bias Analysis'!L$37="Left",'Publication Bias Analysis'!E:E-DQ$11,DQ$11-'Publication Bias Analysis'!E:E),"")</f>
        <v/>
      </c>
      <c r="DM128" s="7" t="str">
        <f t="shared" si="288"/>
        <v/>
      </c>
      <c r="DN128" s="47" t="str">
        <f>IF(AND(DL128&lt;&gt;"",CV128&lt;=MAX(CV:CV)-DQ$16),1/('Publication Bias Analysis'!F:F^2+IF(Additional_model="Fixed effect",0,$DQ$23)),"")</f>
        <v/>
      </c>
      <c r="EF128" s="166"/>
      <c r="EG128" s="34" t="str">
        <f t="shared" si="211"/>
        <v/>
      </c>
      <c r="EH128" s="47" t="str">
        <f>IF(AND(Include_study?="Yes",Sufficient_data="Yes"),Z_score-('Publication Bias Analysis'!P$3+'Publication Bias Analysis'!P$4*Inverse_standard_error),"")</f>
        <v/>
      </c>
      <c r="EJ128" s="166"/>
      <c r="EK128" s="34" t="str">
        <f>IF(AND(Include_study?="Yes",Sufficient_data="Yes"),('Publication Bias Analysis'!E:E-SUMPRODUCT('Publication Bias Analysis'!E:E,Calculations!CN:CN)/SUM(Calculations!CN:CN))/(SQRT(EL:EL)),"")</f>
        <v/>
      </c>
      <c r="EL128" s="34" t="str">
        <f>IF(AND(Include_study?="Yes",Sufficient_data="Yes"),'Publication Bias Analysis'!F:F^2-1/(SUM(Calculations!CN:CN)),"")</f>
        <v/>
      </c>
      <c r="EM128" s="76" t="str">
        <f t="shared" si="253"/>
        <v/>
      </c>
      <c r="EN128" s="76" t="str">
        <f t="shared" si="254"/>
        <v/>
      </c>
      <c r="EO128" s="76" t="str">
        <f>IF(AND(Include_study?="Yes",Sufficient_data="Yes"),COUNTIFS(EM$2:EM127,"&lt;"&amp;EM128,EN$2:EN127,"&lt;"&amp;EN128)+COUNTIFS(EM129:EM$201,"&lt;"&amp;EM128,EN129:EN$201,"&lt;"&amp;EN128)+COUNTIFS(EM$2:EM127,"&gt;"&amp;EM128,EN$2:EN127,"&gt;"&amp;EN128)+COUNTIFS(EM129:EM$201,"&gt;"&amp;EM128,EN129:EN$201,"&gt;"&amp;EN128),"")</f>
        <v/>
      </c>
      <c r="EP128" s="101" t="str">
        <f>IF(AND(Include_study?="Yes",Sufficient_data="Yes"),COUNTIFS(EM$2:EM127,"&lt;"&amp;EM128,EN$2:EN127,"&gt;"&amp;EN128)+COUNTIFS(EM129:EM$201,"&lt;"&amp;EM128,EN129:EN$201,"&gt;"&amp;EN128)+COUNTIFS(EM$2:EM127,"&gt;"&amp;EM128,EN$2:EN127,"&lt;"&amp;EN128)+COUNTIFS(EM129:EM$201,"&gt;"&amp;EM128,EN129:EN$201,"&lt;"&amp;EN128),"")</f>
        <v/>
      </c>
      <c r="ER128" s="166"/>
      <c r="EW128" s="166"/>
      <c r="EX128" s="34" t="e">
        <f t="shared" si="255"/>
        <v>#N/A</v>
      </c>
      <c r="EY128" s="34" t="e">
        <f t="shared" si="256"/>
        <v>#N/A</v>
      </c>
      <c r="EZ128" s="34" t="str">
        <f t="shared" si="257"/>
        <v/>
      </c>
      <c r="FA128" s="47" t="str">
        <f>IF(AND(Include_study?="Yes",Sufficient_data="Yes"),Z_score-('Publication Bias Analysis'!AL$30+'Publication Bias Analysis'!AL$31*Inverse_standard_error),"")</f>
        <v/>
      </c>
      <c r="FG128" s="166"/>
      <c r="FH128" s="104" t="str">
        <f>IF(Z_score&lt;&gt;"",RANK('Publication Bias Analysis'!AT:AT,'Publication Bias Analysis'!AT:AT,1)+COUNTIF('Publication Bias Analysis'!AT$2:AT127,'Publication Bias Analysis'!AT128),"")</f>
        <v/>
      </c>
      <c r="FI128" s="34" t="str">
        <f t="shared" si="258"/>
        <v/>
      </c>
      <c r="FJ128" s="34" t="e">
        <f>IF('Publication Bias Analysis'!AS128&lt;&gt;"",'Publication Bias Analysis'!AS128,NA())</f>
        <v>#N/A</v>
      </c>
      <c r="FK128" s="34" t="e">
        <f>IF('Publication Bias Analysis'!AT128&lt;&gt;"",'Publication Bias Analysis'!AT128,NA())</f>
        <v>#N/A</v>
      </c>
      <c r="FL128" s="34" t="str">
        <f>IF(AND(Include_study?="Yes",Sufficient_data="Yes"),'Publication Bias Analysis'!AS:AS-AVERAGE('Publication Bias Analysis'!AS:AS),"")</f>
        <v/>
      </c>
      <c r="FM128" s="47" t="str">
        <f>IF(AND(Include_study?="Yes",Sufficient_data="Yes"),FK:FK-('Publication Bias Analysis'!AW$30+'Publication Bias Analysis'!AW$31*'Publication Bias Analysis'!AS:AS),"")</f>
        <v/>
      </c>
      <c r="FS128" s="166"/>
      <c r="FT128" s="34" t="str">
        <f t="shared" si="259"/>
        <v/>
      </c>
      <c r="FU128" s="90" t="str">
        <f t="shared" si="220"/>
        <v/>
      </c>
      <c r="FV128" s="47" t="str">
        <f t="shared" si="289"/>
        <v/>
      </c>
    </row>
    <row r="129" spans="1:178" x14ac:dyDescent="0.2">
      <c r="A129" s="169"/>
      <c r="B129" s="54" t="str">
        <f t="shared" si="221"/>
        <v/>
      </c>
      <c r="C129" s="76" t="str">
        <f>IF(B129&lt;&gt;"",IF(B129=0,COUNTIF(B$2:B128,0)+1,COUNTIF(B$2:B128,B129)+B129+COUNTIF(B:B,0)),"")</f>
        <v/>
      </c>
      <c r="D129" s="76" t="str">
        <f t="shared" si="222"/>
        <v/>
      </c>
      <c r="E129" s="121" t="str">
        <f>IF(AND(Sufficient_data="Yes",Include_study?="Yes",Input!Study_name&lt;&gt;""),Input!Study_name,"")</f>
        <v/>
      </c>
      <c r="F12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29" s="76" t="str">
        <f t="shared" si="223"/>
        <v/>
      </c>
      <c r="H129" s="132" t="str">
        <f t="shared" si="224"/>
        <v/>
      </c>
      <c r="I12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29" s="77" t="str">
        <f t="shared" si="225"/>
        <v/>
      </c>
      <c r="K129" s="77" t="str">
        <f t="shared" si="226"/>
        <v/>
      </c>
      <c r="L129" s="77" t="str">
        <f t="shared" si="227"/>
        <v/>
      </c>
      <c r="M129" s="77" t="str">
        <f t="shared" si="228"/>
        <v/>
      </c>
      <c r="N129" s="77" t="str">
        <f t="shared" si="229"/>
        <v/>
      </c>
      <c r="O129" s="146" t="str">
        <f t="shared" si="230"/>
        <v/>
      </c>
      <c r="P129" s="142" t="str">
        <f t="shared" si="231"/>
        <v/>
      </c>
      <c r="Q129" s="35"/>
      <c r="R129" s="71" t="e">
        <f t="shared" si="232"/>
        <v>#N/A</v>
      </c>
      <c r="S129" s="34" t="e">
        <f t="shared" si="233"/>
        <v>#N/A</v>
      </c>
      <c r="T129" s="47" t="e">
        <f t="shared" si="234"/>
        <v>#N/A</v>
      </c>
      <c r="Y129" s="169"/>
      <c r="Z129" s="83" t="str">
        <f t="shared" si="261"/>
        <v/>
      </c>
      <c r="AA129" s="34" t="str">
        <f t="shared" si="235"/>
        <v/>
      </c>
      <c r="AB129" s="34" t="str">
        <f t="shared" si="236"/>
        <v/>
      </c>
      <c r="AC129" s="34" t="str">
        <f t="shared" si="237"/>
        <v/>
      </c>
      <c r="AD129" s="34" t="str">
        <f t="shared" si="238"/>
        <v/>
      </c>
      <c r="AE129" s="77" t="str">
        <f t="shared" si="262"/>
        <v/>
      </c>
      <c r="AF129" s="77" t="str">
        <f t="shared" si="239"/>
        <v/>
      </c>
      <c r="AG129" s="84" t="str">
        <f t="shared" si="263"/>
        <v/>
      </c>
      <c r="AH129" s="34" t="str">
        <f t="shared" si="240"/>
        <v/>
      </c>
      <c r="AI129" s="34" t="str">
        <f t="shared" si="241"/>
        <v/>
      </c>
      <c r="AJ129" s="47" t="str">
        <f t="shared" si="242"/>
        <v/>
      </c>
      <c r="AK129" s="35"/>
      <c r="AL129" s="71" t="e">
        <f t="shared" si="264"/>
        <v>#N/A</v>
      </c>
      <c r="AM129" s="34" t="e">
        <f t="shared" si="265"/>
        <v>#N/A</v>
      </c>
      <c r="AN129" s="47" t="e">
        <f t="shared" si="266"/>
        <v>#N/A</v>
      </c>
      <c r="AO129" s="35"/>
      <c r="AP129" s="83" t="str">
        <f t="shared" si="267"/>
        <v/>
      </c>
      <c r="AQ129" s="34" t="str">
        <f>IF(AND(Sufficient_data="Yes",Include_study?="Yes",Subgroup&lt;&gt;""),IF(COUNTIFS(Input!L$2:L128,"="&amp;"Yes",Input!C$2:C128,"="&amp;"Yes",Input!M$2:M128,"="&amp;Subgroup)&gt;0,"",Subgroup),"")</f>
        <v/>
      </c>
      <c r="AR129" s="89" t="str">
        <f t="shared" si="268"/>
        <v/>
      </c>
      <c r="AS129" s="76" t="str">
        <f t="shared" si="269"/>
        <v/>
      </c>
      <c r="AT129" s="34" t="str">
        <f t="shared" si="270"/>
        <v/>
      </c>
      <c r="AU129" s="90" t="str">
        <f t="shared" si="271"/>
        <v/>
      </c>
      <c r="AV129" s="34" t="str">
        <f t="shared" si="272"/>
        <v/>
      </c>
      <c r="AW129" s="34" t="str">
        <f t="shared" si="273"/>
        <v/>
      </c>
      <c r="AX129" s="34" t="str">
        <f t="shared" si="243"/>
        <v/>
      </c>
      <c r="AY129" s="34" t="str">
        <f t="shared" si="274"/>
        <v/>
      </c>
      <c r="AZ129" s="34" t="str">
        <f t="shared" si="275"/>
        <v/>
      </c>
      <c r="BA129" s="34" t="str">
        <f t="shared" si="244"/>
        <v/>
      </c>
      <c r="BB129" s="89" t="str">
        <f t="shared" si="276"/>
        <v/>
      </c>
      <c r="BC129" s="34" t="str">
        <f t="shared" si="245"/>
        <v/>
      </c>
      <c r="BD129" s="34" t="str">
        <f t="shared" si="246"/>
        <v/>
      </c>
      <c r="BE129" s="34" t="str">
        <f t="shared" si="277"/>
        <v/>
      </c>
      <c r="BF129" s="34" t="str">
        <f t="shared" si="278"/>
        <v/>
      </c>
      <c r="BG129" s="34" t="str">
        <f t="shared" si="215"/>
        <v/>
      </c>
      <c r="BH129" s="34" t="str">
        <f t="shared" si="216"/>
        <v/>
      </c>
      <c r="BI129" s="34" t="str">
        <f t="shared" si="279"/>
        <v/>
      </c>
      <c r="BJ129" s="34" t="str">
        <f t="shared" si="280"/>
        <v/>
      </c>
      <c r="BK129" s="34" t="str">
        <f t="shared" si="281"/>
        <v/>
      </c>
      <c r="BL129" s="34" t="e">
        <f t="shared" si="282"/>
        <v>#N/A</v>
      </c>
      <c r="BM129" s="84" t="str">
        <f t="shared" si="217"/>
        <v/>
      </c>
      <c r="BN129" s="34" t="str">
        <f t="shared" si="283"/>
        <v/>
      </c>
      <c r="BO129" s="34" t="str">
        <f t="shared" si="247"/>
        <v/>
      </c>
      <c r="BP129" s="34" t="str">
        <f t="shared" si="284"/>
        <v/>
      </c>
      <c r="BQ129" s="47" t="str">
        <f t="shared" si="218"/>
        <v/>
      </c>
      <c r="BV129" s="170"/>
      <c r="BW129" s="71" t="e">
        <f>IF(AND(Sufficient_data="Yes",Include_study?="Yes",Moderator&lt;&gt;""),'Moderator Analysis'!E:E,NA())</f>
        <v>#N/A</v>
      </c>
      <c r="BX129" s="34" t="e">
        <f>IF(AND(Include_study?="Yes",Sufficient_data="Yes",Moderator&lt;&gt;""),'Moderator Analysis'!F:F,NA())</f>
        <v>#N/A</v>
      </c>
      <c r="BY129" s="34" t="str">
        <f t="shared" si="248"/>
        <v/>
      </c>
      <c r="BZ129" s="34" t="str">
        <f>IF(AND(Sufficient_data="Yes",Include_study?="Yes",Moderator&lt;&gt;""),'Moderator Analysis'!F:F-CJ$2,"")</f>
        <v/>
      </c>
      <c r="CA129" s="34" t="str">
        <f>IF(AND(Sufficient_data="Yes",Include_study?="Yes",Moderator&lt;&gt;""),'Moderator Analysis'!E:E-CJ$3,"")</f>
        <v/>
      </c>
      <c r="CB129" s="47" t="str">
        <f t="shared" si="249"/>
        <v/>
      </c>
      <c r="CD129" s="95" t="str">
        <f t="shared" si="285"/>
        <v/>
      </c>
      <c r="CE129" s="77" t="str">
        <f>IF(AND(Sufficient_data="Yes",Include_study?="Yes",CD129&lt;&gt;""),'Moderator Analysis'!F:F-'Moderator Analysis'!J$37,"")</f>
        <v/>
      </c>
      <c r="CF129" s="77" t="str">
        <f>IF(AND(Sufficient_data="Yes",Include_study?="Yes",CD129&lt;&gt;""),'Moderator Analysis'!E:E-SUMPRODUCT('Moderator Analysis'!E:E,CD:CD)/SUM(CD:CD),"")</f>
        <v/>
      </c>
      <c r="CG129" s="96" t="str">
        <f>IF(AND(Sufficient_data="Yes",Include_study?="Yes",CD129&lt;&gt;""),CD:CD*(BX129-'Moderator Analysis'!J$29-'Moderator Analysis'!J$30*'Moderator Analysis'!E:E)^2,"")</f>
        <v/>
      </c>
      <c r="CL129" s="170"/>
      <c r="CM129" s="174"/>
      <c r="CN129" s="34" t="str">
        <f t="shared" si="250"/>
        <v/>
      </c>
      <c r="CO129" s="34" t="str">
        <f>IF(AND(Include_study?="Yes",Sufficient_data="Yes"),1/('Publication Bias Analysis'!F:F^2+IF(Additional_model="Fixed effect",0,Calculations!DB$11)),"")</f>
        <v/>
      </c>
      <c r="CP129" s="34" t="str">
        <f>IF(AND(Include_study?="Yes",Sufficient_data="Yes"),1/('Publication Bias Analysis'!F:F^2+IF(Additional_model="Fixed effect",0,'Publication Bias Analysis'!L$32)),"")</f>
        <v/>
      </c>
      <c r="CQ129" s="34" t="str">
        <f>IF(AND(Include_study?="Yes",Sufficient_data="Yes"),'Publication Bias Analysis'!E:E-'Publication Bias Analysis'!I$37,"")</f>
        <v/>
      </c>
      <c r="CR129" s="34" t="str">
        <f t="shared" si="251"/>
        <v/>
      </c>
      <c r="CS129" s="34" t="str">
        <f t="shared" si="260"/>
        <v/>
      </c>
      <c r="CT129" s="76" t="str">
        <f t="shared" si="252"/>
        <v/>
      </c>
      <c r="CU129" s="76" t="str">
        <f>IF(AND(Include_study?="Yes",Sufficient_data="Yes"),CT:CT+IF(DF:DF&lt;0,-1,1)*COUNTIF(CT$2:CT128,CT:CT),"")</f>
        <v/>
      </c>
      <c r="CV129" s="76" t="str">
        <f>IF(AND(Include_study?="Yes",Sufficient_data="Yes"),RANK(DJ:DJ,DJ:DJ,1)*IF(DI:DI&lt;0,-1,1)+IF(DI:DI&lt;0,-1,1)*COUNTIF(CT$2:CT128,CT:CT),"")</f>
        <v/>
      </c>
      <c r="CW129" s="76" t="str">
        <f>IF(AND(Include_study?="Yes",Sufficient_data="Yes"),RANK(DM:DM,DM:DM,1)*IF(DL:DL&lt;0,-1,1)+IF(DL:DL&lt;0,-1,1)*COUNTIF(CT$2:CT128,CT:CT),"")</f>
        <v/>
      </c>
      <c r="CX129" s="34" t="e">
        <f>IF(AND(Include_study?="Yes",Sufficient_data="Yes"),'Publication Bias Analysis'!E:E,NA())</f>
        <v>#N/A</v>
      </c>
      <c r="CY129" s="47" t="e">
        <f>IF(AND(Include_study?="Yes",Sufficient_data="Yes"),'Publication Bias Analysis'!F:F,NA())</f>
        <v>#N/A</v>
      </c>
      <c r="DE129" s="166"/>
      <c r="DF12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29" s="34" t="str">
        <f t="shared" si="286"/>
        <v/>
      </c>
      <c r="DH129" s="47" t="str">
        <f>IF(AND(Include_study?="Yes",Sufficient_data="Yes"),1/('Publication Bias Analysis'!F:F^2+IF(Additional_model="Fixed effect",0,$DQ$7)),"")</f>
        <v/>
      </c>
      <c r="DI129" s="34" t="str">
        <f>IF(AND(Include_study?="Yes",Sufficient_data="Yes"),IF('Publication Bias Analysis'!L$37="Left",'Publication Bias Analysis'!E:E-DQ$3,DQ$3-'Publication Bias Analysis'!E:E),"")</f>
        <v/>
      </c>
      <c r="DJ129" s="34" t="str">
        <f t="shared" si="287"/>
        <v/>
      </c>
      <c r="DK129" s="47" t="str">
        <f>IF(AND(DI129&lt;&gt;"",CU129&lt;=MAX(CU:CU)-DQ$8),1/('Publication Bias Analysis'!F:F^2+IF(Additional_model="Fixed effect",0,$DQ$15)),"")</f>
        <v/>
      </c>
      <c r="DL129" s="7" t="str">
        <f>IF(AND(Include_study?="Yes",Sufficient_data="Yes"),IF('Publication Bias Analysis'!L$37="Left",'Publication Bias Analysis'!E:E-DQ$11,DQ$11-'Publication Bias Analysis'!E:E),"")</f>
        <v/>
      </c>
      <c r="DM129" s="7" t="str">
        <f t="shared" si="288"/>
        <v/>
      </c>
      <c r="DN129" s="47" t="str">
        <f>IF(AND(DL129&lt;&gt;"",CV129&lt;=MAX(CV:CV)-DQ$16),1/('Publication Bias Analysis'!F:F^2+IF(Additional_model="Fixed effect",0,$DQ$23)),"")</f>
        <v/>
      </c>
      <c r="EF129" s="166"/>
      <c r="EG129" s="34" t="str">
        <f t="shared" si="211"/>
        <v/>
      </c>
      <c r="EH129" s="47" t="str">
        <f>IF(AND(Include_study?="Yes",Sufficient_data="Yes"),Z_score-('Publication Bias Analysis'!P$3+'Publication Bias Analysis'!P$4*Inverse_standard_error),"")</f>
        <v/>
      </c>
      <c r="EJ129" s="166"/>
      <c r="EK129" s="34" t="str">
        <f>IF(AND(Include_study?="Yes",Sufficient_data="Yes"),('Publication Bias Analysis'!E:E-SUMPRODUCT('Publication Bias Analysis'!E:E,Calculations!CN:CN)/SUM(Calculations!CN:CN))/(SQRT(EL:EL)),"")</f>
        <v/>
      </c>
      <c r="EL129" s="34" t="str">
        <f>IF(AND(Include_study?="Yes",Sufficient_data="Yes"),'Publication Bias Analysis'!F:F^2-1/(SUM(Calculations!CN:CN)),"")</f>
        <v/>
      </c>
      <c r="EM129" s="76" t="str">
        <f t="shared" si="253"/>
        <v/>
      </c>
      <c r="EN129" s="76" t="str">
        <f t="shared" si="254"/>
        <v/>
      </c>
      <c r="EO129" s="76" t="str">
        <f>IF(AND(Include_study?="Yes",Sufficient_data="Yes"),COUNTIFS(EM$2:EM128,"&lt;"&amp;EM129,EN$2:EN128,"&lt;"&amp;EN129)+COUNTIFS(EM130:EM$201,"&lt;"&amp;EM129,EN130:EN$201,"&lt;"&amp;EN129)+COUNTIFS(EM$2:EM128,"&gt;"&amp;EM129,EN$2:EN128,"&gt;"&amp;EN129)+COUNTIFS(EM130:EM$201,"&gt;"&amp;EM129,EN130:EN$201,"&gt;"&amp;EN129),"")</f>
        <v/>
      </c>
      <c r="EP129" s="101" t="str">
        <f>IF(AND(Include_study?="Yes",Sufficient_data="Yes"),COUNTIFS(EM$2:EM128,"&lt;"&amp;EM129,EN$2:EN128,"&gt;"&amp;EN129)+COUNTIFS(EM130:EM$201,"&lt;"&amp;EM129,EN130:EN$201,"&gt;"&amp;EN129)+COUNTIFS(EM$2:EM128,"&gt;"&amp;EM129,EN$2:EN128,"&lt;"&amp;EN129)+COUNTIFS(EM130:EM$201,"&gt;"&amp;EM129,EN130:EN$201,"&lt;"&amp;EN129),"")</f>
        <v/>
      </c>
      <c r="ER129" s="166"/>
      <c r="EW129" s="166"/>
      <c r="EX129" s="34" t="e">
        <f t="shared" si="255"/>
        <v>#N/A</v>
      </c>
      <c r="EY129" s="34" t="e">
        <f t="shared" si="256"/>
        <v>#N/A</v>
      </c>
      <c r="EZ129" s="34" t="str">
        <f t="shared" si="257"/>
        <v/>
      </c>
      <c r="FA129" s="47" t="str">
        <f>IF(AND(Include_study?="Yes",Sufficient_data="Yes"),Z_score-('Publication Bias Analysis'!AL$30+'Publication Bias Analysis'!AL$31*Inverse_standard_error),"")</f>
        <v/>
      </c>
      <c r="FG129" s="166"/>
      <c r="FH129" s="104" t="str">
        <f>IF(Z_score&lt;&gt;"",RANK('Publication Bias Analysis'!AT:AT,'Publication Bias Analysis'!AT:AT,1)+COUNTIF('Publication Bias Analysis'!AT$2:AT128,'Publication Bias Analysis'!AT129),"")</f>
        <v/>
      </c>
      <c r="FI129" s="34" t="str">
        <f t="shared" si="258"/>
        <v/>
      </c>
      <c r="FJ129" s="34" t="e">
        <f>IF('Publication Bias Analysis'!AS129&lt;&gt;"",'Publication Bias Analysis'!AS129,NA())</f>
        <v>#N/A</v>
      </c>
      <c r="FK129" s="34" t="e">
        <f>IF('Publication Bias Analysis'!AT129&lt;&gt;"",'Publication Bias Analysis'!AT129,NA())</f>
        <v>#N/A</v>
      </c>
      <c r="FL129" s="34" t="str">
        <f>IF(AND(Include_study?="Yes",Sufficient_data="Yes"),'Publication Bias Analysis'!AS:AS-AVERAGE('Publication Bias Analysis'!AS:AS),"")</f>
        <v/>
      </c>
      <c r="FM129" s="47" t="str">
        <f>IF(AND(Include_study?="Yes",Sufficient_data="Yes"),FK:FK-('Publication Bias Analysis'!AW$30+'Publication Bias Analysis'!AW$31*'Publication Bias Analysis'!AS:AS),"")</f>
        <v/>
      </c>
      <c r="FS129" s="166"/>
      <c r="FT129" s="34" t="str">
        <f t="shared" si="259"/>
        <v/>
      </c>
      <c r="FU129" s="90" t="str">
        <f t="shared" si="220"/>
        <v/>
      </c>
      <c r="FV129" s="47" t="str">
        <f t="shared" si="289"/>
        <v/>
      </c>
    </row>
    <row r="130" spans="1:178" x14ac:dyDescent="0.2">
      <c r="A130" s="169"/>
      <c r="B130" s="54" t="str">
        <f t="shared" ref="B130:B161" si="290">IF(AND(Sufficient_data="Yes",Include_study?="Yes"),IF(AND(Sort_by=$E$1,Order="Ascending"),COUNTIFS(Include_study?,"Yes",Sufficient_data,"Yes",Study_name,"&lt;"&amp;Study_name)+1,IF(AND(Sort_by=$E$1,Order="Descending"),COUNTIF(Study_name,"&gt;"&amp;Study_name)-IF(Study_name&lt;"Study name",1,0),RANK(IF(Sort_by=$D$1,D:D,IF(Sort_by=$F$1,Semi_partial_correlation,IF(Sort_by=G$1,Number_of_observations,IF(Sort_by=H$1,Number_of_predictors,IF(Sort_by=I$1,Variance,IF(Sort_by=$J$1,Standard_error,IF(Sort_by=$K$1,Weightf,IF(Sort_by=$L$1,Weightr,"")))))))),IF(Sort_by=$D$1,D:D,IF(Sort_by=$F$1,Semi_partial_correlation,IF(Sort_by=G$1,Number_of_observations,IF(Sort_by=H$1,Number_of_predictors,IF(Sort_by=I$1,Variance,IF(Sort_by=$J$1,Standard_error,IF(Sort_by=$K$1,Weightf,IF(Sort_by=$L$1,Weightr,"")))))))),IF(Order="Descending",0,1)))),"")</f>
        <v/>
      </c>
      <c r="C130" s="76" t="str">
        <f>IF(B130&lt;&gt;"",IF(B130=0,COUNTIF(B$2:B129,0)+1,COUNTIF(B$2:B129,B130)+B130+COUNTIF(B:B,0)),"")</f>
        <v/>
      </c>
      <c r="D130" s="76" t="str">
        <f t="shared" si="222"/>
        <v/>
      </c>
      <c r="E130" s="121" t="str">
        <f>IF(AND(Sufficient_data="Yes",Include_study?="Yes",Input!Study_name&lt;&gt;""),Input!Study_name,"")</f>
        <v/>
      </c>
      <c r="F13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30" s="76" t="str">
        <f t="shared" ref="G130:G161" si="291">IF(AND(Include_study?="Yes",Number_of_observations&lt;&gt;""),Number_of_observations,"")</f>
        <v/>
      </c>
      <c r="H130" s="132" t="str">
        <f t="shared" ref="H130:H161" si="292">IF(AND(Sufficient_data="Yes",Include_study?="Yes",Number_of_predictors&lt;&gt;""),Number_of_predictors,"")</f>
        <v/>
      </c>
      <c r="I13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30" s="77" t="str">
        <f t="shared" si="225"/>
        <v/>
      </c>
      <c r="K130" s="77" t="str">
        <f t="shared" si="226"/>
        <v/>
      </c>
      <c r="L130" s="77" t="str">
        <f t="shared" si="227"/>
        <v/>
      </c>
      <c r="M130" s="77" t="str">
        <f t="shared" ref="M130:M161" si="293">IF(AND(Sufficient_data="Yes",Include_study?="Yes"),Semi_partial_correlation-ABS(TINV((1-Confidence_level),Number_of_observations-1))*Standard_error,"")</f>
        <v/>
      </c>
      <c r="N130" s="77" t="str">
        <f t="shared" ref="N130:N161" si="294">IF(AND(Sufficient_data="Yes",Include_study?="Yes"),Semi_partial_correlation+ABS(TINV((1-Confidence_level),Number_of_observations-1))*Standard_error,"")</f>
        <v/>
      </c>
      <c r="O130" s="146" t="str">
        <f t="shared" ref="O130:O161" si="295">IF(Weightr&lt;&gt;"",IF(Meta_analysis_model="Fixed effect model",Weightf/SUM(Weightf),Weightr/SUM(Weightr)),"")</f>
        <v/>
      </c>
      <c r="P130" s="142" t="str">
        <f t="shared" ref="P130:P161" si="296">IF(AND(Include_study?="Yes",Sufficient_data="Yes"),Semi_partial_correlation-Combined_Effect_Size,"")</f>
        <v/>
      </c>
      <c r="Q130" s="35"/>
      <c r="R130" s="71" t="e">
        <f t="shared" ref="R130:R161" si="297">IF(AND(Sufficient_data="Yes",Include_study?="Yes"),Semi_partial_correlation,NA())</f>
        <v>#N/A</v>
      </c>
      <c r="S130" s="34" t="e">
        <f t="shared" ref="S130:S161" si="298">IF(AND(Sufficient_data="Yes",Include_study?="Yes"),Semi_partial_correlation-CI_Lower_limit,NA())</f>
        <v>#N/A</v>
      </c>
      <c r="T130" s="47" t="e">
        <f t="shared" ref="T130:T161" si="299">IF(AND(Sufficient_data="Yes",Include_study?="Yes"),CI_Upper_limit-Semi_partial_correlation,NA())</f>
        <v>#N/A</v>
      </c>
      <c r="Y130" s="169"/>
      <c r="Z130" s="83" t="str">
        <f t="shared" si="261"/>
        <v/>
      </c>
      <c r="AA130" s="34" t="str">
        <f t="shared" si="235"/>
        <v/>
      </c>
      <c r="AB130" s="34" t="str">
        <f t="shared" si="236"/>
        <v/>
      </c>
      <c r="AC130" s="34" t="str">
        <f t="shared" ref="AC130:AC161" si="300">IF(AND(Include_study?="Yes",Sufficient_data="Yes",Subgroup&lt;&gt;""),Semi_partial_correlation,"")</f>
        <v/>
      </c>
      <c r="AD130" s="34" t="str">
        <f t="shared" si="238"/>
        <v/>
      </c>
      <c r="AE130" s="77" t="str">
        <f t="shared" si="262"/>
        <v/>
      </c>
      <c r="AF130" s="77" t="str">
        <f t="shared" ref="AF130:AF161" si="301">IF(AND(Include_study?="Yes",Sufficient_data="Yes",Subgroup&lt;&gt;""),1/(AD130^2+IF(Within_subgroup_weighting=BS$34,0,INDEX(AQ:AX,MATCH(Subgroup,AQ:AQ,0),8))),"")</f>
        <v/>
      </c>
      <c r="AG130" s="84" t="str">
        <f t="shared" si="263"/>
        <v/>
      </c>
      <c r="AH130" s="34" t="str">
        <f t="shared" ref="AH130:AH161" si="302">IF(AND(Sufficient_data="Yes",Include_study?="Yes",Subgroup&lt;&gt;""),AC:AC-ABS(TINV((1-Subgroup_confidence_level),Number_of_observations-1))*AD:AD,"")</f>
        <v/>
      </c>
      <c r="AI130" s="34" t="str">
        <f t="shared" ref="AI130:AI161" si="303">IF(AND(Sufficient_data="Yes",Include_study?="Yes",Subgroup&lt;&gt;""),AC:AC+ABS(TINV((1-Subgroup_confidence_level),Number_of_observations-1))*AD:AD,"")</f>
        <v/>
      </c>
      <c r="AJ130" s="47" t="str">
        <f t="shared" ref="AJ130:AJ161" si="304">IF(AND(Include_study?="Yes",Sufficient_data="Yes",Subgroup&lt;&gt;""),AC:AC-VLOOKUP(AB:AB,AQ:AZ,10,FALSE),"")</f>
        <v/>
      </c>
      <c r="AK130" s="35"/>
      <c r="AL130" s="71" t="e">
        <f t="shared" si="264"/>
        <v>#N/A</v>
      </c>
      <c r="AM130" s="34" t="e">
        <f t="shared" si="265"/>
        <v>#N/A</v>
      </c>
      <c r="AN130" s="47" t="e">
        <f t="shared" si="266"/>
        <v>#N/A</v>
      </c>
      <c r="AO130" s="35"/>
      <c r="AP130" s="83" t="str">
        <f t="shared" si="267"/>
        <v/>
      </c>
      <c r="AQ130" s="34" t="str">
        <f>IF(AND(Sufficient_data="Yes",Include_study?="Yes",Subgroup&lt;&gt;""),IF(COUNTIFS(Input!L$2:L129,"="&amp;"Yes",Input!C$2:C129,"="&amp;"Yes",Input!M$2:M129,"="&amp;Subgroup)&gt;0,"",Subgroup),"")</f>
        <v/>
      </c>
      <c r="AR130" s="89" t="str">
        <f t="shared" si="268"/>
        <v/>
      </c>
      <c r="AS130" s="76" t="str">
        <f t="shared" si="269"/>
        <v/>
      </c>
      <c r="AT130" s="34" t="str">
        <f t="shared" si="270"/>
        <v/>
      </c>
      <c r="AU130" s="90" t="str">
        <f t="shared" si="271"/>
        <v/>
      </c>
      <c r="AV130" s="34" t="str">
        <f t="shared" si="272"/>
        <v/>
      </c>
      <c r="AW130" s="34" t="str">
        <f t="shared" si="273"/>
        <v/>
      </c>
      <c r="AX130" s="34" t="str">
        <f t="shared" ref="AX130:AX161" si="305">IF(AT130&lt;&gt;"",IF(AS130=1,0,IF(Within_subgroup_weighting=$BS$36,MAX(0,(SUM(AT:AT)-(k_-COUNT(AT:AT)-1))/SUM(AW:AW)),MAX(0,(AT130-AS130-1))/AW130)),"")</f>
        <v/>
      </c>
      <c r="AY130" s="34" t="str">
        <f t="shared" si="274"/>
        <v/>
      </c>
      <c r="AZ130" s="34" t="str">
        <f t="shared" si="275"/>
        <v/>
      </c>
      <c r="BA130" s="34" t="str">
        <f t="shared" ref="BA130:BA161" si="306">IF(AT130&lt;&gt;"",IF(Within_subgroup_weighting=BS$34,1/SQRT(SUMIF(Subgroup,AQ130,AE:AE)),SQRT(SUMPRODUCT(--(Subgroup=AQ130),AF:AF,AJ:AJ,AJ:AJ)/((AS130-1)*SUMIF(Subgroup,AQ130,AF:AF)))),"")</f>
        <v/>
      </c>
      <c r="BB130" s="89" t="str">
        <f t="shared" si="276"/>
        <v/>
      </c>
      <c r="BC130" s="34" t="str">
        <f t="shared" ref="BC130:BC161" si="307">IF(AT130&lt;&gt;"",AZ130-ABS(TINV((1-Subgroup_confidence_level),AS130-1))*BA130,"")</f>
        <v/>
      </c>
      <c r="BD130" s="34" t="str">
        <f t="shared" ref="BD130:BD161" si="308">IF(AT130&lt;&gt;"",AZ130+ABS(TINV((1-Subgroup_confidence_level),AS130-1))*BA130,"")</f>
        <v/>
      </c>
      <c r="BE130" s="34" t="str">
        <f t="shared" si="277"/>
        <v/>
      </c>
      <c r="BF130" s="34" t="str">
        <f t="shared" si="278"/>
        <v/>
      </c>
      <c r="BG130" s="34" t="str">
        <f t="shared" si="215"/>
        <v/>
      </c>
      <c r="BH130" s="34" t="str">
        <f t="shared" si="216"/>
        <v/>
      </c>
      <c r="BI130" s="34" t="str">
        <f t="shared" si="279"/>
        <v/>
      </c>
      <c r="BJ130" s="34" t="str">
        <f t="shared" si="280"/>
        <v/>
      </c>
      <c r="BK130" s="34" t="str">
        <f t="shared" si="281"/>
        <v/>
      </c>
      <c r="BL130" s="34" t="e">
        <f t="shared" si="282"/>
        <v>#N/A</v>
      </c>
      <c r="BM130" s="84" t="str">
        <f t="shared" si="217"/>
        <v/>
      </c>
      <c r="BN130" s="34" t="str">
        <f t="shared" si="283"/>
        <v/>
      </c>
      <c r="BO130" s="34" t="str">
        <f t="shared" ref="BO130:BO161" si="309">IF(BA130&lt;&gt;"",1/(BA130^2+IF(Between_subgroup_weighting=BS$30,0,BT$27)),"")</f>
        <v/>
      </c>
      <c r="BP130" s="34" t="str">
        <f t="shared" si="284"/>
        <v/>
      </c>
      <c r="BQ130" s="47" t="str">
        <f t="shared" si="218"/>
        <v/>
      </c>
      <c r="BV130" s="170"/>
      <c r="BW130" s="71" t="e">
        <f>IF(AND(Sufficient_data="Yes",Include_study?="Yes",Moderator&lt;&gt;""),'Moderator Analysis'!E:E,NA())</f>
        <v>#N/A</v>
      </c>
      <c r="BX130" s="34" t="e">
        <f>IF(AND(Include_study?="Yes",Sufficient_data="Yes",Moderator&lt;&gt;""),'Moderator Analysis'!F:F,NA())</f>
        <v>#N/A</v>
      </c>
      <c r="BY130" s="34" t="str">
        <f t="shared" ref="BY130:BY161" si="310">IF(AND(Include_study?="Yes",Sufficient_data="Yes",Moderator&lt;&gt;""),Weightf,"")</f>
        <v/>
      </c>
      <c r="BZ130" s="34" t="str">
        <f>IF(AND(Sufficient_data="Yes",Include_study?="Yes",Moderator&lt;&gt;""),'Moderator Analysis'!F:F-CJ$2,"")</f>
        <v/>
      </c>
      <c r="CA130" s="34" t="str">
        <f>IF(AND(Sufficient_data="Yes",Include_study?="Yes",Moderator&lt;&gt;""),'Moderator Analysis'!E:E-CJ$3,"")</f>
        <v/>
      </c>
      <c r="CB130" s="47" t="str">
        <f t="shared" ref="CB130:CB161" si="311">IF(AND(Sufficient_data="Yes",Include_study?="Yes",Moderator&lt;&gt;""),BY130*(BX130-CJ$5-CJ$4*BW130)^2,"")</f>
        <v/>
      </c>
      <c r="CD130" s="95" t="str">
        <f t="shared" si="285"/>
        <v/>
      </c>
      <c r="CE130" s="77" t="str">
        <f>IF(AND(Sufficient_data="Yes",Include_study?="Yes",CD130&lt;&gt;""),'Moderator Analysis'!F:F-'Moderator Analysis'!J$37,"")</f>
        <v/>
      </c>
      <c r="CF130" s="77" t="str">
        <f>IF(AND(Sufficient_data="Yes",Include_study?="Yes",CD130&lt;&gt;""),'Moderator Analysis'!E:E-SUMPRODUCT('Moderator Analysis'!E:E,CD:CD)/SUM(CD:CD),"")</f>
        <v/>
      </c>
      <c r="CG130" s="96" t="str">
        <f>IF(AND(Sufficient_data="Yes",Include_study?="Yes",CD130&lt;&gt;""),CD:CD*(BX130-'Moderator Analysis'!J$29-'Moderator Analysis'!J$30*'Moderator Analysis'!E:E)^2,"")</f>
        <v/>
      </c>
      <c r="CL130" s="170"/>
      <c r="CM130" s="174"/>
      <c r="CN130" s="34" t="str">
        <f t="shared" ref="CN130:CN161" si="312">IF(AND(Include_study?="Yes",Sufficient_data="Yes"),1/Standard_error^2,"")</f>
        <v/>
      </c>
      <c r="CO130" s="34" t="str">
        <f>IF(AND(Include_study?="Yes",Sufficient_data="Yes"),1/('Publication Bias Analysis'!F:F^2+IF(Additional_model="Fixed effect",0,Calculations!DB$11)),"")</f>
        <v/>
      </c>
      <c r="CP130" s="34" t="str">
        <f>IF(AND(Include_study?="Yes",Sufficient_data="Yes"),1/('Publication Bias Analysis'!F:F^2+IF(Additional_model="Fixed effect",0,'Publication Bias Analysis'!L$32)),"")</f>
        <v/>
      </c>
      <c r="CQ130" s="34" t="str">
        <f>IF(AND(Include_study?="Yes",Sufficient_data="Yes"),'Publication Bias Analysis'!E:E-'Publication Bias Analysis'!I$37,"")</f>
        <v/>
      </c>
      <c r="CR130" s="34" t="str">
        <f t="shared" ref="CR130:CR161" si="313">IF(AND(Include_study?="Yes",Sufficient_data="Yes"),IF(Additional_model="Fixed effect",1/Standard_error,1/SQRT(Standard_error^2+DB$11)),"")</f>
        <v/>
      </c>
      <c r="CS130" s="34" t="str">
        <f t="shared" si="260"/>
        <v/>
      </c>
      <c r="CT130" s="76" t="str">
        <f t="shared" ref="CT130:CT161" si="314">IF(AND(Include_study?="Yes",Sufficient_data="Yes"),RANK(DG:DG,DG:DG,1)*IF(DF:DF&gt;0,1,-1),"")</f>
        <v/>
      </c>
      <c r="CU130" s="76" t="str">
        <f>IF(AND(Include_study?="Yes",Sufficient_data="Yes"),CT:CT+IF(DF:DF&lt;0,-1,1)*COUNTIF(CT$2:CT129,CT:CT),"")</f>
        <v/>
      </c>
      <c r="CV130" s="76" t="str">
        <f>IF(AND(Include_study?="Yes",Sufficient_data="Yes"),RANK(DJ:DJ,DJ:DJ,1)*IF(DI:DI&lt;0,-1,1)+IF(DI:DI&lt;0,-1,1)*COUNTIF(CT$2:CT129,CT:CT),"")</f>
        <v/>
      </c>
      <c r="CW130" s="76" t="str">
        <f>IF(AND(Include_study?="Yes",Sufficient_data="Yes"),RANK(DM:DM,DM:DM,1)*IF(DL:DL&lt;0,-1,1)+IF(DL:DL&lt;0,-1,1)*COUNTIF(CT$2:CT129,CT:CT),"")</f>
        <v/>
      </c>
      <c r="CX130" s="34" t="e">
        <f>IF(AND(Include_study?="Yes",Sufficient_data="Yes"),'Publication Bias Analysis'!E:E,NA())</f>
        <v>#N/A</v>
      </c>
      <c r="CY130" s="47" t="e">
        <f>IF(AND(Include_study?="Yes",Sufficient_data="Yes"),'Publication Bias Analysis'!F:F,NA())</f>
        <v>#N/A</v>
      </c>
      <c r="DE130" s="166"/>
      <c r="DF13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30" s="34" t="str">
        <f t="shared" si="286"/>
        <v/>
      </c>
      <c r="DH130" s="47" t="str">
        <f>IF(AND(Include_study?="Yes",Sufficient_data="Yes"),1/('Publication Bias Analysis'!F:F^2+IF(Additional_model="Fixed effect",0,$DQ$7)),"")</f>
        <v/>
      </c>
      <c r="DI130" s="34" t="str">
        <f>IF(AND(Include_study?="Yes",Sufficient_data="Yes"),IF('Publication Bias Analysis'!L$37="Left",'Publication Bias Analysis'!E:E-DQ$3,DQ$3-'Publication Bias Analysis'!E:E),"")</f>
        <v/>
      </c>
      <c r="DJ130" s="34" t="str">
        <f t="shared" si="287"/>
        <v/>
      </c>
      <c r="DK130" s="47" t="str">
        <f>IF(AND(DI130&lt;&gt;"",CU130&lt;=MAX(CU:CU)-DQ$8),1/('Publication Bias Analysis'!F:F^2+IF(Additional_model="Fixed effect",0,$DQ$15)),"")</f>
        <v/>
      </c>
      <c r="DL130" s="7" t="str">
        <f>IF(AND(Include_study?="Yes",Sufficient_data="Yes"),IF('Publication Bias Analysis'!L$37="Left",'Publication Bias Analysis'!E:E-DQ$11,DQ$11-'Publication Bias Analysis'!E:E),"")</f>
        <v/>
      </c>
      <c r="DM130" s="7" t="str">
        <f t="shared" si="288"/>
        <v/>
      </c>
      <c r="DN130" s="47" t="str">
        <f>IF(AND(DL130&lt;&gt;"",CV130&lt;=MAX(CV:CV)-DQ$16),1/('Publication Bias Analysis'!F:F^2+IF(Additional_model="Fixed effect",0,$DQ$23)),"")</f>
        <v/>
      </c>
      <c r="EF130" s="166"/>
      <c r="EG130" s="34" t="str">
        <f t="shared" ref="EG130:EG193" si="315">IF(AND(Include_study?="Yes",Sufficient_data="Yes"),Inverse_standard_error-AVERAGE(Inverse_standard_error),"")</f>
        <v/>
      </c>
      <c r="EH130" s="47" t="str">
        <f>IF(AND(Include_study?="Yes",Sufficient_data="Yes"),Z_score-('Publication Bias Analysis'!P$3+'Publication Bias Analysis'!P$4*Inverse_standard_error),"")</f>
        <v/>
      </c>
      <c r="EJ130" s="166"/>
      <c r="EK130" s="34" t="str">
        <f>IF(AND(Include_study?="Yes",Sufficient_data="Yes"),('Publication Bias Analysis'!E:E-SUMPRODUCT('Publication Bias Analysis'!E:E,Calculations!CN:CN)/SUM(Calculations!CN:CN))/(SQRT(EL:EL)),"")</f>
        <v/>
      </c>
      <c r="EL130" s="34" t="str">
        <f>IF(AND(Include_study?="Yes",Sufficient_data="Yes"),'Publication Bias Analysis'!F:F^2-1/(SUM(Calculations!CN:CN)),"")</f>
        <v/>
      </c>
      <c r="EM130" s="76" t="str">
        <f t="shared" ref="EM130:EM161" si="316">IF(AND(Include_study?="Yes",Sufficient_data="Yes"),RANK(EK:EK,EK:EK,1),"")</f>
        <v/>
      </c>
      <c r="EN130" s="76" t="str">
        <f t="shared" ref="EN130:EN161" si="317">IF(AND(Include_study?="Yes",Sufficient_data="Yes"),RANK(EL:EL,EL:EL,1),"")</f>
        <v/>
      </c>
      <c r="EO130" s="76" t="str">
        <f>IF(AND(Include_study?="Yes",Sufficient_data="Yes"),COUNTIFS(EM$2:EM129,"&lt;"&amp;EM130,EN$2:EN129,"&lt;"&amp;EN130)+COUNTIFS(EM131:EM$201,"&lt;"&amp;EM130,EN131:EN$201,"&lt;"&amp;EN130)+COUNTIFS(EM$2:EM129,"&gt;"&amp;EM130,EN$2:EN129,"&gt;"&amp;EN130)+COUNTIFS(EM131:EM$201,"&gt;"&amp;EM130,EN131:EN$201,"&gt;"&amp;EN130),"")</f>
        <v/>
      </c>
      <c r="EP130" s="101" t="str">
        <f>IF(AND(Include_study?="Yes",Sufficient_data="Yes"),COUNTIFS(EM$2:EM129,"&lt;"&amp;EM130,EN$2:EN129,"&gt;"&amp;EN130)+COUNTIFS(EM131:EM$201,"&lt;"&amp;EM130,EN131:EN$201,"&gt;"&amp;EN130)+COUNTIFS(EM$2:EM129,"&gt;"&amp;EM130,EN$2:EN129,"&lt;"&amp;EN130)+COUNTIFS(EM131:EM$201,"&gt;"&amp;EM130,EN131:EN$201,"&lt;"&amp;EN130),"")</f>
        <v/>
      </c>
      <c r="ER130" s="166"/>
      <c r="EW130" s="166"/>
      <c r="EX130" s="34" t="e">
        <f t="shared" si="255"/>
        <v>#N/A</v>
      </c>
      <c r="EY130" s="34" t="e">
        <f t="shared" si="256"/>
        <v>#N/A</v>
      </c>
      <c r="EZ130" s="34" t="str">
        <f t="shared" si="257"/>
        <v/>
      </c>
      <c r="FA130" s="47" t="str">
        <f>IF(AND(Include_study?="Yes",Sufficient_data="Yes"),Z_score-('Publication Bias Analysis'!AL$30+'Publication Bias Analysis'!AL$31*Inverse_standard_error),"")</f>
        <v/>
      </c>
      <c r="FG130" s="166"/>
      <c r="FH130" s="104" t="str">
        <f>IF(Z_score&lt;&gt;"",RANK('Publication Bias Analysis'!AT:AT,'Publication Bias Analysis'!AT:AT,1)+COUNTIF('Publication Bias Analysis'!AT$2:AT129,'Publication Bias Analysis'!AT130),"")</f>
        <v/>
      </c>
      <c r="FI130" s="34" t="str">
        <f t="shared" ref="FI130:FI161" si="318">IF(FH:FH&lt;&gt;"",(FH:FH-1/3)/(k_+1/3),"")</f>
        <v/>
      </c>
      <c r="FJ130" s="34" t="e">
        <f>IF('Publication Bias Analysis'!AS130&lt;&gt;"",'Publication Bias Analysis'!AS130,NA())</f>
        <v>#N/A</v>
      </c>
      <c r="FK130" s="34" t="e">
        <f>IF('Publication Bias Analysis'!AT130&lt;&gt;"",'Publication Bias Analysis'!AT130,NA())</f>
        <v>#N/A</v>
      </c>
      <c r="FL130" s="34" t="str">
        <f>IF(AND(Include_study?="Yes",Sufficient_data="Yes"),'Publication Bias Analysis'!AS:AS-AVERAGE('Publication Bias Analysis'!AS:AS),"")</f>
        <v/>
      </c>
      <c r="FM130" s="47" t="str">
        <f>IF(AND(Include_study?="Yes",Sufficient_data="Yes"),FK:FK-('Publication Bias Analysis'!AW$30+'Publication Bias Analysis'!AW$31*'Publication Bias Analysis'!AS:AS),"")</f>
        <v/>
      </c>
      <c r="FS130" s="166"/>
      <c r="FT130" s="34" t="str">
        <f t="shared" si="259"/>
        <v/>
      </c>
      <c r="FU130" s="90" t="str">
        <f t="shared" si="220"/>
        <v/>
      </c>
      <c r="FV130" s="47" t="str">
        <f t="shared" si="289"/>
        <v/>
      </c>
    </row>
    <row r="131" spans="1:178" x14ac:dyDescent="0.2">
      <c r="A131" s="169"/>
      <c r="B131" s="54" t="str">
        <f t="shared" si="290"/>
        <v/>
      </c>
      <c r="C131" s="76" t="str">
        <f>IF(B131&lt;&gt;"",IF(B131=0,COUNTIF(B$2:B130,0)+1,COUNTIF(B$2:B130,B131)+B131+COUNTIF(B:B,0)),"")</f>
        <v/>
      </c>
      <c r="D131" s="76" t="str">
        <f t="shared" si="222"/>
        <v/>
      </c>
      <c r="E131" s="121" t="str">
        <f>IF(AND(Sufficient_data="Yes",Include_study?="Yes",Input!Study_name&lt;&gt;""),Input!Study_name,"")</f>
        <v/>
      </c>
      <c r="F13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31" s="76" t="str">
        <f t="shared" si="291"/>
        <v/>
      </c>
      <c r="H131" s="132" t="str">
        <f t="shared" si="292"/>
        <v/>
      </c>
      <c r="I13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31" s="77" t="str">
        <f t="shared" si="225"/>
        <v/>
      </c>
      <c r="K131" s="77" t="str">
        <f t="shared" si="226"/>
        <v/>
      </c>
      <c r="L131" s="77" t="str">
        <f t="shared" si="227"/>
        <v/>
      </c>
      <c r="M131" s="77" t="str">
        <f t="shared" si="293"/>
        <v/>
      </c>
      <c r="N131" s="77" t="str">
        <f t="shared" si="294"/>
        <v/>
      </c>
      <c r="O131" s="146" t="str">
        <f t="shared" si="295"/>
        <v/>
      </c>
      <c r="P131" s="142" t="str">
        <f t="shared" si="296"/>
        <v/>
      </c>
      <c r="Q131" s="35"/>
      <c r="R131" s="71" t="e">
        <f t="shared" si="297"/>
        <v>#N/A</v>
      </c>
      <c r="S131" s="34" t="e">
        <f t="shared" si="298"/>
        <v>#N/A</v>
      </c>
      <c r="T131" s="47" t="e">
        <f t="shared" si="299"/>
        <v>#N/A</v>
      </c>
      <c r="Y131" s="169"/>
      <c r="Z131" s="83" t="str">
        <f t="shared" si="261"/>
        <v/>
      </c>
      <c r="AA131" s="34" t="str">
        <f t="shared" si="235"/>
        <v/>
      </c>
      <c r="AB131" s="34" t="str">
        <f t="shared" si="236"/>
        <v/>
      </c>
      <c r="AC131" s="34" t="str">
        <f t="shared" si="300"/>
        <v/>
      </c>
      <c r="AD131" s="34" t="str">
        <f t="shared" si="238"/>
        <v/>
      </c>
      <c r="AE131" s="77" t="str">
        <f t="shared" si="262"/>
        <v/>
      </c>
      <c r="AF131" s="77" t="str">
        <f t="shared" si="301"/>
        <v/>
      </c>
      <c r="AG131" s="84" t="str">
        <f t="shared" si="263"/>
        <v/>
      </c>
      <c r="AH131" s="34" t="str">
        <f t="shared" si="302"/>
        <v/>
      </c>
      <c r="AI131" s="34" t="str">
        <f t="shared" si="303"/>
        <v/>
      </c>
      <c r="AJ131" s="47" t="str">
        <f t="shared" si="304"/>
        <v/>
      </c>
      <c r="AK131" s="35"/>
      <c r="AL131" s="71" t="e">
        <f t="shared" si="264"/>
        <v>#N/A</v>
      </c>
      <c r="AM131" s="34" t="e">
        <f t="shared" si="265"/>
        <v>#N/A</v>
      </c>
      <c r="AN131" s="47" t="e">
        <f t="shared" si="266"/>
        <v>#N/A</v>
      </c>
      <c r="AO131" s="35"/>
      <c r="AP131" s="83" t="str">
        <f t="shared" si="267"/>
        <v/>
      </c>
      <c r="AQ131" s="34" t="str">
        <f>IF(AND(Sufficient_data="Yes",Include_study?="Yes",Subgroup&lt;&gt;""),IF(COUNTIFS(Input!L$2:L130,"="&amp;"Yes",Input!C$2:C130,"="&amp;"Yes",Input!M$2:M130,"="&amp;Subgroup)&gt;0,"",Subgroup),"")</f>
        <v/>
      </c>
      <c r="AR131" s="89" t="str">
        <f t="shared" si="268"/>
        <v/>
      </c>
      <c r="AS131" s="76" t="str">
        <f t="shared" si="269"/>
        <v/>
      </c>
      <c r="AT131" s="34" t="str">
        <f t="shared" si="270"/>
        <v/>
      </c>
      <c r="AU131" s="90" t="str">
        <f t="shared" si="271"/>
        <v/>
      </c>
      <c r="AV131" s="34" t="str">
        <f t="shared" si="272"/>
        <v/>
      </c>
      <c r="AW131" s="34" t="str">
        <f t="shared" si="273"/>
        <v/>
      </c>
      <c r="AX131" s="34" t="str">
        <f t="shared" si="305"/>
        <v/>
      </c>
      <c r="AY131" s="34" t="str">
        <f t="shared" si="274"/>
        <v/>
      </c>
      <c r="AZ131" s="34" t="str">
        <f t="shared" si="275"/>
        <v/>
      </c>
      <c r="BA131" s="34" t="str">
        <f t="shared" si="306"/>
        <v/>
      </c>
      <c r="BB131" s="89" t="str">
        <f t="shared" si="276"/>
        <v/>
      </c>
      <c r="BC131" s="34" t="str">
        <f t="shared" si="307"/>
        <v/>
      </c>
      <c r="BD131" s="34" t="str">
        <f t="shared" si="308"/>
        <v/>
      </c>
      <c r="BE131" s="34" t="str">
        <f t="shared" si="277"/>
        <v/>
      </c>
      <c r="BF131" s="34" t="str">
        <f t="shared" si="278"/>
        <v/>
      </c>
      <c r="BG131" s="34" t="str">
        <f t="shared" ref="BG131:BG194" si="319">IF(AT131&lt;&gt;"",AZ131-ABS(TINV((1-Subgroup_confidence_level),AS131-1))*SQRT(AX131+BA131^2),"")</f>
        <v/>
      </c>
      <c r="BH131" s="34" t="str">
        <f t="shared" ref="BH131:BH194" si="320">IF(AT131&lt;&gt;"",AZ131+ABS(TINV((1-Subgroup_confidence_level),AS131-1))*SQRT(AX131+BA131^2),"")</f>
        <v/>
      </c>
      <c r="BI131" s="34" t="str">
        <f t="shared" si="279"/>
        <v/>
      </c>
      <c r="BJ131" s="34" t="str">
        <f t="shared" si="280"/>
        <v/>
      </c>
      <c r="BK131" s="34" t="str">
        <f t="shared" si="281"/>
        <v/>
      </c>
      <c r="BL131" s="34" t="e">
        <f t="shared" si="282"/>
        <v>#N/A</v>
      </c>
      <c r="BM131" s="84" t="str">
        <f t="shared" ref="BM131:BM194" si="321">IF(AT131&lt;&gt;"",BO131/SUM(BO:BO),"")</f>
        <v/>
      </c>
      <c r="BN131" s="34" t="str">
        <f t="shared" si="283"/>
        <v/>
      </c>
      <c r="BO131" s="34" t="str">
        <f t="shared" si="309"/>
        <v/>
      </c>
      <c r="BP131" s="34" t="str">
        <f t="shared" si="284"/>
        <v/>
      </c>
      <c r="BQ131" s="47" t="str">
        <f t="shared" ref="BQ131:BQ194" si="322">IF(AT131&lt;&gt;"",AZ:AZ-BT$2,"")</f>
        <v/>
      </c>
      <c r="BV131" s="170"/>
      <c r="BW131" s="71" t="e">
        <f>IF(AND(Sufficient_data="Yes",Include_study?="Yes",Moderator&lt;&gt;""),'Moderator Analysis'!E:E,NA())</f>
        <v>#N/A</v>
      </c>
      <c r="BX131" s="34" t="e">
        <f>IF(AND(Include_study?="Yes",Sufficient_data="Yes",Moderator&lt;&gt;""),'Moderator Analysis'!F:F,NA())</f>
        <v>#N/A</v>
      </c>
      <c r="BY131" s="34" t="str">
        <f t="shared" si="310"/>
        <v/>
      </c>
      <c r="BZ131" s="34" t="str">
        <f>IF(AND(Sufficient_data="Yes",Include_study?="Yes",Moderator&lt;&gt;""),'Moderator Analysis'!F:F-CJ$2,"")</f>
        <v/>
      </c>
      <c r="CA131" s="34" t="str">
        <f>IF(AND(Sufficient_data="Yes",Include_study?="Yes",Moderator&lt;&gt;""),'Moderator Analysis'!E:E-CJ$3,"")</f>
        <v/>
      </c>
      <c r="CB131" s="47" t="str">
        <f t="shared" si="311"/>
        <v/>
      </c>
      <c r="CD131" s="95" t="str">
        <f t="shared" si="285"/>
        <v/>
      </c>
      <c r="CE131" s="77" t="str">
        <f>IF(AND(Sufficient_data="Yes",Include_study?="Yes",CD131&lt;&gt;""),'Moderator Analysis'!F:F-'Moderator Analysis'!J$37,"")</f>
        <v/>
      </c>
      <c r="CF131" s="77" t="str">
        <f>IF(AND(Sufficient_data="Yes",Include_study?="Yes",CD131&lt;&gt;""),'Moderator Analysis'!E:E-SUMPRODUCT('Moderator Analysis'!E:E,CD:CD)/SUM(CD:CD),"")</f>
        <v/>
      </c>
      <c r="CG131" s="96" t="str">
        <f>IF(AND(Sufficient_data="Yes",Include_study?="Yes",CD131&lt;&gt;""),CD:CD*(BX131-'Moderator Analysis'!J$29-'Moderator Analysis'!J$30*'Moderator Analysis'!E:E)^2,"")</f>
        <v/>
      </c>
      <c r="CL131" s="170"/>
      <c r="CM131" s="174"/>
      <c r="CN131" s="34" t="str">
        <f t="shared" si="312"/>
        <v/>
      </c>
      <c r="CO131" s="34" t="str">
        <f>IF(AND(Include_study?="Yes",Sufficient_data="Yes"),1/('Publication Bias Analysis'!F:F^2+IF(Additional_model="Fixed effect",0,Calculations!DB$11)),"")</f>
        <v/>
      </c>
      <c r="CP131" s="34" t="str">
        <f>IF(AND(Include_study?="Yes",Sufficient_data="Yes"),1/('Publication Bias Analysis'!F:F^2+IF(Additional_model="Fixed effect",0,'Publication Bias Analysis'!L$32)),"")</f>
        <v/>
      </c>
      <c r="CQ131" s="34" t="str">
        <f>IF(AND(Include_study?="Yes",Sufficient_data="Yes"),'Publication Bias Analysis'!E:E-'Publication Bias Analysis'!I$37,"")</f>
        <v/>
      </c>
      <c r="CR131" s="34" t="str">
        <f t="shared" si="313"/>
        <v/>
      </c>
      <c r="CS131" s="34" t="str">
        <f t="shared" ref="CS131:CS162" si="323">IF(AND(Include_study?="Yes",Sufficient_data="Yes"),IF(Additional_model="Fixed effect",Semi_partial_correlation/Standard_error,Semi_partial_correlation/(Standard_error+SQRT(DB$11))),"")</f>
        <v/>
      </c>
      <c r="CT131" s="76" t="str">
        <f t="shared" si="314"/>
        <v/>
      </c>
      <c r="CU131" s="76" t="str">
        <f>IF(AND(Include_study?="Yes",Sufficient_data="Yes"),CT:CT+IF(DF:DF&lt;0,-1,1)*COUNTIF(CT$2:CT130,CT:CT),"")</f>
        <v/>
      </c>
      <c r="CV131" s="76" t="str">
        <f>IF(AND(Include_study?="Yes",Sufficient_data="Yes"),RANK(DJ:DJ,DJ:DJ,1)*IF(DI:DI&lt;0,-1,1)+IF(DI:DI&lt;0,-1,1)*COUNTIF(CT$2:CT130,CT:CT),"")</f>
        <v/>
      </c>
      <c r="CW131" s="76" t="str">
        <f>IF(AND(Include_study?="Yes",Sufficient_data="Yes"),RANK(DM:DM,DM:DM,1)*IF(DL:DL&lt;0,-1,1)+IF(DL:DL&lt;0,-1,1)*COUNTIF(CT$2:CT130,CT:CT),"")</f>
        <v/>
      </c>
      <c r="CX131" s="34" t="e">
        <f>IF(AND(Include_study?="Yes",Sufficient_data="Yes"),'Publication Bias Analysis'!E:E,NA())</f>
        <v>#N/A</v>
      </c>
      <c r="CY131" s="47" t="e">
        <f>IF(AND(Include_study?="Yes",Sufficient_data="Yes"),'Publication Bias Analysis'!F:F,NA())</f>
        <v>#N/A</v>
      </c>
      <c r="DE131" s="166"/>
      <c r="DF13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31" s="34" t="str">
        <f t="shared" si="286"/>
        <v/>
      </c>
      <c r="DH131" s="47" t="str">
        <f>IF(AND(Include_study?="Yes",Sufficient_data="Yes"),1/('Publication Bias Analysis'!F:F^2+IF(Additional_model="Fixed effect",0,$DQ$7)),"")</f>
        <v/>
      </c>
      <c r="DI131" s="34" t="str">
        <f>IF(AND(Include_study?="Yes",Sufficient_data="Yes"),IF('Publication Bias Analysis'!L$37="Left",'Publication Bias Analysis'!E:E-DQ$3,DQ$3-'Publication Bias Analysis'!E:E),"")</f>
        <v/>
      </c>
      <c r="DJ131" s="34" t="str">
        <f t="shared" si="287"/>
        <v/>
      </c>
      <c r="DK131" s="47" t="str">
        <f>IF(AND(DI131&lt;&gt;"",CU131&lt;=MAX(CU:CU)-DQ$8),1/('Publication Bias Analysis'!F:F^2+IF(Additional_model="Fixed effect",0,$DQ$15)),"")</f>
        <v/>
      </c>
      <c r="DL131" s="7" t="str">
        <f>IF(AND(Include_study?="Yes",Sufficient_data="Yes"),IF('Publication Bias Analysis'!L$37="Left",'Publication Bias Analysis'!E:E-DQ$11,DQ$11-'Publication Bias Analysis'!E:E),"")</f>
        <v/>
      </c>
      <c r="DM131" s="7" t="str">
        <f t="shared" si="288"/>
        <v/>
      </c>
      <c r="DN131" s="47" t="str">
        <f>IF(AND(DL131&lt;&gt;"",CV131&lt;=MAX(CV:CV)-DQ$16),1/('Publication Bias Analysis'!F:F^2+IF(Additional_model="Fixed effect",0,$DQ$23)),"")</f>
        <v/>
      </c>
      <c r="EF131" s="166"/>
      <c r="EG131" s="34" t="str">
        <f t="shared" si="315"/>
        <v/>
      </c>
      <c r="EH131" s="47" t="str">
        <f>IF(AND(Include_study?="Yes",Sufficient_data="Yes"),Z_score-('Publication Bias Analysis'!P$3+'Publication Bias Analysis'!P$4*Inverse_standard_error),"")</f>
        <v/>
      </c>
      <c r="EJ131" s="166"/>
      <c r="EK131" s="34" t="str">
        <f>IF(AND(Include_study?="Yes",Sufficient_data="Yes"),('Publication Bias Analysis'!E:E-SUMPRODUCT('Publication Bias Analysis'!E:E,Calculations!CN:CN)/SUM(Calculations!CN:CN))/(SQRT(EL:EL)),"")</f>
        <v/>
      </c>
      <c r="EL131" s="34" t="str">
        <f>IF(AND(Include_study?="Yes",Sufficient_data="Yes"),'Publication Bias Analysis'!F:F^2-1/(SUM(Calculations!CN:CN)),"")</f>
        <v/>
      </c>
      <c r="EM131" s="76" t="str">
        <f t="shared" si="316"/>
        <v/>
      </c>
      <c r="EN131" s="76" t="str">
        <f t="shared" si="317"/>
        <v/>
      </c>
      <c r="EO131" s="76" t="str">
        <f>IF(AND(Include_study?="Yes",Sufficient_data="Yes"),COUNTIFS(EM$2:EM130,"&lt;"&amp;EM131,EN$2:EN130,"&lt;"&amp;EN131)+COUNTIFS(EM132:EM$201,"&lt;"&amp;EM131,EN132:EN$201,"&lt;"&amp;EN131)+COUNTIFS(EM$2:EM130,"&gt;"&amp;EM131,EN$2:EN130,"&gt;"&amp;EN131)+COUNTIFS(EM132:EM$201,"&gt;"&amp;EM131,EN132:EN$201,"&gt;"&amp;EN131),"")</f>
        <v/>
      </c>
      <c r="EP131" s="101" t="str">
        <f>IF(AND(Include_study?="Yes",Sufficient_data="Yes"),COUNTIFS(EM$2:EM130,"&lt;"&amp;EM131,EN$2:EN130,"&gt;"&amp;EN131)+COUNTIFS(EM132:EM$201,"&lt;"&amp;EM131,EN132:EN$201,"&gt;"&amp;EN131)+COUNTIFS(EM$2:EM130,"&gt;"&amp;EM131,EN$2:EN130,"&lt;"&amp;EN131)+COUNTIFS(EM132:EM$201,"&gt;"&amp;EM131,EN132:EN$201,"&lt;"&amp;EN131),"")</f>
        <v/>
      </c>
      <c r="ER131" s="166"/>
      <c r="EW131" s="166"/>
      <c r="EX131" s="34" t="e">
        <f t="shared" si="255"/>
        <v>#N/A</v>
      </c>
      <c r="EY131" s="34" t="e">
        <f t="shared" si="256"/>
        <v>#N/A</v>
      </c>
      <c r="EZ131" s="34" t="str">
        <f t="shared" si="257"/>
        <v/>
      </c>
      <c r="FA131" s="47" t="str">
        <f>IF(AND(Include_study?="Yes",Sufficient_data="Yes"),Z_score-('Publication Bias Analysis'!AL$30+'Publication Bias Analysis'!AL$31*Inverse_standard_error),"")</f>
        <v/>
      </c>
      <c r="FG131" s="166"/>
      <c r="FH131" s="104" t="str">
        <f>IF(Z_score&lt;&gt;"",RANK('Publication Bias Analysis'!AT:AT,'Publication Bias Analysis'!AT:AT,1)+COUNTIF('Publication Bias Analysis'!AT$2:AT130,'Publication Bias Analysis'!AT131),"")</f>
        <v/>
      </c>
      <c r="FI131" s="34" t="str">
        <f t="shared" si="318"/>
        <v/>
      </c>
      <c r="FJ131" s="34" t="e">
        <f>IF('Publication Bias Analysis'!AS131&lt;&gt;"",'Publication Bias Analysis'!AS131,NA())</f>
        <v>#N/A</v>
      </c>
      <c r="FK131" s="34" t="e">
        <f>IF('Publication Bias Analysis'!AT131&lt;&gt;"",'Publication Bias Analysis'!AT131,NA())</f>
        <v>#N/A</v>
      </c>
      <c r="FL131" s="34" t="str">
        <f>IF(AND(Include_study?="Yes",Sufficient_data="Yes"),'Publication Bias Analysis'!AS:AS-AVERAGE('Publication Bias Analysis'!AS:AS),"")</f>
        <v/>
      </c>
      <c r="FM131" s="47" t="str">
        <f>IF(AND(Include_study?="Yes",Sufficient_data="Yes"),FK:FK-('Publication Bias Analysis'!AW$30+'Publication Bias Analysis'!AW$31*'Publication Bias Analysis'!AS:AS),"")</f>
        <v/>
      </c>
      <c r="FS131" s="166"/>
      <c r="FT131" s="34" t="str">
        <f t="shared" si="259"/>
        <v/>
      </c>
      <c r="FU131" s="90" t="str">
        <f t="shared" ref="FU131:FU194" si="324">IF(FT131&lt;&gt;"",MAX(10^-307,1-NORMSDIST(ABS(FT131))),"")</f>
        <v/>
      </c>
      <c r="FV131" s="47" t="str">
        <f t="shared" si="289"/>
        <v/>
      </c>
    </row>
    <row r="132" spans="1:178" x14ac:dyDescent="0.2">
      <c r="A132" s="169"/>
      <c r="B132" s="54" t="str">
        <f t="shared" si="290"/>
        <v/>
      </c>
      <c r="C132" s="76" t="str">
        <f>IF(B132&lt;&gt;"",IF(B132=0,COUNTIF(B$2:B131,0)+1,COUNTIF(B$2:B131,B132)+B132+COUNTIF(B:B,0)),"")</f>
        <v/>
      </c>
      <c r="D132" s="76" t="str">
        <f t="shared" si="222"/>
        <v/>
      </c>
      <c r="E132" s="121" t="str">
        <f>IF(AND(Sufficient_data="Yes",Include_study?="Yes",Input!Study_name&lt;&gt;""),Input!Study_name,"")</f>
        <v/>
      </c>
      <c r="F13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32" s="76" t="str">
        <f t="shared" si="291"/>
        <v/>
      </c>
      <c r="H132" s="132" t="str">
        <f t="shared" si="292"/>
        <v/>
      </c>
      <c r="I13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32" s="77" t="str">
        <f t="shared" si="225"/>
        <v/>
      </c>
      <c r="K132" s="77" t="str">
        <f t="shared" si="226"/>
        <v/>
      </c>
      <c r="L132" s="77" t="str">
        <f t="shared" si="227"/>
        <v/>
      </c>
      <c r="M132" s="77" t="str">
        <f t="shared" si="293"/>
        <v/>
      </c>
      <c r="N132" s="77" t="str">
        <f t="shared" si="294"/>
        <v/>
      </c>
      <c r="O132" s="146" t="str">
        <f t="shared" si="295"/>
        <v/>
      </c>
      <c r="P132" s="142" t="str">
        <f t="shared" si="296"/>
        <v/>
      </c>
      <c r="Q132" s="35"/>
      <c r="R132" s="71" t="e">
        <f t="shared" si="297"/>
        <v>#N/A</v>
      </c>
      <c r="S132" s="34" t="e">
        <f t="shared" si="298"/>
        <v>#N/A</v>
      </c>
      <c r="T132" s="47" t="e">
        <f t="shared" si="299"/>
        <v>#N/A</v>
      </c>
      <c r="Y132" s="169"/>
      <c r="Z132" s="83" t="str">
        <f t="shared" si="261"/>
        <v/>
      </c>
      <c r="AA132" s="34" t="str">
        <f t="shared" si="235"/>
        <v/>
      </c>
      <c r="AB132" s="34" t="str">
        <f t="shared" si="236"/>
        <v/>
      </c>
      <c r="AC132" s="34" t="str">
        <f t="shared" si="300"/>
        <v/>
      </c>
      <c r="AD132" s="34" t="str">
        <f t="shared" si="238"/>
        <v/>
      </c>
      <c r="AE132" s="77" t="str">
        <f t="shared" si="262"/>
        <v/>
      </c>
      <c r="AF132" s="77" t="str">
        <f t="shared" si="301"/>
        <v/>
      </c>
      <c r="AG132" s="84" t="str">
        <f t="shared" si="263"/>
        <v/>
      </c>
      <c r="AH132" s="34" t="str">
        <f t="shared" si="302"/>
        <v/>
      </c>
      <c r="AI132" s="34" t="str">
        <f t="shared" si="303"/>
        <v/>
      </c>
      <c r="AJ132" s="47" t="str">
        <f t="shared" si="304"/>
        <v/>
      </c>
      <c r="AK132" s="35"/>
      <c r="AL132" s="71" t="e">
        <f t="shared" si="264"/>
        <v>#N/A</v>
      </c>
      <c r="AM132" s="34" t="e">
        <f t="shared" si="265"/>
        <v>#N/A</v>
      </c>
      <c r="AN132" s="47" t="e">
        <f t="shared" si="266"/>
        <v>#N/A</v>
      </c>
      <c r="AO132" s="35"/>
      <c r="AP132" s="83" t="str">
        <f t="shared" si="267"/>
        <v/>
      </c>
      <c r="AQ132" s="34" t="str">
        <f>IF(AND(Sufficient_data="Yes",Include_study?="Yes",Subgroup&lt;&gt;""),IF(COUNTIFS(Input!L$2:L131,"="&amp;"Yes",Input!C$2:C131,"="&amp;"Yes",Input!M$2:M131,"="&amp;Subgroup)&gt;0,"",Subgroup),"")</f>
        <v/>
      </c>
      <c r="AR132" s="89" t="str">
        <f t="shared" si="268"/>
        <v/>
      </c>
      <c r="AS132" s="76" t="str">
        <f t="shared" si="269"/>
        <v/>
      </c>
      <c r="AT132" s="34" t="str">
        <f t="shared" si="270"/>
        <v/>
      </c>
      <c r="AU132" s="90" t="str">
        <f t="shared" si="271"/>
        <v/>
      </c>
      <c r="AV132" s="34" t="str">
        <f t="shared" si="272"/>
        <v/>
      </c>
      <c r="AW132" s="34" t="str">
        <f t="shared" si="273"/>
        <v/>
      </c>
      <c r="AX132" s="34" t="str">
        <f t="shared" si="305"/>
        <v/>
      </c>
      <c r="AY132" s="34" t="str">
        <f t="shared" si="274"/>
        <v/>
      </c>
      <c r="AZ132" s="34" t="str">
        <f t="shared" si="275"/>
        <v/>
      </c>
      <c r="BA132" s="34" t="str">
        <f t="shared" si="306"/>
        <v/>
      </c>
      <c r="BB132" s="89" t="str">
        <f t="shared" si="276"/>
        <v/>
      </c>
      <c r="BC132" s="34" t="str">
        <f t="shared" si="307"/>
        <v/>
      </c>
      <c r="BD132" s="34" t="str">
        <f t="shared" si="308"/>
        <v/>
      </c>
      <c r="BE132" s="34" t="str">
        <f t="shared" si="277"/>
        <v/>
      </c>
      <c r="BF132" s="34" t="str">
        <f t="shared" si="278"/>
        <v/>
      </c>
      <c r="BG132" s="34" t="str">
        <f t="shared" si="319"/>
        <v/>
      </c>
      <c r="BH132" s="34" t="str">
        <f t="shared" si="320"/>
        <v/>
      </c>
      <c r="BI132" s="34" t="str">
        <f t="shared" si="279"/>
        <v/>
      </c>
      <c r="BJ132" s="34" t="str">
        <f t="shared" si="280"/>
        <v/>
      </c>
      <c r="BK132" s="34" t="str">
        <f t="shared" si="281"/>
        <v/>
      </c>
      <c r="BL132" s="34" t="e">
        <f t="shared" si="282"/>
        <v>#N/A</v>
      </c>
      <c r="BM132" s="84" t="str">
        <f t="shared" si="321"/>
        <v/>
      </c>
      <c r="BN132" s="34" t="str">
        <f t="shared" si="283"/>
        <v/>
      </c>
      <c r="BO132" s="34" t="str">
        <f t="shared" si="309"/>
        <v/>
      </c>
      <c r="BP132" s="34" t="str">
        <f t="shared" si="284"/>
        <v/>
      </c>
      <c r="BQ132" s="47" t="str">
        <f t="shared" si="322"/>
        <v/>
      </c>
      <c r="BV132" s="170"/>
      <c r="BW132" s="71" t="e">
        <f>IF(AND(Sufficient_data="Yes",Include_study?="Yes",Moderator&lt;&gt;""),'Moderator Analysis'!E:E,NA())</f>
        <v>#N/A</v>
      </c>
      <c r="BX132" s="34" t="e">
        <f>IF(AND(Include_study?="Yes",Sufficient_data="Yes",Moderator&lt;&gt;""),'Moderator Analysis'!F:F,NA())</f>
        <v>#N/A</v>
      </c>
      <c r="BY132" s="34" t="str">
        <f t="shared" si="310"/>
        <v/>
      </c>
      <c r="BZ132" s="34" t="str">
        <f>IF(AND(Sufficient_data="Yes",Include_study?="Yes",Moderator&lt;&gt;""),'Moderator Analysis'!F:F-CJ$2,"")</f>
        <v/>
      </c>
      <c r="CA132" s="34" t="str">
        <f>IF(AND(Sufficient_data="Yes",Include_study?="Yes",Moderator&lt;&gt;""),'Moderator Analysis'!E:E-CJ$3,"")</f>
        <v/>
      </c>
      <c r="CB132" s="47" t="str">
        <f t="shared" si="311"/>
        <v/>
      </c>
      <c r="CD132" s="95" t="str">
        <f t="shared" si="285"/>
        <v/>
      </c>
      <c r="CE132" s="77" t="str">
        <f>IF(AND(Sufficient_data="Yes",Include_study?="Yes",CD132&lt;&gt;""),'Moderator Analysis'!F:F-'Moderator Analysis'!J$37,"")</f>
        <v/>
      </c>
      <c r="CF132" s="77" t="str">
        <f>IF(AND(Sufficient_data="Yes",Include_study?="Yes",CD132&lt;&gt;""),'Moderator Analysis'!E:E-SUMPRODUCT('Moderator Analysis'!E:E,CD:CD)/SUM(CD:CD),"")</f>
        <v/>
      </c>
      <c r="CG132" s="96" t="str">
        <f>IF(AND(Sufficient_data="Yes",Include_study?="Yes",CD132&lt;&gt;""),CD:CD*(BX132-'Moderator Analysis'!J$29-'Moderator Analysis'!J$30*'Moderator Analysis'!E:E)^2,"")</f>
        <v/>
      </c>
      <c r="CL132" s="170"/>
      <c r="CM132" s="174"/>
      <c r="CN132" s="34" t="str">
        <f t="shared" si="312"/>
        <v/>
      </c>
      <c r="CO132" s="34" t="str">
        <f>IF(AND(Include_study?="Yes",Sufficient_data="Yes"),1/('Publication Bias Analysis'!F:F^2+IF(Additional_model="Fixed effect",0,Calculations!DB$11)),"")</f>
        <v/>
      </c>
      <c r="CP132" s="34" t="str">
        <f>IF(AND(Include_study?="Yes",Sufficient_data="Yes"),1/('Publication Bias Analysis'!F:F^2+IF(Additional_model="Fixed effect",0,'Publication Bias Analysis'!L$32)),"")</f>
        <v/>
      </c>
      <c r="CQ132" s="34" t="str">
        <f>IF(AND(Include_study?="Yes",Sufficient_data="Yes"),'Publication Bias Analysis'!E:E-'Publication Bias Analysis'!I$37,"")</f>
        <v/>
      </c>
      <c r="CR132" s="34" t="str">
        <f t="shared" si="313"/>
        <v/>
      </c>
      <c r="CS132" s="34" t="str">
        <f t="shared" si="323"/>
        <v/>
      </c>
      <c r="CT132" s="76" t="str">
        <f t="shared" si="314"/>
        <v/>
      </c>
      <c r="CU132" s="76" t="str">
        <f>IF(AND(Include_study?="Yes",Sufficient_data="Yes"),CT:CT+IF(DF:DF&lt;0,-1,1)*COUNTIF(CT$2:CT131,CT:CT),"")</f>
        <v/>
      </c>
      <c r="CV132" s="76" t="str">
        <f>IF(AND(Include_study?="Yes",Sufficient_data="Yes"),RANK(DJ:DJ,DJ:DJ,1)*IF(DI:DI&lt;0,-1,1)+IF(DI:DI&lt;0,-1,1)*COUNTIF(CT$2:CT131,CT:CT),"")</f>
        <v/>
      </c>
      <c r="CW132" s="76" t="str">
        <f>IF(AND(Include_study?="Yes",Sufficient_data="Yes"),RANK(DM:DM,DM:DM,1)*IF(DL:DL&lt;0,-1,1)+IF(DL:DL&lt;0,-1,1)*COUNTIF(CT$2:CT131,CT:CT),"")</f>
        <v/>
      </c>
      <c r="CX132" s="34" t="e">
        <f>IF(AND(Include_study?="Yes",Sufficient_data="Yes"),'Publication Bias Analysis'!E:E,NA())</f>
        <v>#N/A</v>
      </c>
      <c r="CY132" s="47" t="e">
        <f>IF(AND(Include_study?="Yes",Sufficient_data="Yes"),'Publication Bias Analysis'!F:F,NA())</f>
        <v>#N/A</v>
      </c>
      <c r="DE132" s="166"/>
      <c r="DF13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32" s="34" t="str">
        <f t="shared" si="286"/>
        <v/>
      </c>
      <c r="DH132" s="47" t="str">
        <f>IF(AND(Include_study?="Yes",Sufficient_data="Yes"),1/('Publication Bias Analysis'!F:F^2+IF(Additional_model="Fixed effect",0,$DQ$7)),"")</f>
        <v/>
      </c>
      <c r="DI132" s="34" t="str">
        <f>IF(AND(Include_study?="Yes",Sufficient_data="Yes"),IF('Publication Bias Analysis'!L$37="Left",'Publication Bias Analysis'!E:E-DQ$3,DQ$3-'Publication Bias Analysis'!E:E),"")</f>
        <v/>
      </c>
      <c r="DJ132" s="34" t="str">
        <f t="shared" si="287"/>
        <v/>
      </c>
      <c r="DK132" s="47" t="str">
        <f>IF(AND(DI132&lt;&gt;"",CU132&lt;=MAX(CU:CU)-DQ$8),1/('Publication Bias Analysis'!F:F^2+IF(Additional_model="Fixed effect",0,$DQ$15)),"")</f>
        <v/>
      </c>
      <c r="DL132" s="7" t="str">
        <f>IF(AND(Include_study?="Yes",Sufficient_data="Yes"),IF('Publication Bias Analysis'!L$37="Left",'Publication Bias Analysis'!E:E-DQ$11,DQ$11-'Publication Bias Analysis'!E:E),"")</f>
        <v/>
      </c>
      <c r="DM132" s="7" t="str">
        <f t="shared" si="288"/>
        <v/>
      </c>
      <c r="DN132" s="47" t="str">
        <f>IF(AND(DL132&lt;&gt;"",CV132&lt;=MAX(CV:CV)-DQ$16),1/('Publication Bias Analysis'!F:F^2+IF(Additional_model="Fixed effect",0,$DQ$23)),"")</f>
        <v/>
      </c>
      <c r="EF132" s="166"/>
      <c r="EG132" s="34" t="str">
        <f t="shared" si="315"/>
        <v/>
      </c>
      <c r="EH132" s="47" t="str">
        <f>IF(AND(Include_study?="Yes",Sufficient_data="Yes"),Z_score-('Publication Bias Analysis'!P$3+'Publication Bias Analysis'!P$4*Inverse_standard_error),"")</f>
        <v/>
      </c>
      <c r="EJ132" s="166"/>
      <c r="EK132" s="34" t="str">
        <f>IF(AND(Include_study?="Yes",Sufficient_data="Yes"),('Publication Bias Analysis'!E:E-SUMPRODUCT('Publication Bias Analysis'!E:E,Calculations!CN:CN)/SUM(Calculations!CN:CN))/(SQRT(EL:EL)),"")</f>
        <v/>
      </c>
      <c r="EL132" s="34" t="str">
        <f>IF(AND(Include_study?="Yes",Sufficient_data="Yes"),'Publication Bias Analysis'!F:F^2-1/(SUM(Calculations!CN:CN)),"")</f>
        <v/>
      </c>
      <c r="EM132" s="76" t="str">
        <f t="shared" si="316"/>
        <v/>
      </c>
      <c r="EN132" s="76" t="str">
        <f t="shared" si="317"/>
        <v/>
      </c>
      <c r="EO132" s="76" t="str">
        <f>IF(AND(Include_study?="Yes",Sufficient_data="Yes"),COUNTIFS(EM$2:EM131,"&lt;"&amp;EM132,EN$2:EN131,"&lt;"&amp;EN132)+COUNTIFS(EM133:EM$201,"&lt;"&amp;EM132,EN133:EN$201,"&lt;"&amp;EN132)+COUNTIFS(EM$2:EM131,"&gt;"&amp;EM132,EN$2:EN131,"&gt;"&amp;EN132)+COUNTIFS(EM133:EM$201,"&gt;"&amp;EM132,EN133:EN$201,"&gt;"&amp;EN132),"")</f>
        <v/>
      </c>
      <c r="EP132" s="101" t="str">
        <f>IF(AND(Include_study?="Yes",Sufficient_data="Yes"),COUNTIFS(EM$2:EM131,"&lt;"&amp;EM132,EN$2:EN131,"&gt;"&amp;EN132)+COUNTIFS(EM133:EM$201,"&lt;"&amp;EM132,EN133:EN$201,"&gt;"&amp;EN132)+COUNTIFS(EM$2:EM131,"&gt;"&amp;EM132,EN$2:EN131,"&lt;"&amp;EN132)+COUNTIFS(EM133:EM$201,"&gt;"&amp;EM132,EN133:EN$201,"&lt;"&amp;EN132),"")</f>
        <v/>
      </c>
      <c r="ER132" s="166"/>
      <c r="EW132" s="166"/>
      <c r="EX132" s="34" t="e">
        <f t="shared" si="255"/>
        <v>#N/A</v>
      </c>
      <c r="EY132" s="34" t="e">
        <f t="shared" si="256"/>
        <v>#N/A</v>
      </c>
      <c r="EZ132" s="34" t="str">
        <f t="shared" si="257"/>
        <v/>
      </c>
      <c r="FA132" s="47" t="str">
        <f>IF(AND(Include_study?="Yes",Sufficient_data="Yes"),Z_score-('Publication Bias Analysis'!AL$30+'Publication Bias Analysis'!AL$31*Inverse_standard_error),"")</f>
        <v/>
      </c>
      <c r="FG132" s="166"/>
      <c r="FH132" s="104" t="str">
        <f>IF(Z_score&lt;&gt;"",RANK('Publication Bias Analysis'!AT:AT,'Publication Bias Analysis'!AT:AT,1)+COUNTIF('Publication Bias Analysis'!AT$2:AT131,'Publication Bias Analysis'!AT132),"")</f>
        <v/>
      </c>
      <c r="FI132" s="34" t="str">
        <f t="shared" si="318"/>
        <v/>
      </c>
      <c r="FJ132" s="34" t="e">
        <f>IF('Publication Bias Analysis'!AS132&lt;&gt;"",'Publication Bias Analysis'!AS132,NA())</f>
        <v>#N/A</v>
      </c>
      <c r="FK132" s="34" t="e">
        <f>IF('Publication Bias Analysis'!AT132&lt;&gt;"",'Publication Bias Analysis'!AT132,NA())</f>
        <v>#N/A</v>
      </c>
      <c r="FL132" s="34" t="str">
        <f>IF(AND(Include_study?="Yes",Sufficient_data="Yes"),'Publication Bias Analysis'!AS:AS-AVERAGE('Publication Bias Analysis'!AS:AS),"")</f>
        <v/>
      </c>
      <c r="FM132" s="47" t="str">
        <f>IF(AND(Include_study?="Yes",Sufficient_data="Yes"),FK:FK-('Publication Bias Analysis'!AW$30+'Publication Bias Analysis'!AW$31*'Publication Bias Analysis'!AS:AS),"")</f>
        <v/>
      </c>
      <c r="FS132" s="166"/>
      <c r="FT132" s="34" t="str">
        <f t="shared" si="259"/>
        <v/>
      </c>
      <c r="FU132" s="90" t="str">
        <f t="shared" si="324"/>
        <v/>
      </c>
      <c r="FV132" s="47" t="str">
        <f t="shared" si="289"/>
        <v/>
      </c>
    </row>
    <row r="133" spans="1:178" x14ac:dyDescent="0.2">
      <c r="A133" s="169"/>
      <c r="B133" s="54" t="str">
        <f t="shared" si="290"/>
        <v/>
      </c>
      <c r="C133" s="76" t="str">
        <f>IF(B133&lt;&gt;"",IF(B133=0,COUNTIF(B$2:B132,0)+1,COUNTIF(B$2:B132,B133)+B133+COUNTIF(B:B,0)),"")</f>
        <v/>
      </c>
      <c r="D133" s="76" t="str">
        <f t="shared" si="222"/>
        <v/>
      </c>
      <c r="E133" s="121" t="str">
        <f>IF(AND(Sufficient_data="Yes",Include_study?="Yes",Input!Study_name&lt;&gt;""),Input!Study_name,"")</f>
        <v/>
      </c>
      <c r="F13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33" s="76" t="str">
        <f t="shared" si="291"/>
        <v/>
      </c>
      <c r="H133" s="132" t="str">
        <f t="shared" si="292"/>
        <v/>
      </c>
      <c r="I13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33" s="77" t="str">
        <f t="shared" si="225"/>
        <v/>
      </c>
      <c r="K133" s="77" t="str">
        <f t="shared" si="226"/>
        <v/>
      </c>
      <c r="L133" s="77" t="str">
        <f t="shared" si="227"/>
        <v/>
      </c>
      <c r="M133" s="77" t="str">
        <f t="shared" si="293"/>
        <v/>
      </c>
      <c r="N133" s="77" t="str">
        <f t="shared" si="294"/>
        <v/>
      </c>
      <c r="O133" s="146" t="str">
        <f t="shared" si="295"/>
        <v/>
      </c>
      <c r="P133" s="142" t="str">
        <f t="shared" si="296"/>
        <v/>
      </c>
      <c r="Q133" s="35"/>
      <c r="R133" s="71" t="e">
        <f t="shared" si="297"/>
        <v>#N/A</v>
      </c>
      <c r="S133" s="34" t="e">
        <f t="shared" si="298"/>
        <v>#N/A</v>
      </c>
      <c r="T133" s="47" t="e">
        <f t="shared" si="299"/>
        <v>#N/A</v>
      </c>
      <c r="Y133" s="169"/>
      <c r="Z133" s="83" t="str">
        <f t="shared" si="261"/>
        <v/>
      </c>
      <c r="AA133" s="34" t="str">
        <f t="shared" si="235"/>
        <v/>
      </c>
      <c r="AB133" s="34" t="str">
        <f t="shared" si="236"/>
        <v/>
      </c>
      <c r="AC133" s="34" t="str">
        <f t="shared" si="300"/>
        <v/>
      </c>
      <c r="AD133" s="34" t="str">
        <f t="shared" si="238"/>
        <v/>
      </c>
      <c r="AE133" s="77" t="str">
        <f t="shared" si="262"/>
        <v/>
      </c>
      <c r="AF133" s="77" t="str">
        <f t="shared" si="301"/>
        <v/>
      </c>
      <c r="AG133" s="84" t="str">
        <f t="shared" si="263"/>
        <v/>
      </c>
      <c r="AH133" s="34" t="str">
        <f t="shared" si="302"/>
        <v/>
      </c>
      <c r="AI133" s="34" t="str">
        <f t="shared" si="303"/>
        <v/>
      </c>
      <c r="AJ133" s="47" t="str">
        <f t="shared" si="304"/>
        <v/>
      </c>
      <c r="AK133" s="35"/>
      <c r="AL133" s="71" t="e">
        <f t="shared" si="264"/>
        <v>#N/A</v>
      </c>
      <c r="AM133" s="34" t="e">
        <f t="shared" si="265"/>
        <v>#N/A</v>
      </c>
      <c r="AN133" s="47" t="e">
        <f t="shared" si="266"/>
        <v>#N/A</v>
      </c>
      <c r="AO133" s="35"/>
      <c r="AP133" s="83" t="str">
        <f t="shared" si="267"/>
        <v/>
      </c>
      <c r="AQ133" s="34" t="str">
        <f>IF(AND(Sufficient_data="Yes",Include_study?="Yes",Subgroup&lt;&gt;""),IF(COUNTIFS(Input!L$2:L132,"="&amp;"Yes",Input!C$2:C132,"="&amp;"Yes",Input!M$2:M132,"="&amp;Subgroup)&gt;0,"",Subgroup),"")</f>
        <v/>
      </c>
      <c r="AR133" s="89" t="str">
        <f t="shared" si="268"/>
        <v/>
      </c>
      <c r="AS133" s="76" t="str">
        <f t="shared" si="269"/>
        <v/>
      </c>
      <c r="AT133" s="34" t="str">
        <f t="shared" si="270"/>
        <v/>
      </c>
      <c r="AU133" s="90" t="str">
        <f t="shared" si="271"/>
        <v/>
      </c>
      <c r="AV133" s="34" t="str">
        <f t="shared" si="272"/>
        <v/>
      </c>
      <c r="AW133" s="34" t="str">
        <f t="shared" si="273"/>
        <v/>
      </c>
      <c r="AX133" s="34" t="str">
        <f t="shared" si="305"/>
        <v/>
      </c>
      <c r="AY133" s="34" t="str">
        <f t="shared" si="274"/>
        <v/>
      </c>
      <c r="AZ133" s="34" t="str">
        <f t="shared" si="275"/>
        <v/>
      </c>
      <c r="BA133" s="34" t="str">
        <f t="shared" si="306"/>
        <v/>
      </c>
      <c r="BB133" s="89" t="str">
        <f t="shared" si="276"/>
        <v/>
      </c>
      <c r="BC133" s="34" t="str">
        <f t="shared" si="307"/>
        <v/>
      </c>
      <c r="BD133" s="34" t="str">
        <f t="shared" si="308"/>
        <v/>
      </c>
      <c r="BE133" s="34" t="str">
        <f t="shared" si="277"/>
        <v/>
      </c>
      <c r="BF133" s="34" t="str">
        <f t="shared" si="278"/>
        <v/>
      </c>
      <c r="BG133" s="34" t="str">
        <f t="shared" si="319"/>
        <v/>
      </c>
      <c r="BH133" s="34" t="str">
        <f t="shared" si="320"/>
        <v/>
      </c>
      <c r="BI133" s="34" t="str">
        <f t="shared" si="279"/>
        <v/>
      </c>
      <c r="BJ133" s="34" t="str">
        <f t="shared" si="280"/>
        <v/>
      </c>
      <c r="BK133" s="34" t="str">
        <f t="shared" si="281"/>
        <v/>
      </c>
      <c r="BL133" s="34" t="e">
        <f t="shared" si="282"/>
        <v>#N/A</v>
      </c>
      <c r="BM133" s="84" t="str">
        <f t="shared" si="321"/>
        <v/>
      </c>
      <c r="BN133" s="34" t="str">
        <f t="shared" si="283"/>
        <v/>
      </c>
      <c r="BO133" s="34" t="str">
        <f t="shared" si="309"/>
        <v/>
      </c>
      <c r="BP133" s="34" t="str">
        <f t="shared" si="284"/>
        <v/>
      </c>
      <c r="BQ133" s="47" t="str">
        <f t="shared" si="322"/>
        <v/>
      </c>
      <c r="BV133" s="170"/>
      <c r="BW133" s="71" t="e">
        <f>IF(AND(Sufficient_data="Yes",Include_study?="Yes",Moderator&lt;&gt;""),'Moderator Analysis'!E:E,NA())</f>
        <v>#N/A</v>
      </c>
      <c r="BX133" s="34" t="e">
        <f>IF(AND(Include_study?="Yes",Sufficient_data="Yes",Moderator&lt;&gt;""),'Moderator Analysis'!F:F,NA())</f>
        <v>#N/A</v>
      </c>
      <c r="BY133" s="34" t="str">
        <f t="shared" si="310"/>
        <v/>
      </c>
      <c r="BZ133" s="34" t="str">
        <f>IF(AND(Sufficient_data="Yes",Include_study?="Yes",Moderator&lt;&gt;""),'Moderator Analysis'!F:F-CJ$2,"")</f>
        <v/>
      </c>
      <c r="CA133" s="34" t="str">
        <f>IF(AND(Sufficient_data="Yes",Include_study?="Yes",Moderator&lt;&gt;""),'Moderator Analysis'!E:E-CJ$3,"")</f>
        <v/>
      </c>
      <c r="CB133" s="47" t="str">
        <f t="shared" si="311"/>
        <v/>
      </c>
      <c r="CD133" s="95" t="str">
        <f t="shared" si="285"/>
        <v/>
      </c>
      <c r="CE133" s="77" t="str">
        <f>IF(AND(Sufficient_data="Yes",Include_study?="Yes",CD133&lt;&gt;""),'Moderator Analysis'!F:F-'Moderator Analysis'!J$37,"")</f>
        <v/>
      </c>
      <c r="CF133" s="77" t="str">
        <f>IF(AND(Sufficient_data="Yes",Include_study?="Yes",CD133&lt;&gt;""),'Moderator Analysis'!E:E-SUMPRODUCT('Moderator Analysis'!E:E,CD:CD)/SUM(CD:CD),"")</f>
        <v/>
      </c>
      <c r="CG133" s="96" t="str">
        <f>IF(AND(Sufficient_data="Yes",Include_study?="Yes",CD133&lt;&gt;""),CD:CD*(BX133-'Moderator Analysis'!J$29-'Moderator Analysis'!J$30*'Moderator Analysis'!E:E)^2,"")</f>
        <v/>
      </c>
      <c r="CL133" s="170"/>
      <c r="CM133" s="174"/>
      <c r="CN133" s="34" t="str">
        <f t="shared" si="312"/>
        <v/>
      </c>
      <c r="CO133" s="34" t="str">
        <f>IF(AND(Include_study?="Yes",Sufficient_data="Yes"),1/('Publication Bias Analysis'!F:F^2+IF(Additional_model="Fixed effect",0,Calculations!DB$11)),"")</f>
        <v/>
      </c>
      <c r="CP133" s="34" t="str">
        <f>IF(AND(Include_study?="Yes",Sufficient_data="Yes"),1/('Publication Bias Analysis'!F:F^2+IF(Additional_model="Fixed effect",0,'Publication Bias Analysis'!L$32)),"")</f>
        <v/>
      </c>
      <c r="CQ133" s="34" t="str">
        <f>IF(AND(Include_study?="Yes",Sufficient_data="Yes"),'Publication Bias Analysis'!E:E-'Publication Bias Analysis'!I$37,"")</f>
        <v/>
      </c>
      <c r="CR133" s="34" t="str">
        <f t="shared" si="313"/>
        <v/>
      </c>
      <c r="CS133" s="34" t="str">
        <f t="shared" si="323"/>
        <v/>
      </c>
      <c r="CT133" s="76" t="str">
        <f t="shared" si="314"/>
        <v/>
      </c>
      <c r="CU133" s="76" t="str">
        <f>IF(AND(Include_study?="Yes",Sufficient_data="Yes"),CT:CT+IF(DF:DF&lt;0,-1,1)*COUNTIF(CT$2:CT132,CT:CT),"")</f>
        <v/>
      </c>
      <c r="CV133" s="76" t="str">
        <f>IF(AND(Include_study?="Yes",Sufficient_data="Yes"),RANK(DJ:DJ,DJ:DJ,1)*IF(DI:DI&lt;0,-1,1)+IF(DI:DI&lt;0,-1,1)*COUNTIF(CT$2:CT132,CT:CT),"")</f>
        <v/>
      </c>
      <c r="CW133" s="76" t="str">
        <f>IF(AND(Include_study?="Yes",Sufficient_data="Yes"),RANK(DM:DM,DM:DM,1)*IF(DL:DL&lt;0,-1,1)+IF(DL:DL&lt;0,-1,1)*COUNTIF(CT$2:CT132,CT:CT),"")</f>
        <v/>
      </c>
      <c r="CX133" s="34" t="e">
        <f>IF(AND(Include_study?="Yes",Sufficient_data="Yes"),'Publication Bias Analysis'!E:E,NA())</f>
        <v>#N/A</v>
      </c>
      <c r="CY133" s="47" t="e">
        <f>IF(AND(Include_study?="Yes",Sufficient_data="Yes"),'Publication Bias Analysis'!F:F,NA())</f>
        <v>#N/A</v>
      </c>
      <c r="DE133" s="166"/>
      <c r="DF13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33" s="34" t="str">
        <f t="shared" si="286"/>
        <v/>
      </c>
      <c r="DH133" s="47" t="str">
        <f>IF(AND(Include_study?="Yes",Sufficient_data="Yes"),1/('Publication Bias Analysis'!F:F^2+IF(Additional_model="Fixed effect",0,$DQ$7)),"")</f>
        <v/>
      </c>
      <c r="DI133" s="34" t="str">
        <f>IF(AND(Include_study?="Yes",Sufficient_data="Yes"),IF('Publication Bias Analysis'!L$37="Left",'Publication Bias Analysis'!E:E-DQ$3,DQ$3-'Publication Bias Analysis'!E:E),"")</f>
        <v/>
      </c>
      <c r="DJ133" s="34" t="str">
        <f t="shared" si="287"/>
        <v/>
      </c>
      <c r="DK133" s="47" t="str">
        <f>IF(AND(DI133&lt;&gt;"",CU133&lt;=MAX(CU:CU)-DQ$8),1/('Publication Bias Analysis'!F:F^2+IF(Additional_model="Fixed effect",0,$DQ$15)),"")</f>
        <v/>
      </c>
      <c r="DL133" s="7" t="str">
        <f>IF(AND(Include_study?="Yes",Sufficient_data="Yes"),IF('Publication Bias Analysis'!L$37="Left",'Publication Bias Analysis'!E:E-DQ$11,DQ$11-'Publication Bias Analysis'!E:E),"")</f>
        <v/>
      </c>
      <c r="DM133" s="7" t="str">
        <f t="shared" si="288"/>
        <v/>
      </c>
      <c r="DN133" s="47" t="str">
        <f>IF(AND(DL133&lt;&gt;"",CV133&lt;=MAX(CV:CV)-DQ$16),1/('Publication Bias Analysis'!F:F^2+IF(Additional_model="Fixed effect",0,$DQ$23)),"")</f>
        <v/>
      </c>
      <c r="EF133" s="166"/>
      <c r="EG133" s="34" t="str">
        <f t="shared" si="315"/>
        <v/>
      </c>
      <c r="EH133" s="47" t="str">
        <f>IF(AND(Include_study?="Yes",Sufficient_data="Yes"),Z_score-('Publication Bias Analysis'!P$3+'Publication Bias Analysis'!P$4*Inverse_standard_error),"")</f>
        <v/>
      </c>
      <c r="EJ133" s="166"/>
      <c r="EK133" s="34" t="str">
        <f>IF(AND(Include_study?="Yes",Sufficient_data="Yes"),('Publication Bias Analysis'!E:E-SUMPRODUCT('Publication Bias Analysis'!E:E,Calculations!CN:CN)/SUM(Calculations!CN:CN))/(SQRT(EL:EL)),"")</f>
        <v/>
      </c>
      <c r="EL133" s="34" t="str">
        <f>IF(AND(Include_study?="Yes",Sufficient_data="Yes"),'Publication Bias Analysis'!F:F^2-1/(SUM(Calculations!CN:CN)),"")</f>
        <v/>
      </c>
      <c r="EM133" s="76" t="str">
        <f t="shared" si="316"/>
        <v/>
      </c>
      <c r="EN133" s="76" t="str">
        <f t="shared" si="317"/>
        <v/>
      </c>
      <c r="EO133" s="76" t="str">
        <f>IF(AND(Include_study?="Yes",Sufficient_data="Yes"),COUNTIFS(EM$2:EM132,"&lt;"&amp;EM133,EN$2:EN132,"&lt;"&amp;EN133)+COUNTIFS(EM134:EM$201,"&lt;"&amp;EM133,EN134:EN$201,"&lt;"&amp;EN133)+COUNTIFS(EM$2:EM132,"&gt;"&amp;EM133,EN$2:EN132,"&gt;"&amp;EN133)+COUNTIFS(EM134:EM$201,"&gt;"&amp;EM133,EN134:EN$201,"&gt;"&amp;EN133),"")</f>
        <v/>
      </c>
      <c r="EP133" s="101" t="str">
        <f>IF(AND(Include_study?="Yes",Sufficient_data="Yes"),COUNTIFS(EM$2:EM132,"&lt;"&amp;EM133,EN$2:EN132,"&gt;"&amp;EN133)+COUNTIFS(EM134:EM$201,"&lt;"&amp;EM133,EN134:EN$201,"&gt;"&amp;EN133)+COUNTIFS(EM$2:EM132,"&gt;"&amp;EM133,EN$2:EN132,"&lt;"&amp;EN133)+COUNTIFS(EM134:EM$201,"&gt;"&amp;EM133,EN134:EN$201,"&lt;"&amp;EN133),"")</f>
        <v/>
      </c>
      <c r="ER133" s="166"/>
      <c r="EW133" s="166"/>
      <c r="EX133" s="34" t="e">
        <f t="shared" si="255"/>
        <v>#N/A</v>
      </c>
      <c r="EY133" s="34" t="e">
        <f t="shared" si="256"/>
        <v>#N/A</v>
      </c>
      <c r="EZ133" s="34" t="str">
        <f t="shared" si="257"/>
        <v/>
      </c>
      <c r="FA133" s="47" t="str">
        <f>IF(AND(Include_study?="Yes",Sufficient_data="Yes"),Z_score-('Publication Bias Analysis'!AL$30+'Publication Bias Analysis'!AL$31*Inverse_standard_error),"")</f>
        <v/>
      </c>
      <c r="FG133" s="166"/>
      <c r="FH133" s="104" t="str">
        <f>IF(Z_score&lt;&gt;"",RANK('Publication Bias Analysis'!AT:AT,'Publication Bias Analysis'!AT:AT,1)+COUNTIF('Publication Bias Analysis'!AT$2:AT132,'Publication Bias Analysis'!AT133),"")</f>
        <v/>
      </c>
      <c r="FI133" s="34" t="str">
        <f t="shared" si="318"/>
        <v/>
      </c>
      <c r="FJ133" s="34" t="e">
        <f>IF('Publication Bias Analysis'!AS133&lt;&gt;"",'Publication Bias Analysis'!AS133,NA())</f>
        <v>#N/A</v>
      </c>
      <c r="FK133" s="34" t="e">
        <f>IF('Publication Bias Analysis'!AT133&lt;&gt;"",'Publication Bias Analysis'!AT133,NA())</f>
        <v>#N/A</v>
      </c>
      <c r="FL133" s="34" t="str">
        <f>IF(AND(Include_study?="Yes",Sufficient_data="Yes"),'Publication Bias Analysis'!AS:AS-AVERAGE('Publication Bias Analysis'!AS:AS),"")</f>
        <v/>
      </c>
      <c r="FM133" s="47" t="str">
        <f>IF(AND(Include_study?="Yes",Sufficient_data="Yes"),FK:FK-('Publication Bias Analysis'!AW$30+'Publication Bias Analysis'!AW$31*'Publication Bias Analysis'!AS:AS),"")</f>
        <v/>
      </c>
      <c r="FS133" s="166"/>
      <c r="FT133" s="34" t="str">
        <f t="shared" si="259"/>
        <v/>
      </c>
      <c r="FU133" s="90" t="str">
        <f t="shared" si="324"/>
        <v/>
      </c>
      <c r="FV133" s="47" t="str">
        <f t="shared" si="289"/>
        <v/>
      </c>
    </row>
    <row r="134" spans="1:178" x14ac:dyDescent="0.2">
      <c r="A134" s="169"/>
      <c r="B134" s="54" t="str">
        <f t="shared" si="290"/>
        <v/>
      </c>
      <c r="C134" s="76" t="str">
        <f>IF(B134&lt;&gt;"",IF(B134=0,COUNTIF(B$2:B133,0)+1,COUNTIF(B$2:B133,B134)+B134+COUNTIF(B:B,0)),"")</f>
        <v/>
      </c>
      <c r="D134" s="76" t="str">
        <f t="shared" si="222"/>
        <v/>
      </c>
      <c r="E134" s="121" t="str">
        <f>IF(AND(Sufficient_data="Yes",Include_study?="Yes",Input!Study_name&lt;&gt;""),Input!Study_name,"")</f>
        <v/>
      </c>
      <c r="F13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34" s="76" t="str">
        <f t="shared" si="291"/>
        <v/>
      </c>
      <c r="H134" s="132" t="str">
        <f t="shared" si="292"/>
        <v/>
      </c>
      <c r="I13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34" s="77" t="str">
        <f t="shared" si="225"/>
        <v/>
      </c>
      <c r="K134" s="77" t="str">
        <f t="shared" si="226"/>
        <v/>
      </c>
      <c r="L134" s="77" t="str">
        <f t="shared" si="227"/>
        <v/>
      </c>
      <c r="M134" s="77" t="str">
        <f t="shared" si="293"/>
        <v/>
      </c>
      <c r="N134" s="77" t="str">
        <f t="shared" si="294"/>
        <v/>
      </c>
      <c r="O134" s="146" t="str">
        <f t="shared" si="295"/>
        <v/>
      </c>
      <c r="P134" s="142" t="str">
        <f t="shared" si="296"/>
        <v/>
      </c>
      <c r="Q134" s="35"/>
      <c r="R134" s="71" t="e">
        <f t="shared" si="297"/>
        <v>#N/A</v>
      </c>
      <c r="S134" s="34" t="e">
        <f t="shared" si="298"/>
        <v>#N/A</v>
      </c>
      <c r="T134" s="47" t="e">
        <f t="shared" si="299"/>
        <v>#N/A</v>
      </c>
      <c r="Y134" s="169"/>
      <c r="Z134" s="83" t="str">
        <f t="shared" si="261"/>
        <v/>
      </c>
      <c r="AA134" s="34" t="str">
        <f t="shared" si="235"/>
        <v/>
      </c>
      <c r="AB134" s="34" t="str">
        <f t="shared" si="236"/>
        <v/>
      </c>
      <c r="AC134" s="34" t="str">
        <f t="shared" si="300"/>
        <v/>
      </c>
      <c r="AD134" s="34" t="str">
        <f t="shared" si="238"/>
        <v/>
      </c>
      <c r="AE134" s="77" t="str">
        <f t="shared" si="262"/>
        <v/>
      </c>
      <c r="AF134" s="77" t="str">
        <f t="shared" si="301"/>
        <v/>
      </c>
      <c r="AG134" s="84" t="str">
        <f t="shared" si="263"/>
        <v/>
      </c>
      <c r="AH134" s="34" t="str">
        <f t="shared" si="302"/>
        <v/>
      </c>
      <c r="AI134" s="34" t="str">
        <f t="shared" si="303"/>
        <v/>
      </c>
      <c r="AJ134" s="47" t="str">
        <f t="shared" si="304"/>
        <v/>
      </c>
      <c r="AK134" s="35"/>
      <c r="AL134" s="71" t="e">
        <f t="shared" si="264"/>
        <v>#N/A</v>
      </c>
      <c r="AM134" s="34" t="e">
        <f t="shared" si="265"/>
        <v>#N/A</v>
      </c>
      <c r="AN134" s="47" t="e">
        <f t="shared" si="266"/>
        <v>#N/A</v>
      </c>
      <c r="AO134" s="35"/>
      <c r="AP134" s="83" t="str">
        <f t="shared" si="267"/>
        <v/>
      </c>
      <c r="AQ134" s="34" t="str">
        <f>IF(AND(Sufficient_data="Yes",Include_study?="Yes",Subgroup&lt;&gt;""),IF(COUNTIFS(Input!L$2:L133,"="&amp;"Yes",Input!C$2:C133,"="&amp;"Yes",Input!M$2:M133,"="&amp;Subgroup)&gt;0,"",Subgroup),"")</f>
        <v/>
      </c>
      <c r="AR134" s="89" t="str">
        <f t="shared" si="268"/>
        <v/>
      </c>
      <c r="AS134" s="76" t="str">
        <f t="shared" si="269"/>
        <v/>
      </c>
      <c r="AT134" s="34" t="str">
        <f t="shared" si="270"/>
        <v/>
      </c>
      <c r="AU134" s="90" t="str">
        <f t="shared" si="271"/>
        <v/>
      </c>
      <c r="AV134" s="34" t="str">
        <f t="shared" si="272"/>
        <v/>
      </c>
      <c r="AW134" s="34" t="str">
        <f t="shared" si="273"/>
        <v/>
      </c>
      <c r="AX134" s="34" t="str">
        <f t="shared" si="305"/>
        <v/>
      </c>
      <c r="AY134" s="34" t="str">
        <f t="shared" si="274"/>
        <v/>
      </c>
      <c r="AZ134" s="34" t="str">
        <f t="shared" si="275"/>
        <v/>
      </c>
      <c r="BA134" s="34" t="str">
        <f t="shared" si="306"/>
        <v/>
      </c>
      <c r="BB134" s="89" t="str">
        <f t="shared" si="276"/>
        <v/>
      </c>
      <c r="BC134" s="34" t="str">
        <f t="shared" si="307"/>
        <v/>
      </c>
      <c r="BD134" s="34" t="str">
        <f t="shared" si="308"/>
        <v/>
      </c>
      <c r="BE134" s="34" t="str">
        <f t="shared" si="277"/>
        <v/>
      </c>
      <c r="BF134" s="34" t="str">
        <f t="shared" si="278"/>
        <v/>
      </c>
      <c r="BG134" s="34" t="str">
        <f t="shared" si="319"/>
        <v/>
      </c>
      <c r="BH134" s="34" t="str">
        <f t="shared" si="320"/>
        <v/>
      </c>
      <c r="BI134" s="34" t="str">
        <f t="shared" si="279"/>
        <v/>
      </c>
      <c r="BJ134" s="34" t="str">
        <f t="shared" si="280"/>
        <v/>
      </c>
      <c r="BK134" s="34" t="str">
        <f t="shared" si="281"/>
        <v/>
      </c>
      <c r="BL134" s="34" t="e">
        <f t="shared" si="282"/>
        <v>#N/A</v>
      </c>
      <c r="BM134" s="84" t="str">
        <f t="shared" si="321"/>
        <v/>
      </c>
      <c r="BN134" s="34" t="str">
        <f t="shared" si="283"/>
        <v/>
      </c>
      <c r="BO134" s="34" t="str">
        <f t="shared" si="309"/>
        <v/>
      </c>
      <c r="BP134" s="34" t="str">
        <f t="shared" si="284"/>
        <v/>
      </c>
      <c r="BQ134" s="47" t="str">
        <f t="shared" si="322"/>
        <v/>
      </c>
      <c r="BV134" s="170"/>
      <c r="BW134" s="71" t="e">
        <f>IF(AND(Sufficient_data="Yes",Include_study?="Yes",Moderator&lt;&gt;""),'Moderator Analysis'!E:E,NA())</f>
        <v>#N/A</v>
      </c>
      <c r="BX134" s="34" t="e">
        <f>IF(AND(Include_study?="Yes",Sufficient_data="Yes",Moderator&lt;&gt;""),'Moderator Analysis'!F:F,NA())</f>
        <v>#N/A</v>
      </c>
      <c r="BY134" s="34" t="str">
        <f t="shared" si="310"/>
        <v/>
      </c>
      <c r="BZ134" s="34" t="str">
        <f>IF(AND(Sufficient_data="Yes",Include_study?="Yes",Moderator&lt;&gt;""),'Moderator Analysis'!F:F-CJ$2,"")</f>
        <v/>
      </c>
      <c r="CA134" s="34" t="str">
        <f>IF(AND(Sufficient_data="Yes",Include_study?="Yes",Moderator&lt;&gt;""),'Moderator Analysis'!E:E-CJ$3,"")</f>
        <v/>
      </c>
      <c r="CB134" s="47" t="str">
        <f t="shared" si="311"/>
        <v/>
      </c>
      <c r="CD134" s="95" t="str">
        <f t="shared" si="285"/>
        <v/>
      </c>
      <c r="CE134" s="77" t="str">
        <f>IF(AND(Sufficient_data="Yes",Include_study?="Yes",CD134&lt;&gt;""),'Moderator Analysis'!F:F-'Moderator Analysis'!J$37,"")</f>
        <v/>
      </c>
      <c r="CF134" s="77" t="str">
        <f>IF(AND(Sufficient_data="Yes",Include_study?="Yes",CD134&lt;&gt;""),'Moderator Analysis'!E:E-SUMPRODUCT('Moderator Analysis'!E:E,CD:CD)/SUM(CD:CD),"")</f>
        <v/>
      </c>
      <c r="CG134" s="96" t="str">
        <f>IF(AND(Sufficient_data="Yes",Include_study?="Yes",CD134&lt;&gt;""),CD:CD*(BX134-'Moderator Analysis'!J$29-'Moderator Analysis'!J$30*'Moderator Analysis'!E:E)^2,"")</f>
        <v/>
      </c>
      <c r="CL134" s="170"/>
      <c r="CM134" s="174"/>
      <c r="CN134" s="34" t="str">
        <f t="shared" si="312"/>
        <v/>
      </c>
      <c r="CO134" s="34" t="str">
        <f>IF(AND(Include_study?="Yes",Sufficient_data="Yes"),1/('Publication Bias Analysis'!F:F^2+IF(Additional_model="Fixed effect",0,Calculations!DB$11)),"")</f>
        <v/>
      </c>
      <c r="CP134" s="34" t="str">
        <f>IF(AND(Include_study?="Yes",Sufficient_data="Yes"),1/('Publication Bias Analysis'!F:F^2+IF(Additional_model="Fixed effect",0,'Publication Bias Analysis'!L$32)),"")</f>
        <v/>
      </c>
      <c r="CQ134" s="34" t="str">
        <f>IF(AND(Include_study?="Yes",Sufficient_data="Yes"),'Publication Bias Analysis'!E:E-'Publication Bias Analysis'!I$37,"")</f>
        <v/>
      </c>
      <c r="CR134" s="34" t="str">
        <f t="shared" si="313"/>
        <v/>
      </c>
      <c r="CS134" s="34" t="str">
        <f t="shared" si="323"/>
        <v/>
      </c>
      <c r="CT134" s="76" t="str">
        <f t="shared" si="314"/>
        <v/>
      </c>
      <c r="CU134" s="76" t="str">
        <f>IF(AND(Include_study?="Yes",Sufficient_data="Yes"),CT:CT+IF(DF:DF&lt;0,-1,1)*COUNTIF(CT$2:CT133,CT:CT),"")</f>
        <v/>
      </c>
      <c r="CV134" s="76" t="str">
        <f>IF(AND(Include_study?="Yes",Sufficient_data="Yes"),RANK(DJ:DJ,DJ:DJ,1)*IF(DI:DI&lt;0,-1,1)+IF(DI:DI&lt;0,-1,1)*COUNTIF(CT$2:CT133,CT:CT),"")</f>
        <v/>
      </c>
      <c r="CW134" s="76" t="str">
        <f>IF(AND(Include_study?="Yes",Sufficient_data="Yes"),RANK(DM:DM,DM:DM,1)*IF(DL:DL&lt;0,-1,1)+IF(DL:DL&lt;0,-1,1)*COUNTIF(CT$2:CT133,CT:CT),"")</f>
        <v/>
      </c>
      <c r="CX134" s="34" t="e">
        <f>IF(AND(Include_study?="Yes",Sufficient_data="Yes"),'Publication Bias Analysis'!E:E,NA())</f>
        <v>#N/A</v>
      </c>
      <c r="CY134" s="47" t="e">
        <f>IF(AND(Include_study?="Yes",Sufficient_data="Yes"),'Publication Bias Analysis'!F:F,NA())</f>
        <v>#N/A</v>
      </c>
      <c r="DE134" s="166"/>
      <c r="DF13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34" s="34" t="str">
        <f t="shared" si="286"/>
        <v/>
      </c>
      <c r="DH134" s="47" t="str">
        <f>IF(AND(Include_study?="Yes",Sufficient_data="Yes"),1/('Publication Bias Analysis'!F:F^2+IF(Additional_model="Fixed effect",0,$DQ$7)),"")</f>
        <v/>
      </c>
      <c r="DI134" s="34" t="str">
        <f>IF(AND(Include_study?="Yes",Sufficient_data="Yes"),IF('Publication Bias Analysis'!L$37="Left",'Publication Bias Analysis'!E:E-DQ$3,DQ$3-'Publication Bias Analysis'!E:E),"")</f>
        <v/>
      </c>
      <c r="DJ134" s="34" t="str">
        <f t="shared" si="287"/>
        <v/>
      </c>
      <c r="DK134" s="47" t="str">
        <f>IF(AND(DI134&lt;&gt;"",CU134&lt;=MAX(CU:CU)-DQ$8),1/('Publication Bias Analysis'!F:F^2+IF(Additional_model="Fixed effect",0,$DQ$15)),"")</f>
        <v/>
      </c>
      <c r="DL134" s="7" t="str">
        <f>IF(AND(Include_study?="Yes",Sufficient_data="Yes"),IF('Publication Bias Analysis'!L$37="Left",'Publication Bias Analysis'!E:E-DQ$11,DQ$11-'Publication Bias Analysis'!E:E),"")</f>
        <v/>
      </c>
      <c r="DM134" s="7" t="str">
        <f t="shared" si="288"/>
        <v/>
      </c>
      <c r="DN134" s="47" t="str">
        <f>IF(AND(DL134&lt;&gt;"",CV134&lt;=MAX(CV:CV)-DQ$16),1/('Publication Bias Analysis'!F:F^2+IF(Additional_model="Fixed effect",0,$DQ$23)),"")</f>
        <v/>
      </c>
      <c r="EF134" s="166"/>
      <c r="EG134" s="34" t="str">
        <f t="shared" si="315"/>
        <v/>
      </c>
      <c r="EH134" s="47" t="str">
        <f>IF(AND(Include_study?="Yes",Sufficient_data="Yes"),Z_score-('Publication Bias Analysis'!P$3+'Publication Bias Analysis'!P$4*Inverse_standard_error),"")</f>
        <v/>
      </c>
      <c r="EJ134" s="166"/>
      <c r="EK134" s="34" t="str">
        <f>IF(AND(Include_study?="Yes",Sufficient_data="Yes"),('Publication Bias Analysis'!E:E-SUMPRODUCT('Publication Bias Analysis'!E:E,Calculations!CN:CN)/SUM(Calculations!CN:CN))/(SQRT(EL:EL)),"")</f>
        <v/>
      </c>
      <c r="EL134" s="34" t="str">
        <f>IF(AND(Include_study?="Yes",Sufficient_data="Yes"),'Publication Bias Analysis'!F:F^2-1/(SUM(Calculations!CN:CN)),"")</f>
        <v/>
      </c>
      <c r="EM134" s="76" t="str">
        <f t="shared" si="316"/>
        <v/>
      </c>
      <c r="EN134" s="76" t="str">
        <f t="shared" si="317"/>
        <v/>
      </c>
      <c r="EO134" s="76" t="str">
        <f>IF(AND(Include_study?="Yes",Sufficient_data="Yes"),COUNTIFS(EM$2:EM133,"&lt;"&amp;EM134,EN$2:EN133,"&lt;"&amp;EN134)+COUNTIFS(EM135:EM$201,"&lt;"&amp;EM134,EN135:EN$201,"&lt;"&amp;EN134)+COUNTIFS(EM$2:EM133,"&gt;"&amp;EM134,EN$2:EN133,"&gt;"&amp;EN134)+COUNTIFS(EM135:EM$201,"&gt;"&amp;EM134,EN135:EN$201,"&gt;"&amp;EN134),"")</f>
        <v/>
      </c>
      <c r="EP134" s="101" t="str">
        <f>IF(AND(Include_study?="Yes",Sufficient_data="Yes"),COUNTIFS(EM$2:EM133,"&lt;"&amp;EM134,EN$2:EN133,"&gt;"&amp;EN134)+COUNTIFS(EM135:EM$201,"&lt;"&amp;EM134,EN135:EN$201,"&gt;"&amp;EN134)+COUNTIFS(EM$2:EM133,"&gt;"&amp;EM134,EN$2:EN133,"&lt;"&amp;EN134)+COUNTIFS(EM135:EM$201,"&gt;"&amp;EM134,EN135:EN$201,"&lt;"&amp;EN134),"")</f>
        <v/>
      </c>
      <c r="ER134" s="166"/>
      <c r="EW134" s="166"/>
      <c r="EX134" s="34" t="e">
        <f t="shared" si="255"/>
        <v>#N/A</v>
      </c>
      <c r="EY134" s="34" t="e">
        <f t="shared" si="256"/>
        <v>#N/A</v>
      </c>
      <c r="EZ134" s="34" t="str">
        <f t="shared" si="257"/>
        <v/>
      </c>
      <c r="FA134" s="47" t="str">
        <f>IF(AND(Include_study?="Yes",Sufficient_data="Yes"),Z_score-('Publication Bias Analysis'!AL$30+'Publication Bias Analysis'!AL$31*Inverse_standard_error),"")</f>
        <v/>
      </c>
      <c r="FG134" s="166"/>
      <c r="FH134" s="104" t="str">
        <f>IF(Z_score&lt;&gt;"",RANK('Publication Bias Analysis'!AT:AT,'Publication Bias Analysis'!AT:AT,1)+COUNTIF('Publication Bias Analysis'!AT$2:AT133,'Publication Bias Analysis'!AT134),"")</f>
        <v/>
      </c>
      <c r="FI134" s="34" t="str">
        <f t="shared" si="318"/>
        <v/>
      </c>
      <c r="FJ134" s="34" t="e">
        <f>IF('Publication Bias Analysis'!AS134&lt;&gt;"",'Publication Bias Analysis'!AS134,NA())</f>
        <v>#N/A</v>
      </c>
      <c r="FK134" s="34" t="e">
        <f>IF('Publication Bias Analysis'!AT134&lt;&gt;"",'Publication Bias Analysis'!AT134,NA())</f>
        <v>#N/A</v>
      </c>
      <c r="FL134" s="34" t="str">
        <f>IF(AND(Include_study?="Yes",Sufficient_data="Yes"),'Publication Bias Analysis'!AS:AS-AVERAGE('Publication Bias Analysis'!AS:AS),"")</f>
        <v/>
      </c>
      <c r="FM134" s="47" t="str">
        <f>IF(AND(Include_study?="Yes",Sufficient_data="Yes"),FK:FK-('Publication Bias Analysis'!AW$30+'Publication Bias Analysis'!AW$31*'Publication Bias Analysis'!AS:AS),"")</f>
        <v/>
      </c>
      <c r="FS134" s="166"/>
      <c r="FT134" s="34" t="str">
        <f t="shared" si="259"/>
        <v/>
      </c>
      <c r="FU134" s="90" t="str">
        <f t="shared" si="324"/>
        <v/>
      </c>
      <c r="FV134" s="47" t="str">
        <f t="shared" si="289"/>
        <v/>
      </c>
    </row>
    <row r="135" spans="1:178" x14ac:dyDescent="0.2">
      <c r="A135" s="169"/>
      <c r="B135" s="54" t="str">
        <f t="shared" si="290"/>
        <v/>
      </c>
      <c r="C135" s="76" t="str">
        <f>IF(B135&lt;&gt;"",IF(B135=0,COUNTIF(B$2:B134,0)+1,COUNTIF(B$2:B134,B135)+B135+COUNTIF(B:B,0)),"")</f>
        <v/>
      </c>
      <c r="D135" s="76" t="str">
        <f t="shared" si="222"/>
        <v/>
      </c>
      <c r="E135" s="121" t="str">
        <f>IF(AND(Sufficient_data="Yes",Include_study?="Yes",Input!Study_name&lt;&gt;""),Input!Study_name,"")</f>
        <v/>
      </c>
      <c r="F13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35" s="76" t="str">
        <f t="shared" si="291"/>
        <v/>
      </c>
      <c r="H135" s="132" t="str">
        <f t="shared" si="292"/>
        <v/>
      </c>
      <c r="I13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35" s="77" t="str">
        <f t="shared" si="225"/>
        <v/>
      </c>
      <c r="K135" s="77" t="str">
        <f t="shared" si="226"/>
        <v/>
      </c>
      <c r="L135" s="77" t="str">
        <f t="shared" si="227"/>
        <v/>
      </c>
      <c r="M135" s="77" t="str">
        <f t="shared" si="293"/>
        <v/>
      </c>
      <c r="N135" s="77" t="str">
        <f t="shared" si="294"/>
        <v/>
      </c>
      <c r="O135" s="146" t="str">
        <f t="shared" si="295"/>
        <v/>
      </c>
      <c r="P135" s="142" t="str">
        <f t="shared" si="296"/>
        <v/>
      </c>
      <c r="Q135" s="35"/>
      <c r="R135" s="71" t="e">
        <f t="shared" si="297"/>
        <v>#N/A</v>
      </c>
      <c r="S135" s="34" t="e">
        <f t="shared" si="298"/>
        <v>#N/A</v>
      </c>
      <c r="T135" s="47" t="e">
        <f t="shared" si="299"/>
        <v>#N/A</v>
      </c>
      <c r="Y135" s="169"/>
      <c r="Z135" s="83" t="str">
        <f t="shared" si="261"/>
        <v/>
      </c>
      <c r="AA135" s="34" t="str">
        <f t="shared" si="235"/>
        <v/>
      </c>
      <c r="AB135" s="34" t="str">
        <f t="shared" si="236"/>
        <v/>
      </c>
      <c r="AC135" s="34" t="str">
        <f t="shared" si="300"/>
        <v/>
      </c>
      <c r="AD135" s="34" t="str">
        <f t="shared" si="238"/>
        <v/>
      </c>
      <c r="AE135" s="77" t="str">
        <f t="shared" si="262"/>
        <v/>
      </c>
      <c r="AF135" s="77" t="str">
        <f t="shared" si="301"/>
        <v/>
      </c>
      <c r="AG135" s="84" t="str">
        <f t="shared" si="263"/>
        <v/>
      </c>
      <c r="AH135" s="34" t="str">
        <f t="shared" si="302"/>
        <v/>
      </c>
      <c r="AI135" s="34" t="str">
        <f t="shared" si="303"/>
        <v/>
      </c>
      <c r="AJ135" s="47" t="str">
        <f t="shared" si="304"/>
        <v/>
      </c>
      <c r="AK135" s="35"/>
      <c r="AL135" s="71" t="e">
        <f t="shared" si="264"/>
        <v>#N/A</v>
      </c>
      <c r="AM135" s="34" t="e">
        <f t="shared" si="265"/>
        <v>#N/A</v>
      </c>
      <c r="AN135" s="47" t="e">
        <f t="shared" si="266"/>
        <v>#N/A</v>
      </c>
      <c r="AO135" s="35"/>
      <c r="AP135" s="83" t="str">
        <f t="shared" si="267"/>
        <v/>
      </c>
      <c r="AQ135" s="34" t="str">
        <f>IF(AND(Sufficient_data="Yes",Include_study?="Yes",Subgroup&lt;&gt;""),IF(COUNTIFS(Input!L$2:L134,"="&amp;"Yes",Input!C$2:C134,"="&amp;"Yes",Input!M$2:M134,"="&amp;Subgroup)&gt;0,"",Subgroup),"")</f>
        <v/>
      </c>
      <c r="AR135" s="89" t="str">
        <f t="shared" si="268"/>
        <v/>
      </c>
      <c r="AS135" s="76" t="str">
        <f t="shared" si="269"/>
        <v/>
      </c>
      <c r="AT135" s="34" t="str">
        <f t="shared" si="270"/>
        <v/>
      </c>
      <c r="AU135" s="90" t="str">
        <f t="shared" si="271"/>
        <v/>
      </c>
      <c r="AV135" s="34" t="str">
        <f t="shared" si="272"/>
        <v/>
      </c>
      <c r="AW135" s="34" t="str">
        <f t="shared" si="273"/>
        <v/>
      </c>
      <c r="AX135" s="34" t="str">
        <f t="shared" si="305"/>
        <v/>
      </c>
      <c r="AY135" s="34" t="str">
        <f t="shared" si="274"/>
        <v/>
      </c>
      <c r="AZ135" s="34" t="str">
        <f t="shared" si="275"/>
        <v/>
      </c>
      <c r="BA135" s="34" t="str">
        <f t="shared" si="306"/>
        <v/>
      </c>
      <c r="BB135" s="89" t="str">
        <f t="shared" si="276"/>
        <v/>
      </c>
      <c r="BC135" s="34" t="str">
        <f t="shared" si="307"/>
        <v/>
      </c>
      <c r="BD135" s="34" t="str">
        <f t="shared" si="308"/>
        <v/>
      </c>
      <c r="BE135" s="34" t="str">
        <f t="shared" si="277"/>
        <v/>
      </c>
      <c r="BF135" s="34" t="str">
        <f t="shared" si="278"/>
        <v/>
      </c>
      <c r="BG135" s="34" t="str">
        <f t="shared" si="319"/>
        <v/>
      </c>
      <c r="BH135" s="34" t="str">
        <f t="shared" si="320"/>
        <v/>
      </c>
      <c r="BI135" s="34" t="str">
        <f t="shared" si="279"/>
        <v/>
      </c>
      <c r="BJ135" s="34" t="str">
        <f t="shared" si="280"/>
        <v/>
      </c>
      <c r="BK135" s="34" t="str">
        <f t="shared" si="281"/>
        <v/>
      </c>
      <c r="BL135" s="34" t="e">
        <f t="shared" si="282"/>
        <v>#N/A</v>
      </c>
      <c r="BM135" s="84" t="str">
        <f t="shared" si="321"/>
        <v/>
      </c>
      <c r="BN135" s="34" t="str">
        <f t="shared" si="283"/>
        <v/>
      </c>
      <c r="BO135" s="34" t="str">
        <f t="shared" si="309"/>
        <v/>
      </c>
      <c r="BP135" s="34" t="str">
        <f t="shared" si="284"/>
        <v/>
      </c>
      <c r="BQ135" s="47" t="str">
        <f t="shared" si="322"/>
        <v/>
      </c>
      <c r="BV135" s="170"/>
      <c r="BW135" s="71" t="e">
        <f>IF(AND(Sufficient_data="Yes",Include_study?="Yes",Moderator&lt;&gt;""),'Moderator Analysis'!E:E,NA())</f>
        <v>#N/A</v>
      </c>
      <c r="BX135" s="34" t="e">
        <f>IF(AND(Include_study?="Yes",Sufficient_data="Yes",Moderator&lt;&gt;""),'Moderator Analysis'!F:F,NA())</f>
        <v>#N/A</v>
      </c>
      <c r="BY135" s="34" t="str">
        <f t="shared" si="310"/>
        <v/>
      </c>
      <c r="BZ135" s="34" t="str">
        <f>IF(AND(Sufficient_data="Yes",Include_study?="Yes",Moderator&lt;&gt;""),'Moderator Analysis'!F:F-CJ$2,"")</f>
        <v/>
      </c>
      <c r="CA135" s="34" t="str">
        <f>IF(AND(Sufficient_data="Yes",Include_study?="Yes",Moderator&lt;&gt;""),'Moderator Analysis'!E:E-CJ$3,"")</f>
        <v/>
      </c>
      <c r="CB135" s="47" t="str">
        <f t="shared" si="311"/>
        <v/>
      </c>
      <c r="CD135" s="95" t="str">
        <f t="shared" si="285"/>
        <v/>
      </c>
      <c r="CE135" s="77" t="str">
        <f>IF(AND(Sufficient_data="Yes",Include_study?="Yes",CD135&lt;&gt;""),'Moderator Analysis'!F:F-'Moderator Analysis'!J$37,"")</f>
        <v/>
      </c>
      <c r="CF135" s="77" t="str">
        <f>IF(AND(Sufficient_data="Yes",Include_study?="Yes",CD135&lt;&gt;""),'Moderator Analysis'!E:E-SUMPRODUCT('Moderator Analysis'!E:E,CD:CD)/SUM(CD:CD),"")</f>
        <v/>
      </c>
      <c r="CG135" s="96" t="str">
        <f>IF(AND(Sufficient_data="Yes",Include_study?="Yes",CD135&lt;&gt;""),CD:CD*(BX135-'Moderator Analysis'!J$29-'Moderator Analysis'!J$30*'Moderator Analysis'!E:E)^2,"")</f>
        <v/>
      </c>
      <c r="CL135" s="170"/>
      <c r="CM135" s="174"/>
      <c r="CN135" s="34" t="str">
        <f t="shared" si="312"/>
        <v/>
      </c>
      <c r="CO135" s="34" t="str">
        <f>IF(AND(Include_study?="Yes",Sufficient_data="Yes"),1/('Publication Bias Analysis'!F:F^2+IF(Additional_model="Fixed effect",0,Calculations!DB$11)),"")</f>
        <v/>
      </c>
      <c r="CP135" s="34" t="str">
        <f>IF(AND(Include_study?="Yes",Sufficient_data="Yes"),1/('Publication Bias Analysis'!F:F^2+IF(Additional_model="Fixed effect",0,'Publication Bias Analysis'!L$32)),"")</f>
        <v/>
      </c>
      <c r="CQ135" s="34" t="str">
        <f>IF(AND(Include_study?="Yes",Sufficient_data="Yes"),'Publication Bias Analysis'!E:E-'Publication Bias Analysis'!I$37,"")</f>
        <v/>
      </c>
      <c r="CR135" s="34" t="str">
        <f t="shared" si="313"/>
        <v/>
      </c>
      <c r="CS135" s="34" t="str">
        <f t="shared" si="323"/>
        <v/>
      </c>
      <c r="CT135" s="76" t="str">
        <f t="shared" si="314"/>
        <v/>
      </c>
      <c r="CU135" s="76" t="str">
        <f>IF(AND(Include_study?="Yes",Sufficient_data="Yes"),CT:CT+IF(DF:DF&lt;0,-1,1)*COUNTIF(CT$2:CT134,CT:CT),"")</f>
        <v/>
      </c>
      <c r="CV135" s="76" t="str">
        <f>IF(AND(Include_study?="Yes",Sufficient_data="Yes"),RANK(DJ:DJ,DJ:DJ,1)*IF(DI:DI&lt;0,-1,1)+IF(DI:DI&lt;0,-1,1)*COUNTIF(CT$2:CT134,CT:CT),"")</f>
        <v/>
      </c>
      <c r="CW135" s="76" t="str">
        <f>IF(AND(Include_study?="Yes",Sufficient_data="Yes"),RANK(DM:DM,DM:DM,1)*IF(DL:DL&lt;0,-1,1)+IF(DL:DL&lt;0,-1,1)*COUNTIF(CT$2:CT134,CT:CT),"")</f>
        <v/>
      </c>
      <c r="CX135" s="34" t="e">
        <f>IF(AND(Include_study?="Yes",Sufficient_data="Yes"),'Publication Bias Analysis'!E:E,NA())</f>
        <v>#N/A</v>
      </c>
      <c r="CY135" s="47" t="e">
        <f>IF(AND(Include_study?="Yes",Sufficient_data="Yes"),'Publication Bias Analysis'!F:F,NA())</f>
        <v>#N/A</v>
      </c>
      <c r="DE135" s="166"/>
      <c r="DF13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35" s="34" t="str">
        <f t="shared" si="286"/>
        <v/>
      </c>
      <c r="DH135" s="47" t="str">
        <f>IF(AND(Include_study?="Yes",Sufficient_data="Yes"),1/('Publication Bias Analysis'!F:F^2+IF(Additional_model="Fixed effect",0,$DQ$7)),"")</f>
        <v/>
      </c>
      <c r="DI135" s="34" t="str">
        <f>IF(AND(Include_study?="Yes",Sufficient_data="Yes"),IF('Publication Bias Analysis'!L$37="Left",'Publication Bias Analysis'!E:E-DQ$3,DQ$3-'Publication Bias Analysis'!E:E),"")</f>
        <v/>
      </c>
      <c r="DJ135" s="34" t="str">
        <f t="shared" si="287"/>
        <v/>
      </c>
      <c r="DK135" s="47" t="str">
        <f>IF(AND(DI135&lt;&gt;"",CU135&lt;=MAX(CU:CU)-DQ$8),1/('Publication Bias Analysis'!F:F^2+IF(Additional_model="Fixed effect",0,$DQ$15)),"")</f>
        <v/>
      </c>
      <c r="DL135" s="7" t="str">
        <f>IF(AND(Include_study?="Yes",Sufficient_data="Yes"),IF('Publication Bias Analysis'!L$37="Left",'Publication Bias Analysis'!E:E-DQ$11,DQ$11-'Publication Bias Analysis'!E:E),"")</f>
        <v/>
      </c>
      <c r="DM135" s="7" t="str">
        <f t="shared" si="288"/>
        <v/>
      </c>
      <c r="DN135" s="47" t="str">
        <f>IF(AND(DL135&lt;&gt;"",CV135&lt;=MAX(CV:CV)-DQ$16),1/('Publication Bias Analysis'!F:F^2+IF(Additional_model="Fixed effect",0,$DQ$23)),"")</f>
        <v/>
      </c>
      <c r="EF135" s="166"/>
      <c r="EG135" s="34" t="str">
        <f t="shared" si="315"/>
        <v/>
      </c>
      <c r="EH135" s="47" t="str">
        <f>IF(AND(Include_study?="Yes",Sufficient_data="Yes"),Z_score-('Publication Bias Analysis'!P$3+'Publication Bias Analysis'!P$4*Inverse_standard_error),"")</f>
        <v/>
      </c>
      <c r="EJ135" s="166"/>
      <c r="EK135" s="34" t="str">
        <f>IF(AND(Include_study?="Yes",Sufficient_data="Yes"),('Publication Bias Analysis'!E:E-SUMPRODUCT('Publication Bias Analysis'!E:E,Calculations!CN:CN)/SUM(Calculations!CN:CN))/(SQRT(EL:EL)),"")</f>
        <v/>
      </c>
      <c r="EL135" s="34" t="str">
        <f>IF(AND(Include_study?="Yes",Sufficient_data="Yes"),'Publication Bias Analysis'!F:F^2-1/(SUM(Calculations!CN:CN)),"")</f>
        <v/>
      </c>
      <c r="EM135" s="76" t="str">
        <f t="shared" si="316"/>
        <v/>
      </c>
      <c r="EN135" s="76" t="str">
        <f t="shared" si="317"/>
        <v/>
      </c>
      <c r="EO135" s="76" t="str">
        <f>IF(AND(Include_study?="Yes",Sufficient_data="Yes"),COUNTIFS(EM$2:EM134,"&lt;"&amp;EM135,EN$2:EN134,"&lt;"&amp;EN135)+COUNTIFS(EM136:EM$201,"&lt;"&amp;EM135,EN136:EN$201,"&lt;"&amp;EN135)+COUNTIFS(EM$2:EM134,"&gt;"&amp;EM135,EN$2:EN134,"&gt;"&amp;EN135)+COUNTIFS(EM136:EM$201,"&gt;"&amp;EM135,EN136:EN$201,"&gt;"&amp;EN135),"")</f>
        <v/>
      </c>
      <c r="EP135" s="101" t="str">
        <f>IF(AND(Include_study?="Yes",Sufficient_data="Yes"),COUNTIFS(EM$2:EM134,"&lt;"&amp;EM135,EN$2:EN134,"&gt;"&amp;EN135)+COUNTIFS(EM136:EM$201,"&lt;"&amp;EM135,EN136:EN$201,"&gt;"&amp;EN135)+COUNTIFS(EM$2:EM134,"&gt;"&amp;EM135,EN$2:EN134,"&lt;"&amp;EN135)+COUNTIFS(EM136:EM$201,"&gt;"&amp;EM135,EN136:EN$201,"&lt;"&amp;EN135),"")</f>
        <v/>
      </c>
      <c r="ER135" s="166"/>
      <c r="EW135" s="166"/>
      <c r="EX135" s="34" t="e">
        <f t="shared" si="255"/>
        <v>#N/A</v>
      </c>
      <c r="EY135" s="34" t="e">
        <f t="shared" si="256"/>
        <v>#N/A</v>
      </c>
      <c r="EZ135" s="34" t="str">
        <f t="shared" si="257"/>
        <v/>
      </c>
      <c r="FA135" s="47" t="str">
        <f>IF(AND(Include_study?="Yes",Sufficient_data="Yes"),Z_score-('Publication Bias Analysis'!AL$30+'Publication Bias Analysis'!AL$31*Inverse_standard_error),"")</f>
        <v/>
      </c>
      <c r="FG135" s="166"/>
      <c r="FH135" s="104" t="str">
        <f>IF(Z_score&lt;&gt;"",RANK('Publication Bias Analysis'!AT:AT,'Publication Bias Analysis'!AT:AT,1)+COUNTIF('Publication Bias Analysis'!AT$2:AT134,'Publication Bias Analysis'!AT135),"")</f>
        <v/>
      </c>
      <c r="FI135" s="34" t="str">
        <f t="shared" si="318"/>
        <v/>
      </c>
      <c r="FJ135" s="34" t="e">
        <f>IF('Publication Bias Analysis'!AS135&lt;&gt;"",'Publication Bias Analysis'!AS135,NA())</f>
        <v>#N/A</v>
      </c>
      <c r="FK135" s="34" t="e">
        <f>IF('Publication Bias Analysis'!AT135&lt;&gt;"",'Publication Bias Analysis'!AT135,NA())</f>
        <v>#N/A</v>
      </c>
      <c r="FL135" s="34" t="str">
        <f>IF(AND(Include_study?="Yes",Sufficient_data="Yes"),'Publication Bias Analysis'!AS:AS-AVERAGE('Publication Bias Analysis'!AS:AS),"")</f>
        <v/>
      </c>
      <c r="FM135" s="47" t="str">
        <f>IF(AND(Include_study?="Yes",Sufficient_data="Yes"),FK:FK-('Publication Bias Analysis'!AW$30+'Publication Bias Analysis'!AW$31*'Publication Bias Analysis'!AS:AS),"")</f>
        <v/>
      </c>
      <c r="FS135" s="166"/>
      <c r="FT135" s="34" t="str">
        <f t="shared" si="259"/>
        <v/>
      </c>
      <c r="FU135" s="90" t="str">
        <f t="shared" si="324"/>
        <v/>
      </c>
      <c r="FV135" s="47" t="str">
        <f t="shared" si="289"/>
        <v/>
      </c>
    </row>
    <row r="136" spans="1:178" x14ac:dyDescent="0.2">
      <c r="A136" s="169"/>
      <c r="B136" s="54" t="str">
        <f t="shared" si="290"/>
        <v/>
      </c>
      <c r="C136" s="76" t="str">
        <f>IF(B136&lt;&gt;"",IF(B136=0,COUNTIF(B$2:B135,0)+1,COUNTIF(B$2:B135,B136)+B136+COUNTIF(B:B,0)),"")</f>
        <v/>
      </c>
      <c r="D136" s="76" t="str">
        <f t="shared" si="222"/>
        <v/>
      </c>
      <c r="E136" s="121" t="str">
        <f>IF(AND(Sufficient_data="Yes",Include_study?="Yes",Input!Study_name&lt;&gt;""),Input!Study_name,"")</f>
        <v/>
      </c>
      <c r="F13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36" s="76" t="str">
        <f t="shared" si="291"/>
        <v/>
      </c>
      <c r="H136" s="132" t="str">
        <f t="shared" si="292"/>
        <v/>
      </c>
      <c r="I13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36" s="77" t="str">
        <f t="shared" si="225"/>
        <v/>
      </c>
      <c r="K136" s="77" t="str">
        <f t="shared" si="226"/>
        <v/>
      </c>
      <c r="L136" s="77" t="str">
        <f t="shared" si="227"/>
        <v/>
      </c>
      <c r="M136" s="77" t="str">
        <f t="shared" si="293"/>
        <v/>
      </c>
      <c r="N136" s="77" t="str">
        <f t="shared" si="294"/>
        <v/>
      </c>
      <c r="O136" s="146" t="str">
        <f t="shared" si="295"/>
        <v/>
      </c>
      <c r="P136" s="142" t="str">
        <f t="shared" si="296"/>
        <v/>
      </c>
      <c r="Q136" s="35"/>
      <c r="R136" s="71" t="e">
        <f t="shared" si="297"/>
        <v>#N/A</v>
      </c>
      <c r="S136" s="34" t="e">
        <f t="shared" si="298"/>
        <v>#N/A</v>
      </c>
      <c r="T136" s="47" t="e">
        <f t="shared" si="299"/>
        <v>#N/A</v>
      </c>
      <c r="Y136" s="169"/>
      <c r="Z136" s="83" t="str">
        <f t="shared" si="261"/>
        <v/>
      </c>
      <c r="AA136" s="34" t="str">
        <f t="shared" si="235"/>
        <v/>
      </c>
      <c r="AB136" s="34" t="str">
        <f t="shared" si="236"/>
        <v/>
      </c>
      <c r="AC136" s="34" t="str">
        <f t="shared" si="300"/>
        <v/>
      </c>
      <c r="AD136" s="34" t="str">
        <f t="shared" si="238"/>
        <v/>
      </c>
      <c r="AE136" s="77" t="str">
        <f t="shared" si="262"/>
        <v/>
      </c>
      <c r="AF136" s="77" t="str">
        <f t="shared" si="301"/>
        <v/>
      </c>
      <c r="AG136" s="84" t="str">
        <f t="shared" si="263"/>
        <v/>
      </c>
      <c r="AH136" s="34" t="str">
        <f t="shared" si="302"/>
        <v/>
      </c>
      <c r="AI136" s="34" t="str">
        <f t="shared" si="303"/>
        <v/>
      </c>
      <c r="AJ136" s="47" t="str">
        <f t="shared" si="304"/>
        <v/>
      </c>
      <c r="AK136" s="35"/>
      <c r="AL136" s="71" t="e">
        <f t="shared" si="264"/>
        <v>#N/A</v>
      </c>
      <c r="AM136" s="34" t="e">
        <f t="shared" si="265"/>
        <v>#N/A</v>
      </c>
      <c r="AN136" s="47" t="e">
        <f t="shared" si="266"/>
        <v>#N/A</v>
      </c>
      <c r="AO136" s="35"/>
      <c r="AP136" s="83" t="str">
        <f t="shared" si="267"/>
        <v/>
      </c>
      <c r="AQ136" s="34" t="str">
        <f>IF(AND(Sufficient_data="Yes",Include_study?="Yes",Subgroup&lt;&gt;""),IF(COUNTIFS(Input!L$2:L135,"="&amp;"Yes",Input!C$2:C135,"="&amp;"Yes",Input!M$2:M135,"="&amp;Subgroup)&gt;0,"",Subgroup),"")</f>
        <v/>
      </c>
      <c r="AR136" s="89" t="str">
        <f t="shared" si="268"/>
        <v/>
      </c>
      <c r="AS136" s="76" t="str">
        <f t="shared" si="269"/>
        <v/>
      </c>
      <c r="AT136" s="34" t="str">
        <f t="shared" si="270"/>
        <v/>
      </c>
      <c r="AU136" s="90" t="str">
        <f t="shared" si="271"/>
        <v/>
      </c>
      <c r="AV136" s="34" t="str">
        <f t="shared" si="272"/>
        <v/>
      </c>
      <c r="AW136" s="34" t="str">
        <f t="shared" si="273"/>
        <v/>
      </c>
      <c r="AX136" s="34" t="str">
        <f t="shared" si="305"/>
        <v/>
      </c>
      <c r="AY136" s="34" t="str">
        <f t="shared" si="274"/>
        <v/>
      </c>
      <c r="AZ136" s="34" t="str">
        <f t="shared" si="275"/>
        <v/>
      </c>
      <c r="BA136" s="34" t="str">
        <f t="shared" si="306"/>
        <v/>
      </c>
      <c r="BB136" s="89" t="str">
        <f t="shared" si="276"/>
        <v/>
      </c>
      <c r="BC136" s="34" t="str">
        <f t="shared" si="307"/>
        <v/>
      </c>
      <c r="BD136" s="34" t="str">
        <f t="shared" si="308"/>
        <v/>
      </c>
      <c r="BE136" s="34" t="str">
        <f t="shared" si="277"/>
        <v/>
      </c>
      <c r="BF136" s="34" t="str">
        <f t="shared" si="278"/>
        <v/>
      </c>
      <c r="BG136" s="34" t="str">
        <f t="shared" si="319"/>
        <v/>
      </c>
      <c r="BH136" s="34" t="str">
        <f t="shared" si="320"/>
        <v/>
      </c>
      <c r="BI136" s="34" t="str">
        <f t="shared" si="279"/>
        <v/>
      </c>
      <c r="BJ136" s="34" t="str">
        <f t="shared" si="280"/>
        <v/>
      </c>
      <c r="BK136" s="34" t="str">
        <f t="shared" si="281"/>
        <v/>
      </c>
      <c r="BL136" s="34" t="e">
        <f t="shared" si="282"/>
        <v>#N/A</v>
      </c>
      <c r="BM136" s="84" t="str">
        <f t="shared" si="321"/>
        <v/>
      </c>
      <c r="BN136" s="34" t="str">
        <f t="shared" si="283"/>
        <v/>
      </c>
      <c r="BO136" s="34" t="str">
        <f t="shared" si="309"/>
        <v/>
      </c>
      <c r="BP136" s="34" t="str">
        <f t="shared" si="284"/>
        <v/>
      </c>
      <c r="BQ136" s="47" t="str">
        <f t="shared" si="322"/>
        <v/>
      </c>
      <c r="BV136" s="170"/>
      <c r="BW136" s="71" t="e">
        <f>IF(AND(Sufficient_data="Yes",Include_study?="Yes",Moderator&lt;&gt;""),'Moderator Analysis'!E:E,NA())</f>
        <v>#N/A</v>
      </c>
      <c r="BX136" s="34" t="e">
        <f>IF(AND(Include_study?="Yes",Sufficient_data="Yes",Moderator&lt;&gt;""),'Moderator Analysis'!F:F,NA())</f>
        <v>#N/A</v>
      </c>
      <c r="BY136" s="34" t="str">
        <f t="shared" si="310"/>
        <v/>
      </c>
      <c r="BZ136" s="34" t="str">
        <f>IF(AND(Sufficient_data="Yes",Include_study?="Yes",Moderator&lt;&gt;""),'Moderator Analysis'!F:F-CJ$2,"")</f>
        <v/>
      </c>
      <c r="CA136" s="34" t="str">
        <f>IF(AND(Sufficient_data="Yes",Include_study?="Yes",Moderator&lt;&gt;""),'Moderator Analysis'!E:E-CJ$3,"")</f>
        <v/>
      </c>
      <c r="CB136" s="47" t="str">
        <f t="shared" si="311"/>
        <v/>
      </c>
      <c r="CD136" s="95" t="str">
        <f t="shared" si="285"/>
        <v/>
      </c>
      <c r="CE136" s="77" t="str">
        <f>IF(AND(Sufficient_data="Yes",Include_study?="Yes",CD136&lt;&gt;""),'Moderator Analysis'!F:F-'Moderator Analysis'!J$37,"")</f>
        <v/>
      </c>
      <c r="CF136" s="77" t="str">
        <f>IF(AND(Sufficient_data="Yes",Include_study?="Yes",CD136&lt;&gt;""),'Moderator Analysis'!E:E-SUMPRODUCT('Moderator Analysis'!E:E,CD:CD)/SUM(CD:CD),"")</f>
        <v/>
      </c>
      <c r="CG136" s="96" t="str">
        <f>IF(AND(Sufficient_data="Yes",Include_study?="Yes",CD136&lt;&gt;""),CD:CD*(BX136-'Moderator Analysis'!J$29-'Moderator Analysis'!J$30*'Moderator Analysis'!E:E)^2,"")</f>
        <v/>
      </c>
      <c r="CL136" s="170"/>
      <c r="CM136" s="174"/>
      <c r="CN136" s="34" t="str">
        <f t="shared" si="312"/>
        <v/>
      </c>
      <c r="CO136" s="34" t="str">
        <f>IF(AND(Include_study?="Yes",Sufficient_data="Yes"),1/('Publication Bias Analysis'!F:F^2+IF(Additional_model="Fixed effect",0,Calculations!DB$11)),"")</f>
        <v/>
      </c>
      <c r="CP136" s="34" t="str">
        <f>IF(AND(Include_study?="Yes",Sufficient_data="Yes"),1/('Publication Bias Analysis'!F:F^2+IF(Additional_model="Fixed effect",0,'Publication Bias Analysis'!L$32)),"")</f>
        <v/>
      </c>
      <c r="CQ136" s="34" t="str">
        <f>IF(AND(Include_study?="Yes",Sufficient_data="Yes"),'Publication Bias Analysis'!E:E-'Publication Bias Analysis'!I$37,"")</f>
        <v/>
      </c>
      <c r="CR136" s="34" t="str">
        <f t="shared" si="313"/>
        <v/>
      </c>
      <c r="CS136" s="34" t="str">
        <f t="shared" si="323"/>
        <v/>
      </c>
      <c r="CT136" s="76" t="str">
        <f t="shared" si="314"/>
        <v/>
      </c>
      <c r="CU136" s="76" t="str">
        <f>IF(AND(Include_study?="Yes",Sufficient_data="Yes"),CT:CT+IF(DF:DF&lt;0,-1,1)*COUNTIF(CT$2:CT135,CT:CT),"")</f>
        <v/>
      </c>
      <c r="CV136" s="76" t="str">
        <f>IF(AND(Include_study?="Yes",Sufficient_data="Yes"),RANK(DJ:DJ,DJ:DJ,1)*IF(DI:DI&lt;0,-1,1)+IF(DI:DI&lt;0,-1,1)*COUNTIF(CT$2:CT135,CT:CT),"")</f>
        <v/>
      </c>
      <c r="CW136" s="76" t="str">
        <f>IF(AND(Include_study?="Yes",Sufficient_data="Yes"),RANK(DM:DM,DM:DM,1)*IF(DL:DL&lt;0,-1,1)+IF(DL:DL&lt;0,-1,1)*COUNTIF(CT$2:CT135,CT:CT),"")</f>
        <v/>
      </c>
      <c r="CX136" s="34" t="e">
        <f>IF(AND(Include_study?="Yes",Sufficient_data="Yes"),'Publication Bias Analysis'!E:E,NA())</f>
        <v>#N/A</v>
      </c>
      <c r="CY136" s="47" t="e">
        <f>IF(AND(Include_study?="Yes",Sufficient_data="Yes"),'Publication Bias Analysis'!F:F,NA())</f>
        <v>#N/A</v>
      </c>
      <c r="DE136" s="166"/>
      <c r="DF13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36" s="34" t="str">
        <f t="shared" si="286"/>
        <v/>
      </c>
      <c r="DH136" s="47" t="str">
        <f>IF(AND(Include_study?="Yes",Sufficient_data="Yes"),1/('Publication Bias Analysis'!F:F^2+IF(Additional_model="Fixed effect",0,$DQ$7)),"")</f>
        <v/>
      </c>
      <c r="DI136" s="34" t="str">
        <f>IF(AND(Include_study?="Yes",Sufficient_data="Yes"),IF('Publication Bias Analysis'!L$37="Left",'Publication Bias Analysis'!E:E-DQ$3,DQ$3-'Publication Bias Analysis'!E:E),"")</f>
        <v/>
      </c>
      <c r="DJ136" s="34" t="str">
        <f t="shared" si="287"/>
        <v/>
      </c>
      <c r="DK136" s="47" t="str">
        <f>IF(AND(DI136&lt;&gt;"",CU136&lt;=MAX(CU:CU)-DQ$8),1/('Publication Bias Analysis'!F:F^2+IF(Additional_model="Fixed effect",0,$DQ$15)),"")</f>
        <v/>
      </c>
      <c r="DL136" s="7" t="str">
        <f>IF(AND(Include_study?="Yes",Sufficient_data="Yes"),IF('Publication Bias Analysis'!L$37="Left",'Publication Bias Analysis'!E:E-DQ$11,DQ$11-'Publication Bias Analysis'!E:E),"")</f>
        <v/>
      </c>
      <c r="DM136" s="7" t="str">
        <f t="shared" si="288"/>
        <v/>
      </c>
      <c r="DN136" s="47" t="str">
        <f>IF(AND(DL136&lt;&gt;"",CV136&lt;=MAX(CV:CV)-DQ$16),1/('Publication Bias Analysis'!F:F^2+IF(Additional_model="Fixed effect",0,$DQ$23)),"")</f>
        <v/>
      </c>
      <c r="EF136" s="166"/>
      <c r="EG136" s="34" t="str">
        <f t="shared" si="315"/>
        <v/>
      </c>
      <c r="EH136" s="47" t="str">
        <f>IF(AND(Include_study?="Yes",Sufficient_data="Yes"),Z_score-('Publication Bias Analysis'!P$3+'Publication Bias Analysis'!P$4*Inverse_standard_error),"")</f>
        <v/>
      </c>
      <c r="EJ136" s="166"/>
      <c r="EK136" s="34" t="str">
        <f>IF(AND(Include_study?="Yes",Sufficient_data="Yes"),('Publication Bias Analysis'!E:E-SUMPRODUCT('Publication Bias Analysis'!E:E,Calculations!CN:CN)/SUM(Calculations!CN:CN))/(SQRT(EL:EL)),"")</f>
        <v/>
      </c>
      <c r="EL136" s="34" t="str">
        <f>IF(AND(Include_study?="Yes",Sufficient_data="Yes"),'Publication Bias Analysis'!F:F^2-1/(SUM(Calculations!CN:CN)),"")</f>
        <v/>
      </c>
      <c r="EM136" s="76" t="str">
        <f t="shared" si="316"/>
        <v/>
      </c>
      <c r="EN136" s="76" t="str">
        <f t="shared" si="317"/>
        <v/>
      </c>
      <c r="EO136" s="76" t="str">
        <f>IF(AND(Include_study?="Yes",Sufficient_data="Yes"),COUNTIFS(EM$2:EM135,"&lt;"&amp;EM136,EN$2:EN135,"&lt;"&amp;EN136)+COUNTIFS(EM137:EM$201,"&lt;"&amp;EM136,EN137:EN$201,"&lt;"&amp;EN136)+COUNTIFS(EM$2:EM135,"&gt;"&amp;EM136,EN$2:EN135,"&gt;"&amp;EN136)+COUNTIFS(EM137:EM$201,"&gt;"&amp;EM136,EN137:EN$201,"&gt;"&amp;EN136),"")</f>
        <v/>
      </c>
      <c r="EP136" s="101" t="str">
        <f>IF(AND(Include_study?="Yes",Sufficient_data="Yes"),COUNTIFS(EM$2:EM135,"&lt;"&amp;EM136,EN$2:EN135,"&gt;"&amp;EN136)+COUNTIFS(EM137:EM$201,"&lt;"&amp;EM136,EN137:EN$201,"&gt;"&amp;EN136)+COUNTIFS(EM$2:EM135,"&gt;"&amp;EM136,EN$2:EN135,"&lt;"&amp;EN136)+COUNTIFS(EM137:EM$201,"&gt;"&amp;EM136,EN137:EN$201,"&lt;"&amp;EN136),"")</f>
        <v/>
      </c>
      <c r="ER136" s="166"/>
      <c r="EW136" s="166"/>
      <c r="EX136" s="34" t="e">
        <f t="shared" si="255"/>
        <v>#N/A</v>
      </c>
      <c r="EY136" s="34" t="e">
        <f t="shared" si="256"/>
        <v>#N/A</v>
      </c>
      <c r="EZ136" s="34" t="str">
        <f t="shared" si="257"/>
        <v/>
      </c>
      <c r="FA136" s="47" t="str">
        <f>IF(AND(Include_study?="Yes",Sufficient_data="Yes"),Z_score-('Publication Bias Analysis'!AL$30+'Publication Bias Analysis'!AL$31*Inverse_standard_error),"")</f>
        <v/>
      </c>
      <c r="FG136" s="166"/>
      <c r="FH136" s="104" t="str">
        <f>IF(Z_score&lt;&gt;"",RANK('Publication Bias Analysis'!AT:AT,'Publication Bias Analysis'!AT:AT,1)+COUNTIF('Publication Bias Analysis'!AT$2:AT135,'Publication Bias Analysis'!AT136),"")</f>
        <v/>
      </c>
      <c r="FI136" s="34" t="str">
        <f t="shared" si="318"/>
        <v/>
      </c>
      <c r="FJ136" s="34" t="e">
        <f>IF('Publication Bias Analysis'!AS136&lt;&gt;"",'Publication Bias Analysis'!AS136,NA())</f>
        <v>#N/A</v>
      </c>
      <c r="FK136" s="34" t="e">
        <f>IF('Publication Bias Analysis'!AT136&lt;&gt;"",'Publication Bias Analysis'!AT136,NA())</f>
        <v>#N/A</v>
      </c>
      <c r="FL136" s="34" t="str">
        <f>IF(AND(Include_study?="Yes",Sufficient_data="Yes"),'Publication Bias Analysis'!AS:AS-AVERAGE('Publication Bias Analysis'!AS:AS),"")</f>
        <v/>
      </c>
      <c r="FM136" s="47" t="str">
        <f>IF(AND(Include_study?="Yes",Sufficient_data="Yes"),FK:FK-('Publication Bias Analysis'!AW$30+'Publication Bias Analysis'!AW$31*'Publication Bias Analysis'!AS:AS),"")</f>
        <v/>
      </c>
      <c r="FS136" s="166"/>
      <c r="FT136" s="34" t="str">
        <f t="shared" si="259"/>
        <v/>
      </c>
      <c r="FU136" s="90" t="str">
        <f t="shared" si="324"/>
        <v/>
      </c>
      <c r="FV136" s="47" t="str">
        <f t="shared" si="289"/>
        <v/>
      </c>
    </row>
    <row r="137" spans="1:178" x14ac:dyDescent="0.2">
      <c r="A137" s="169"/>
      <c r="B137" s="54" t="str">
        <f t="shared" si="290"/>
        <v/>
      </c>
      <c r="C137" s="76" t="str">
        <f>IF(B137&lt;&gt;"",IF(B137=0,COUNTIF(B$2:B136,0)+1,COUNTIF(B$2:B136,B137)+B137+COUNTIF(B:B,0)),"")</f>
        <v/>
      </c>
      <c r="D137" s="76" t="str">
        <f t="shared" si="222"/>
        <v/>
      </c>
      <c r="E137" s="121" t="str">
        <f>IF(AND(Sufficient_data="Yes",Include_study?="Yes",Input!Study_name&lt;&gt;""),Input!Study_name,"")</f>
        <v/>
      </c>
      <c r="F13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37" s="76" t="str">
        <f t="shared" si="291"/>
        <v/>
      </c>
      <c r="H137" s="132" t="str">
        <f t="shared" si="292"/>
        <v/>
      </c>
      <c r="I13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37" s="77" t="str">
        <f t="shared" si="225"/>
        <v/>
      </c>
      <c r="K137" s="77" t="str">
        <f t="shared" si="226"/>
        <v/>
      </c>
      <c r="L137" s="77" t="str">
        <f t="shared" si="227"/>
        <v/>
      </c>
      <c r="M137" s="77" t="str">
        <f t="shared" si="293"/>
        <v/>
      </c>
      <c r="N137" s="77" t="str">
        <f t="shared" si="294"/>
        <v/>
      </c>
      <c r="O137" s="146" t="str">
        <f t="shared" si="295"/>
        <v/>
      </c>
      <c r="P137" s="142" t="str">
        <f t="shared" si="296"/>
        <v/>
      </c>
      <c r="Q137" s="35"/>
      <c r="R137" s="71" t="e">
        <f t="shared" si="297"/>
        <v>#N/A</v>
      </c>
      <c r="S137" s="34" t="e">
        <f t="shared" si="298"/>
        <v>#N/A</v>
      </c>
      <c r="T137" s="47" t="e">
        <f t="shared" si="299"/>
        <v>#N/A</v>
      </c>
      <c r="Y137" s="169"/>
      <c r="Z137" s="83" t="str">
        <f t="shared" si="261"/>
        <v/>
      </c>
      <c r="AA137" s="34" t="str">
        <f t="shared" si="235"/>
        <v/>
      </c>
      <c r="AB137" s="34" t="str">
        <f t="shared" si="236"/>
        <v/>
      </c>
      <c r="AC137" s="34" t="str">
        <f t="shared" si="300"/>
        <v/>
      </c>
      <c r="AD137" s="34" t="str">
        <f t="shared" si="238"/>
        <v/>
      </c>
      <c r="AE137" s="77" t="str">
        <f t="shared" si="262"/>
        <v/>
      </c>
      <c r="AF137" s="77" t="str">
        <f t="shared" si="301"/>
        <v/>
      </c>
      <c r="AG137" s="84" t="str">
        <f t="shared" si="263"/>
        <v/>
      </c>
      <c r="AH137" s="34" t="str">
        <f t="shared" si="302"/>
        <v/>
      </c>
      <c r="AI137" s="34" t="str">
        <f t="shared" si="303"/>
        <v/>
      </c>
      <c r="AJ137" s="47" t="str">
        <f t="shared" si="304"/>
        <v/>
      </c>
      <c r="AK137" s="35"/>
      <c r="AL137" s="71" t="e">
        <f t="shared" si="264"/>
        <v>#N/A</v>
      </c>
      <c r="AM137" s="34" t="e">
        <f t="shared" si="265"/>
        <v>#N/A</v>
      </c>
      <c r="AN137" s="47" t="e">
        <f t="shared" si="266"/>
        <v>#N/A</v>
      </c>
      <c r="AO137" s="35"/>
      <c r="AP137" s="83" t="str">
        <f t="shared" si="267"/>
        <v/>
      </c>
      <c r="AQ137" s="34" t="str">
        <f>IF(AND(Sufficient_data="Yes",Include_study?="Yes",Subgroup&lt;&gt;""),IF(COUNTIFS(Input!L$2:L136,"="&amp;"Yes",Input!C$2:C136,"="&amp;"Yes",Input!M$2:M136,"="&amp;Subgroup)&gt;0,"",Subgroup),"")</f>
        <v/>
      </c>
      <c r="AR137" s="89" t="str">
        <f t="shared" si="268"/>
        <v/>
      </c>
      <c r="AS137" s="76" t="str">
        <f t="shared" si="269"/>
        <v/>
      </c>
      <c r="AT137" s="34" t="str">
        <f t="shared" si="270"/>
        <v/>
      </c>
      <c r="AU137" s="90" t="str">
        <f t="shared" si="271"/>
        <v/>
      </c>
      <c r="AV137" s="34" t="str">
        <f t="shared" si="272"/>
        <v/>
      </c>
      <c r="AW137" s="34" t="str">
        <f t="shared" si="273"/>
        <v/>
      </c>
      <c r="AX137" s="34" t="str">
        <f t="shared" si="305"/>
        <v/>
      </c>
      <c r="AY137" s="34" t="str">
        <f t="shared" si="274"/>
        <v/>
      </c>
      <c r="AZ137" s="34" t="str">
        <f t="shared" si="275"/>
        <v/>
      </c>
      <c r="BA137" s="34" t="str">
        <f t="shared" si="306"/>
        <v/>
      </c>
      <c r="BB137" s="89" t="str">
        <f t="shared" si="276"/>
        <v/>
      </c>
      <c r="BC137" s="34" t="str">
        <f t="shared" si="307"/>
        <v/>
      </c>
      <c r="BD137" s="34" t="str">
        <f t="shared" si="308"/>
        <v/>
      </c>
      <c r="BE137" s="34" t="str">
        <f t="shared" si="277"/>
        <v/>
      </c>
      <c r="BF137" s="34" t="str">
        <f t="shared" si="278"/>
        <v/>
      </c>
      <c r="BG137" s="34" t="str">
        <f t="shared" si="319"/>
        <v/>
      </c>
      <c r="BH137" s="34" t="str">
        <f t="shared" si="320"/>
        <v/>
      </c>
      <c r="BI137" s="34" t="str">
        <f t="shared" si="279"/>
        <v/>
      </c>
      <c r="BJ137" s="34" t="str">
        <f t="shared" si="280"/>
        <v/>
      </c>
      <c r="BK137" s="34" t="str">
        <f t="shared" si="281"/>
        <v/>
      </c>
      <c r="BL137" s="34" t="e">
        <f t="shared" si="282"/>
        <v>#N/A</v>
      </c>
      <c r="BM137" s="84" t="str">
        <f t="shared" si="321"/>
        <v/>
      </c>
      <c r="BN137" s="34" t="str">
        <f t="shared" si="283"/>
        <v/>
      </c>
      <c r="BO137" s="34" t="str">
        <f t="shared" si="309"/>
        <v/>
      </c>
      <c r="BP137" s="34" t="str">
        <f t="shared" si="284"/>
        <v/>
      </c>
      <c r="BQ137" s="47" t="str">
        <f t="shared" si="322"/>
        <v/>
      </c>
      <c r="BV137" s="170"/>
      <c r="BW137" s="71" t="e">
        <f>IF(AND(Sufficient_data="Yes",Include_study?="Yes",Moderator&lt;&gt;""),'Moderator Analysis'!E:E,NA())</f>
        <v>#N/A</v>
      </c>
      <c r="BX137" s="34" t="e">
        <f>IF(AND(Include_study?="Yes",Sufficient_data="Yes",Moderator&lt;&gt;""),'Moderator Analysis'!F:F,NA())</f>
        <v>#N/A</v>
      </c>
      <c r="BY137" s="34" t="str">
        <f t="shared" si="310"/>
        <v/>
      </c>
      <c r="BZ137" s="34" t="str">
        <f>IF(AND(Sufficient_data="Yes",Include_study?="Yes",Moderator&lt;&gt;""),'Moderator Analysis'!F:F-CJ$2,"")</f>
        <v/>
      </c>
      <c r="CA137" s="34" t="str">
        <f>IF(AND(Sufficient_data="Yes",Include_study?="Yes",Moderator&lt;&gt;""),'Moderator Analysis'!E:E-CJ$3,"")</f>
        <v/>
      </c>
      <c r="CB137" s="47" t="str">
        <f t="shared" si="311"/>
        <v/>
      </c>
      <c r="CD137" s="95" t="str">
        <f t="shared" si="285"/>
        <v/>
      </c>
      <c r="CE137" s="77" t="str">
        <f>IF(AND(Sufficient_data="Yes",Include_study?="Yes",CD137&lt;&gt;""),'Moderator Analysis'!F:F-'Moderator Analysis'!J$37,"")</f>
        <v/>
      </c>
      <c r="CF137" s="77" t="str">
        <f>IF(AND(Sufficient_data="Yes",Include_study?="Yes",CD137&lt;&gt;""),'Moderator Analysis'!E:E-SUMPRODUCT('Moderator Analysis'!E:E,CD:CD)/SUM(CD:CD),"")</f>
        <v/>
      </c>
      <c r="CG137" s="96" t="str">
        <f>IF(AND(Sufficient_data="Yes",Include_study?="Yes",CD137&lt;&gt;""),CD:CD*(BX137-'Moderator Analysis'!J$29-'Moderator Analysis'!J$30*'Moderator Analysis'!E:E)^2,"")</f>
        <v/>
      </c>
      <c r="CL137" s="170"/>
      <c r="CM137" s="174"/>
      <c r="CN137" s="34" t="str">
        <f t="shared" si="312"/>
        <v/>
      </c>
      <c r="CO137" s="34" t="str">
        <f>IF(AND(Include_study?="Yes",Sufficient_data="Yes"),1/('Publication Bias Analysis'!F:F^2+IF(Additional_model="Fixed effect",0,Calculations!DB$11)),"")</f>
        <v/>
      </c>
      <c r="CP137" s="34" t="str">
        <f>IF(AND(Include_study?="Yes",Sufficient_data="Yes"),1/('Publication Bias Analysis'!F:F^2+IF(Additional_model="Fixed effect",0,'Publication Bias Analysis'!L$32)),"")</f>
        <v/>
      </c>
      <c r="CQ137" s="34" t="str">
        <f>IF(AND(Include_study?="Yes",Sufficient_data="Yes"),'Publication Bias Analysis'!E:E-'Publication Bias Analysis'!I$37,"")</f>
        <v/>
      </c>
      <c r="CR137" s="34" t="str">
        <f t="shared" si="313"/>
        <v/>
      </c>
      <c r="CS137" s="34" t="str">
        <f t="shared" si="323"/>
        <v/>
      </c>
      <c r="CT137" s="76" t="str">
        <f t="shared" si="314"/>
        <v/>
      </c>
      <c r="CU137" s="76" t="str">
        <f>IF(AND(Include_study?="Yes",Sufficient_data="Yes"),CT:CT+IF(DF:DF&lt;0,-1,1)*COUNTIF(CT$2:CT136,CT:CT),"")</f>
        <v/>
      </c>
      <c r="CV137" s="76" t="str">
        <f>IF(AND(Include_study?="Yes",Sufficient_data="Yes"),RANK(DJ:DJ,DJ:DJ,1)*IF(DI:DI&lt;0,-1,1)+IF(DI:DI&lt;0,-1,1)*COUNTIF(CT$2:CT136,CT:CT),"")</f>
        <v/>
      </c>
      <c r="CW137" s="76" t="str">
        <f>IF(AND(Include_study?="Yes",Sufficient_data="Yes"),RANK(DM:DM,DM:DM,1)*IF(DL:DL&lt;0,-1,1)+IF(DL:DL&lt;0,-1,1)*COUNTIF(CT$2:CT136,CT:CT),"")</f>
        <v/>
      </c>
      <c r="CX137" s="34" t="e">
        <f>IF(AND(Include_study?="Yes",Sufficient_data="Yes"),'Publication Bias Analysis'!E:E,NA())</f>
        <v>#N/A</v>
      </c>
      <c r="CY137" s="47" t="e">
        <f>IF(AND(Include_study?="Yes",Sufficient_data="Yes"),'Publication Bias Analysis'!F:F,NA())</f>
        <v>#N/A</v>
      </c>
      <c r="DE137" s="166"/>
      <c r="DF13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37" s="34" t="str">
        <f t="shared" si="286"/>
        <v/>
      </c>
      <c r="DH137" s="47" t="str">
        <f>IF(AND(Include_study?="Yes",Sufficient_data="Yes"),1/('Publication Bias Analysis'!F:F^2+IF(Additional_model="Fixed effect",0,$DQ$7)),"")</f>
        <v/>
      </c>
      <c r="DI137" s="34" t="str">
        <f>IF(AND(Include_study?="Yes",Sufficient_data="Yes"),IF('Publication Bias Analysis'!L$37="Left",'Publication Bias Analysis'!E:E-DQ$3,DQ$3-'Publication Bias Analysis'!E:E),"")</f>
        <v/>
      </c>
      <c r="DJ137" s="34" t="str">
        <f t="shared" si="287"/>
        <v/>
      </c>
      <c r="DK137" s="47" t="str">
        <f>IF(AND(DI137&lt;&gt;"",CU137&lt;=MAX(CU:CU)-DQ$8),1/('Publication Bias Analysis'!F:F^2+IF(Additional_model="Fixed effect",0,$DQ$15)),"")</f>
        <v/>
      </c>
      <c r="DL137" s="7" t="str">
        <f>IF(AND(Include_study?="Yes",Sufficient_data="Yes"),IF('Publication Bias Analysis'!L$37="Left",'Publication Bias Analysis'!E:E-DQ$11,DQ$11-'Publication Bias Analysis'!E:E),"")</f>
        <v/>
      </c>
      <c r="DM137" s="7" t="str">
        <f t="shared" si="288"/>
        <v/>
      </c>
      <c r="DN137" s="47" t="str">
        <f>IF(AND(DL137&lt;&gt;"",CV137&lt;=MAX(CV:CV)-DQ$16),1/('Publication Bias Analysis'!F:F^2+IF(Additional_model="Fixed effect",0,$DQ$23)),"")</f>
        <v/>
      </c>
      <c r="EF137" s="166"/>
      <c r="EG137" s="34" t="str">
        <f t="shared" si="315"/>
        <v/>
      </c>
      <c r="EH137" s="47" t="str">
        <f>IF(AND(Include_study?="Yes",Sufficient_data="Yes"),Z_score-('Publication Bias Analysis'!P$3+'Publication Bias Analysis'!P$4*Inverse_standard_error),"")</f>
        <v/>
      </c>
      <c r="EJ137" s="166"/>
      <c r="EK137" s="34" t="str">
        <f>IF(AND(Include_study?="Yes",Sufficient_data="Yes"),('Publication Bias Analysis'!E:E-SUMPRODUCT('Publication Bias Analysis'!E:E,Calculations!CN:CN)/SUM(Calculations!CN:CN))/(SQRT(EL:EL)),"")</f>
        <v/>
      </c>
      <c r="EL137" s="34" t="str">
        <f>IF(AND(Include_study?="Yes",Sufficient_data="Yes"),'Publication Bias Analysis'!F:F^2-1/(SUM(Calculations!CN:CN)),"")</f>
        <v/>
      </c>
      <c r="EM137" s="76" t="str">
        <f t="shared" si="316"/>
        <v/>
      </c>
      <c r="EN137" s="76" t="str">
        <f t="shared" si="317"/>
        <v/>
      </c>
      <c r="EO137" s="76" t="str">
        <f>IF(AND(Include_study?="Yes",Sufficient_data="Yes"),COUNTIFS(EM$2:EM136,"&lt;"&amp;EM137,EN$2:EN136,"&lt;"&amp;EN137)+COUNTIFS(EM138:EM$201,"&lt;"&amp;EM137,EN138:EN$201,"&lt;"&amp;EN137)+COUNTIFS(EM$2:EM136,"&gt;"&amp;EM137,EN$2:EN136,"&gt;"&amp;EN137)+COUNTIFS(EM138:EM$201,"&gt;"&amp;EM137,EN138:EN$201,"&gt;"&amp;EN137),"")</f>
        <v/>
      </c>
      <c r="EP137" s="101" t="str">
        <f>IF(AND(Include_study?="Yes",Sufficient_data="Yes"),COUNTIFS(EM$2:EM136,"&lt;"&amp;EM137,EN$2:EN136,"&gt;"&amp;EN137)+COUNTIFS(EM138:EM$201,"&lt;"&amp;EM137,EN138:EN$201,"&gt;"&amp;EN137)+COUNTIFS(EM$2:EM136,"&gt;"&amp;EM137,EN$2:EN136,"&lt;"&amp;EN137)+COUNTIFS(EM138:EM$201,"&gt;"&amp;EM137,EN138:EN$201,"&lt;"&amp;EN137),"")</f>
        <v/>
      </c>
      <c r="ER137" s="166"/>
      <c r="EW137" s="166"/>
      <c r="EX137" s="34" t="e">
        <f t="shared" si="255"/>
        <v>#N/A</v>
      </c>
      <c r="EY137" s="34" t="e">
        <f t="shared" si="256"/>
        <v>#N/A</v>
      </c>
      <c r="EZ137" s="34" t="str">
        <f t="shared" si="257"/>
        <v/>
      </c>
      <c r="FA137" s="47" t="str">
        <f>IF(AND(Include_study?="Yes",Sufficient_data="Yes"),Z_score-('Publication Bias Analysis'!AL$30+'Publication Bias Analysis'!AL$31*Inverse_standard_error),"")</f>
        <v/>
      </c>
      <c r="FG137" s="166"/>
      <c r="FH137" s="104" t="str">
        <f>IF(Z_score&lt;&gt;"",RANK('Publication Bias Analysis'!AT:AT,'Publication Bias Analysis'!AT:AT,1)+COUNTIF('Publication Bias Analysis'!AT$2:AT136,'Publication Bias Analysis'!AT137),"")</f>
        <v/>
      </c>
      <c r="FI137" s="34" t="str">
        <f t="shared" si="318"/>
        <v/>
      </c>
      <c r="FJ137" s="34" t="e">
        <f>IF('Publication Bias Analysis'!AS137&lt;&gt;"",'Publication Bias Analysis'!AS137,NA())</f>
        <v>#N/A</v>
      </c>
      <c r="FK137" s="34" t="e">
        <f>IF('Publication Bias Analysis'!AT137&lt;&gt;"",'Publication Bias Analysis'!AT137,NA())</f>
        <v>#N/A</v>
      </c>
      <c r="FL137" s="34" t="str">
        <f>IF(AND(Include_study?="Yes",Sufficient_data="Yes"),'Publication Bias Analysis'!AS:AS-AVERAGE('Publication Bias Analysis'!AS:AS),"")</f>
        <v/>
      </c>
      <c r="FM137" s="47" t="str">
        <f>IF(AND(Include_study?="Yes",Sufficient_data="Yes"),FK:FK-('Publication Bias Analysis'!AW$30+'Publication Bias Analysis'!AW$31*'Publication Bias Analysis'!AS:AS),"")</f>
        <v/>
      </c>
      <c r="FS137" s="166"/>
      <c r="FT137" s="34" t="str">
        <f t="shared" si="259"/>
        <v/>
      </c>
      <c r="FU137" s="90" t="str">
        <f t="shared" si="324"/>
        <v/>
      </c>
      <c r="FV137" s="47" t="str">
        <f t="shared" si="289"/>
        <v/>
      </c>
    </row>
    <row r="138" spans="1:178" x14ac:dyDescent="0.2">
      <c r="A138" s="169"/>
      <c r="B138" s="54" t="str">
        <f t="shared" si="290"/>
        <v/>
      </c>
      <c r="C138" s="76" t="str">
        <f>IF(B138&lt;&gt;"",IF(B138=0,COUNTIF(B$2:B137,0)+1,COUNTIF(B$2:B137,B138)+B138+COUNTIF(B:B,0)),"")</f>
        <v/>
      </c>
      <c r="D138" s="76" t="str">
        <f t="shared" si="222"/>
        <v/>
      </c>
      <c r="E138" s="121" t="str">
        <f>IF(AND(Sufficient_data="Yes",Include_study?="Yes",Input!Study_name&lt;&gt;""),Input!Study_name,"")</f>
        <v/>
      </c>
      <c r="F13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38" s="76" t="str">
        <f t="shared" si="291"/>
        <v/>
      </c>
      <c r="H138" s="132" t="str">
        <f t="shared" si="292"/>
        <v/>
      </c>
      <c r="I13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38" s="77" t="str">
        <f t="shared" si="225"/>
        <v/>
      </c>
      <c r="K138" s="77" t="str">
        <f t="shared" si="226"/>
        <v/>
      </c>
      <c r="L138" s="77" t="str">
        <f t="shared" si="227"/>
        <v/>
      </c>
      <c r="M138" s="77" t="str">
        <f t="shared" si="293"/>
        <v/>
      </c>
      <c r="N138" s="77" t="str">
        <f t="shared" si="294"/>
        <v/>
      </c>
      <c r="O138" s="146" t="str">
        <f t="shared" si="295"/>
        <v/>
      </c>
      <c r="P138" s="142" t="str">
        <f t="shared" si="296"/>
        <v/>
      </c>
      <c r="Q138" s="35"/>
      <c r="R138" s="71" t="e">
        <f t="shared" si="297"/>
        <v>#N/A</v>
      </c>
      <c r="S138" s="34" t="e">
        <f t="shared" si="298"/>
        <v>#N/A</v>
      </c>
      <c r="T138" s="47" t="e">
        <f t="shared" si="299"/>
        <v>#N/A</v>
      </c>
      <c r="Y138" s="169"/>
      <c r="Z138" s="83" t="str">
        <f t="shared" si="261"/>
        <v/>
      </c>
      <c r="AA138" s="34" t="str">
        <f t="shared" si="235"/>
        <v/>
      </c>
      <c r="AB138" s="34" t="str">
        <f t="shared" si="236"/>
        <v/>
      </c>
      <c r="AC138" s="34" t="str">
        <f t="shared" si="300"/>
        <v/>
      </c>
      <c r="AD138" s="34" t="str">
        <f t="shared" si="238"/>
        <v/>
      </c>
      <c r="AE138" s="77" t="str">
        <f t="shared" si="262"/>
        <v/>
      </c>
      <c r="AF138" s="77" t="str">
        <f t="shared" si="301"/>
        <v/>
      </c>
      <c r="AG138" s="84" t="str">
        <f t="shared" si="263"/>
        <v/>
      </c>
      <c r="AH138" s="34" t="str">
        <f t="shared" si="302"/>
        <v/>
      </c>
      <c r="AI138" s="34" t="str">
        <f t="shared" si="303"/>
        <v/>
      </c>
      <c r="AJ138" s="47" t="str">
        <f t="shared" si="304"/>
        <v/>
      </c>
      <c r="AK138" s="35"/>
      <c r="AL138" s="71" t="e">
        <f t="shared" si="264"/>
        <v>#N/A</v>
      </c>
      <c r="AM138" s="34" t="e">
        <f t="shared" si="265"/>
        <v>#N/A</v>
      </c>
      <c r="AN138" s="47" t="e">
        <f t="shared" si="266"/>
        <v>#N/A</v>
      </c>
      <c r="AO138" s="35"/>
      <c r="AP138" s="83" t="str">
        <f t="shared" si="267"/>
        <v/>
      </c>
      <c r="AQ138" s="34" t="str">
        <f>IF(AND(Sufficient_data="Yes",Include_study?="Yes",Subgroup&lt;&gt;""),IF(COUNTIFS(Input!L$2:L137,"="&amp;"Yes",Input!C$2:C137,"="&amp;"Yes",Input!M$2:M137,"="&amp;Subgroup)&gt;0,"",Subgroup),"")</f>
        <v/>
      </c>
      <c r="AR138" s="89" t="str">
        <f t="shared" si="268"/>
        <v/>
      </c>
      <c r="AS138" s="76" t="str">
        <f t="shared" si="269"/>
        <v/>
      </c>
      <c r="AT138" s="34" t="str">
        <f t="shared" si="270"/>
        <v/>
      </c>
      <c r="AU138" s="90" t="str">
        <f t="shared" si="271"/>
        <v/>
      </c>
      <c r="AV138" s="34" t="str">
        <f t="shared" si="272"/>
        <v/>
      </c>
      <c r="AW138" s="34" t="str">
        <f t="shared" si="273"/>
        <v/>
      </c>
      <c r="AX138" s="34" t="str">
        <f t="shared" si="305"/>
        <v/>
      </c>
      <c r="AY138" s="34" t="str">
        <f t="shared" si="274"/>
        <v/>
      </c>
      <c r="AZ138" s="34" t="str">
        <f t="shared" si="275"/>
        <v/>
      </c>
      <c r="BA138" s="34" t="str">
        <f t="shared" si="306"/>
        <v/>
      </c>
      <c r="BB138" s="89" t="str">
        <f t="shared" si="276"/>
        <v/>
      </c>
      <c r="BC138" s="34" t="str">
        <f t="shared" si="307"/>
        <v/>
      </c>
      <c r="BD138" s="34" t="str">
        <f t="shared" si="308"/>
        <v/>
      </c>
      <c r="BE138" s="34" t="str">
        <f t="shared" si="277"/>
        <v/>
      </c>
      <c r="BF138" s="34" t="str">
        <f t="shared" si="278"/>
        <v/>
      </c>
      <c r="BG138" s="34" t="str">
        <f t="shared" si="319"/>
        <v/>
      </c>
      <c r="BH138" s="34" t="str">
        <f t="shared" si="320"/>
        <v/>
      </c>
      <c r="BI138" s="34" t="str">
        <f t="shared" si="279"/>
        <v/>
      </c>
      <c r="BJ138" s="34" t="str">
        <f t="shared" si="280"/>
        <v/>
      </c>
      <c r="BK138" s="34" t="str">
        <f t="shared" si="281"/>
        <v/>
      </c>
      <c r="BL138" s="34" t="e">
        <f t="shared" si="282"/>
        <v>#N/A</v>
      </c>
      <c r="BM138" s="84" t="str">
        <f t="shared" si="321"/>
        <v/>
      </c>
      <c r="BN138" s="34" t="str">
        <f t="shared" si="283"/>
        <v/>
      </c>
      <c r="BO138" s="34" t="str">
        <f t="shared" si="309"/>
        <v/>
      </c>
      <c r="BP138" s="34" t="str">
        <f t="shared" si="284"/>
        <v/>
      </c>
      <c r="BQ138" s="47" t="str">
        <f t="shared" si="322"/>
        <v/>
      </c>
      <c r="BV138" s="170"/>
      <c r="BW138" s="71" t="e">
        <f>IF(AND(Sufficient_data="Yes",Include_study?="Yes",Moderator&lt;&gt;""),'Moderator Analysis'!E:E,NA())</f>
        <v>#N/A</v>
      </c>
      <c r="BX138" s="34" t="e">
        <f>IF(AND(Include_study?="Yes",Sufficient_data="Yes",Moderator&lt;&gt;""),'Moderator Analysis'!F:F,NA())</f>
        <v>#N/A</v>
      </c>
      <c r="BY138" s="34" t="str">
        <f t="shared" si="310"/>
        <v/>
      </c>
      <c r="BZ138" s="34" t="str">
        <f>IF(AND(Sufficient_data="Yes",Include_study?="Yes",Moderator&lt;&gt;""),'Moderator Analysis'!F:F-CJ$2,"")</f>
        <v/>
      </c>
      <c r="CA138" s="34" t="str">
        <f>IF(AND(Sufficient_data="Yes",Include_study?="Yes",Moderator&lt;&gt;""),'Moderator Analysis'!E:E-CJ$3,"")</f>
        <v/>
      </c>
      <c r="CB138" s="47" t="str">
        <f t="shared" si="311"/>
        <v/>
      </c>
      <c r="CD138" s="95" t="str">
        <f t="shared" si="285"/>
        <v/>
      </c>
      <c r="CE138" s="77" t="str">
        <f>IF(AND(Sufficient_data="Yes",Include_study?="Yes",CD138&lt;&gt;""),'Moderator Analysis'!F:F-'Moderator Analysis'!J$37,"")</f>
        <v/>
      </c>
      <c r="CF138" s="77" t="str">
        <f>IF(AND(Sufficient_data="Yes",Include_study?="Yes",CD138&lt;&gt;""),'Moderator Analysis'!E:E-SUMPRODUCT('Moderator Analysis'!E:E,CD:CD)/SUM(CD:CD),"")</f>
        <v/>
      </c>
      <c r="CG138" s="96" t="str">
        <f>IF(AND(Sufficient_data="Yes",Include_study?="Yes",CD138&lt;&gt;""),CD:CD*(BX138-'Moderator Analysis'!J$29-'Moderator Analysis'!J$30*'Moderator Analysis'!E:E)^2,"")</f>
        <v/>
      </c>
      <c r="CL138" s="170"/>
      <c r="CM138" s="174"/>
      <c r="CN138" s="34" t="str">
        <f t="shared" si="312"/>
        <v/>
      </c>
      <c r="CO138" s="34" t="str">
        <f>IF(AND(Include_study?="Yes",Sufficient_data="Yes"),1/('Publication Bias Analysis'!F:F^2+IF(Additional_model="Fixed effect",0,Calculations!DB$11)),"")</f>
        <v/>
      </c>
      <c r="CP138" s="34" t="str">
        <f>IF(AND(Include_study?="Yes",Sufficient_data="Yes"),1/('Publication Bias Analysis'!F:F^2+IF(Additional_model="Fixed effect",0,'Publication Bias Analysis'!L$32)),"")</f>
        <v/>
      </c>
      <c r="CQ138" s="34" t="str">
        <f>IF(AND(Include_study?="Yes",Sufficient_data="Yes"),'Publication Bias Analysis'!E:E-'Publication Bias Analysis'!I$37,"")</f>
        <v/>
      </c>
      <c r="CR138" s="34" t="str">
        <f t="shared" si="313"/>
        <v/>
      </c>
      <c r="CS138" s="34" t="str">
        <f t="shared" si="323"/>
        <v/>
      </c>
      <c r="CT138" s="76" t="str">
        <f t="shared" si="314"/>
        <v/>
      </c>
      <c r="CU138" s="76" t="str">
        <f>IF(AND(Include_study?="Yes",Sufficient_data="Yes"),CT:CT+IF(DF:DF&lt;0,-1,1)*COUNTIF(CT$2:CT137,CT:CT),"")</f>
        <v/>
      </c>
      <c r="CV138" s="76" t="str">
        <f>IF(AND(Include_study?="Yes",Sufficient_data="Yes"),RANK(DJ:DJ,DJ:DJ,1)*IF(DI:DI&lt;0,-1,1)+IF(DI:DI&lt;0,-1,1)*COUNTIF(CT$2:CT137,CT:CT),"")</f>
        <v/>
      </c>
      <c r="CW138" s="76" t="str">
        <f>IF(AND(Include_study?="Yes",Sufficient_data="Yes"),RANK(DM:DM,DM:DM,1)*IF(DL:DL&lt;0,-1,1)+IF(DL:DL&lt;0,-1,1)*COUNTIF(CT$2:CT137,CT:CT),"")</f>
        <v/>
      </c>
      <c r="CX138" s="34" t="e">
        <f>IF(AND(Include_study?="Yes",Sufficient_data="Yes"),'Publication Bias Analysis'!E:E,NA())</f>
        <v>#N/A</v>
      </c>
      <c r="CY138" s="47" t="e">
        <f>IF(AND(Include_study?="Yes",Sufficient_data="Yes"),'Publication Bias Analysis'!F:F,NA())</f>
        <v>#N/A</v>
      </c>
      <c r="DE138" s="166"/>
      <c r="DF13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38" s="34" t="str">
        <f t="shared" si="286"/>
        <v/>
      </c>
      <c r="DH138" s="47" t="str">
        <f>IF(AND(Include_study?="Yes",Sufficient_data="Yes"),1/('Publication Bias Analysis'!F:F^2+IF(Additional_model="Fixed effect",0,$DQ$7)),"")</f>
        <v/>
      </c>
      <c r="DI138" s="34" t="str">
        <f>IF(AND(Include_study?="Yes",Sufficient_data="Yes"),IF('Publication Bias Analysis'!L$37="Left",'Publication Bias Analysis'!E:E-DQ$3,DQ$3-'Publication Bias Analysis'!E:E),"")</f>
        <v/>
      </c>
      <c r="DJ138" s="34" t="str">
        <f t="shared" si="287"/>
        <v/>
      </c>
      <c r="DK138" s="47" t="str">
        <f>IF(AND(DI138&lt;&gt;"",CU138&lt;=MAX(CU:CU)-DQ$8),1/('Publication Bias Analysis'!F:F^2+IF(Additional_model="Fixed effect",0,$DQ$15)),"")</f>
        <v/>
      </c>
      <c r="DL138" s="7" t="str">
        <f>IF(AND(Include_study?="Yes",Sufficient_data="Yes"),IF('Publication Bias Analysis'!L$37="Left",'Publication Bias Analysis'!E:E-DQ$11,DQ$11-'Publication Bias Analysis'!E:E),"")</f>
        <v/>
      </c>
      <c r="DM138" s="7" t="str">
        <f t="shared" si="288"/>
        <v/>
      </c>
      <c r="DN138" s="47" t="str">
        <f>IF(AND(DL138&lt;&gt;"",CV138&lt;=MAX(CV:CV)-DQ$16),1/('Publication Bias Analysis'!F:F^2+IF(Additional_model="Fixed effect",0,$DQ$23)),"")</f>
        <v/>
      </c>
      <c r="EF138" s="166"/>
      <c r="EG138" s="34" t="str">
        <f t="shared" si="315"/>
        <v/>
      </c>
      <c r="EH138" s="47" t="str">
        <f>IF(AND(Include_study?="Yes",Sufficient_data="Yes"),Z_score-('Publication Bias Analysis'!P$3+'Publication Bias Analysis'!P$4*Inverse_standard_error),"")</f>
        <v/>
      </c>
      <c r="EJ138" s="166"/>
      <c r="EK138" s="34" t="str">
        <f>IF(AND(Include_study?="Yes",Sufficient_data="Yes"),('Publication Bias Analysis'!E:E-SUMPRODUCT('Publication Bias Analysis'!E:E,Calculations!CN:CN)/SUM(Calculations!CN:CN))/(SQRT(EL:EL)),"")</f>
        <v/>
      </c>
      <c r="EL138" s="34" t="str">
        <f>IF(AND(Include_study?="Yes",Sufficient_data="Yes"),'Publication Bias Analysis'!F:F^2-1/(SUM(Calculations!CN:CN)),"")</f>
        <v/>
      </c>
      <c r="EM138" s="76" t="str">
        <f t="shared" si="316"/>
        <v/>
      </c>
      <c r="EN138" s="76" t="str">
        <f t="shared" si="317"/>
        <v/>
      </c>
      <c r="EO138" s="76" t="str">
        <f>IF(AND(Include_study?="Yes",Sufficient_data="Yes"),COUNTIFS(EM$2:EM137,"&lt;"&amp;EM138,EN$2:EN137,"&lt;"&amp;EN138)+COUNTIFS(EM139:EM$201,"&lt;"&amp;EM138,EN139:EN$201,"&lt;"&amp;EN138)+COUNTIFS(EM$2:EM137,"&gt;"&amp;EM138,EN$2:EN137,"&gt;"&amp;EN138)+COUNTIFS(EM139:EM$201,"&gt;"&amp;EM138,EN139:EN$201,"&gt;"&amp;EN138),"")</f>
        <v/>
      </c>
      <c r="EP138" s="101" t="str">
        <f>IF(AND(Include_study?="Yes",Sufficient_data="Yes"),COUNTIFS(EM$2:EM137,"&lt;"&amp;EM138,EN$2:EN137,"&gt;"&amp;EN138)+COUNTIFS(EM139:EM$201,"&lt;"&amp;EM138,EN139:EN$201,"&gt;"&amp;EN138)+COUNTIFS(EM$2:EM137,"&gt;"&amp;EM138,EN$2:EN137,"&lt;"&amp;EN138)+COUNTIFS(EM139:EM$201,"&gt;"&amp;EM138,EN139:EN$201,"&lt;"&amp;EN138),"")</f>
        <v/>
      </c>
      <c r="ER138" s="166"/>
      <c r="EW138" s="166"/>
      <c r="EX138" s="34" t="e">
        <f t="shared" si="255"/>
        <v>#N/A</v>
      </c>
      <c r="EY138" s="34" t="e">
        <f t="shared" si="256"/>
        <v>#N/A</v>
      </c>
      <c r="EZ138" s="34" t="str">
        <f t="shared" si="257"/>
        <v/>
      </c>
      <c r="FA138" s="47" t="str">
        <f>IF(AND(Include_study?="Yes",Sufficient_data="Yes"),Z_score-('Publication Bias Analysis'!AL$30+'Publication Bias Analysis'!AL$31*Inverse_standard_error),"")</f>
        <v/>
      </c>
      <c r="FG138" s="166"/>
      <c r="FH138" s="104" t="str">
        <f>IF(Z_score&lt;&gt;"",RANK('Publication Bias Analysis'!AT:AT,'Publication Bias Analysis'!AT:AT,1)+COUNTIF('Publication Bias Analysis'!AT$2:AT137,'Publication Bias Analysis'!AT138),"")</f>
        <v/>
      </c>
      <c r="FI138" s="34" t="str">
        <f t="shared" si="318"/>
        <v/>
      </c>
      <c r="FJ138" s="34" t="e">
        <f>IF('Publication Bias Analysis'!AS138&lt;&gt;"",'Publication Bias Analysis'!AS138,NA())</f>
        <v>#N/A</v>
      </c>
      <c r="FK138" s="34" t="e">
        <f>IF('Publication Bias Analysis'!AT138&lt;&gt;"",'Publication Bias Analysis'!AT138,NA())</f>
        <v>#N/A</v>
      </c>
      <c r="FL138" s="34" t="str">
        <f>IF(AND(Include_study?="Yes",Sufficient_data="Yes"),'Publication Bias Analysis'!AS:AS-AVERAGE('Publication Bias Analysis'!AS:AS),"")</f>
        <v/>
      </c>
      <c r="FM138" s="47" t="str">
        <f>IF(AND(Include_study?="Yes",Sufficient_data="Yes"),FK:FK-('Publication Bias Analysis'!AW$30+'Publication Bias Analysis'!AW$31*'Publication Bias Analysis'!AS:AS),"")</f>
        <v/>
      </c>
      <c r="FS138" s="166"/>
      <c r="FT138" s="34" t="str">
        <f t="shared" si="259"/>
        <v/>
      </c>
      <c r="FU138" s="90" t="str">
        <f t="shared" si="324"/>
        <v/>
      </c>
      <c r="FV138" s="47" t="str">
        <f t="shared" si="289"/>
        <v/>
      </c>
    </row>
    <row r="139" spans="1:178" x14ac:dyDescent="0.2">
      <c r="A139" s="169"/>
      <c r="B139" s="54" t="str">
        <f t="shared" si="290"/>
        <v/>
      </c>
      <c r="C139" s="76" t="str">
        <f>IF(B139&lt;&gt;"",IF(B139=0,COUNTIF(B$2:B138,0)+1,COUNTIF(B$2:B138,B139)+B139+COUNTIF(B:B,0)),"")</f>
        <v/>
      </c>
      <c r="D139" s="76" t="str">
        <f t="shared" si="222"/>
        <v/>
      </c>
      <c r="E139" s="121" t="str">
        <f>IF(AND(Sufficient_data="Yes",Include_study?="Yes",Input!Study_name&lt;&gt;""),Input!Study_name,"")</f>
        <v/>
      </c>
      <c r="F13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39" s="76" t="str">
        <f t="shared" si="291"/>
        <v/>
      </c>
      <c r="H139" s="132" t="str">
        <f t="shared" si="292"/>
        <v/>
      </c>
      <c r="I13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39" s="77" t="str">
        <f t="shared" si="225"/>
        <v/>
      </c>
      <c r="K139" s="77" t="str">
        <f t="shared" si="226"/>
        <v/>
      </c>
      <c r="L139" s="77" t="str">
        <f t="shared" si="227"/>
        <v/>
      </c>
      <c r="M139" s="77" t="str">
        <f t="shared" si="293"/>
        <v/>
      </c>
      <c r="N139" s="77" t="str">
        <f t="shared" si="294"/>
        <v/>
      </c>
      <c r="O139" s="146" t="str">
        <f t="shared" si="295"/>
        <v/>
      </c>
      <c r="P139" s="142" t="str">
        <f t="shared" si="296"/>
        <v/>
      </c>
      <c r="Q139" s="35"/>
      <c r="R139" s="71" t="e">
        <f t="shared" si="297"/>
        <v>#N/A</v>
      </c>
      <c r="S139" s="34" t="e">
        <f t="shared" si="298"/>
        <v>#N/A</v>
      </c>
      <c r="T139" s="47" t="e">
        <f t="shared" si="299"/>
        <v>#N/A</v>
      </c>
      <c r="Y139" s="169"/>
      <c r="Z139" s="83" t="str">
        <f t="shared" si="261"/>
        <v/>
      </c>
      <c r="AA139" s="34" t="str">
        <f t="shared" si="235"/>
        <v/>
      </c>
      <c r="AB139" s="34" t="str">
        <f t="shared" si="236"/>
        <v/>
      </c>
      <c r="AC139" s="34" t="str">
        <f t="shared" si="300"/>
        <v/>
      </c>
      <c r="AD139" s="34" t="str">
        <f t="shared" si="238"/>
        <v/>
      </c>
      <c r="AE139" s="77" t="str">
        <f t="shared" si="262"/>
        <v/>
      </c>
      <c r="AF139" s="77" t="str">
        <f t="shared" si="301"/>
        <v/>
      </c>
      <c r="AG139" s="84" t="str">
        <f t="shared" si="263"/>
        <v/>
      </c>
      <c r="AH139" s="34" t="str">
        <f t="shared" si="302"/>
        <v/>
      </c>
      <c r="AI139" s="34" t="str">
        <f t="shared" si="303"/>
        <v/>
      </c>
      <c r="AJ139" s="47" t="str">
        <f t="shared" si="304"/>
        <v/>
      </c>
      <c r="AK139" s="35"/>
      <c r="AL139" s="71" t="e">
        <f t="shared" si="264"/>
        <v>#N/A</v>
      </c>
      <c r="AM139" s="34" t="e">
        <f t="shared" si="265"/>
        <v>#N/A</v>
      </c>
      <c r="AN139" s="47" t="e">
        <f t="shared" si="266"/>
        <v>#N/A</v>
      </c>
      <c r="AO139" s="35"/>
      <c r="AP139" s="83" t="str">
        <f t="shared" si="267"/>
        <v/>
      </c>
      <c r="AQ139" s="34" t="str">
        <f>IF(AND(Sufficient_data="Yes",Include_study?="Yes",Subgroup&lt;&gt;""),IF(COUNTIFS(Input!L$2:L138,"="&amp;"Yes",Input!C$2:C138,"="&amp;"Yes",Input!M$2:M138,"="&amp;Subgroup)&gt;0,"",Subgroup),"")</f>
        <v/>
      </c>
      <c r="AR139" s="89" t="str">
        <f t="shared" si="268"/>
        <v/>
      </c>
      <c r="AS139" s="76" t="str">
        <f t="shared" si="269"/>
        <v/>
      </c>
      <c r="AT139" s="34" t="str">
        <f t="shared" si="270"/>
        <v/>
      </c>
      <c r="AU139" s="90" t="str">
        <f t="shared" si="271"/>
        <v/>
      </c>
      <c r="AV139" s="34" t="str">
        <f t="shared" si="272"/>
        <v/>
      </c>
      <c r="AW139" s="34" t="str">
        <f t="shared" si="273"/>
        <v/>
      </c>
      <c r="AX139" s="34" t="str">
        <f t="shared" si="305"/>
        <v/>
      </c>
      <c r="AY139" s="34" t="str">
        <f t="shared" si="274"/>
        <v/>
      </c>
      <c r="AZ139" s="34" t="str">
        <f t="shared" si="275"/>
        <v/>
      </c>
      <c r="BA139" s="34" t="str">
        <f t="shared" si="306"/>
        <v/>
      </c>
      <c r="BB139" s="89" t="str">
        <f t="shared" si="276"/>
        <v/>
      </c>
      <c r="BC139" s="34" t="str">
        <f t="shared" si="307"/>
        <v/>
      </c>
      <c r="BD139" s="34" t="str">
        <f t="shared" si="308"/>
        <v/>
      </c>
      <c r="BE139" s="34" t="str">
        <f t="shared" si="277"/>
        <v/>
      </c>
      <c r="BF139" s="34" t="str">
        <f t="shared" si="278"/>
        <v/>
      </c>
      <c r="BG139" s="34" t="str">
        <f t="shared" si="319"/>
        <v/>
      </c>
      <c r="BH139" s="34" t="str">
        <f t="shared" si="320"/>
        <v/>
      </c>
      <c r="BI139" s="34" t="str">
        <f t="shared" si="279"/>
        <v/>
      </c>
      <c r="BJ139" s="34" t="str">
        <f t="shared" si="280"/>
        <v/>
      </c>
      <c r="BK139" s="34" t="str">
        <f t="shared" si="281"/>
        <v/>
      </c>
      <c r="BL139" s="34" t="e">
        <f t="shared" si="282"/>
        <v>#N/A</v>
      </c>
      <c r="BM139" s="84" t="str">
        <f t="shared" si="321"/>
        <v/>
      </c>
      <c r="BN139" s="34" t="str">
        <f t="shared" si="283"/>
        <v/>
      </c>
      <c r="BO139" s="34" t="str">
        <f t="shared" si="309"/>
        <v/>
      </c>
      <c r="BP139" s="34" t="str">
        <f t="shared" si="284"/>
        <v/>
      </c>
      <c r="BQ139" s="47" t="str">
        <f t="shared" si="322"/>
        <v/>
      </c>
      <c r="BV139" s="170"/>
      <c r="BW139" s="71" t="e">
        <f>IF(AND(Sufficient_data="Yes",Include_study?="Yes",Moderator&lt;&gt;""),'Moderator Analysis'!E:E,NA())</f>
        <v>#N/A</v>
      </c>
      <c r="BX139" s="34" t="e">
        <f>IF(AND(Include_study?="Yes",Sufficient_data="Yes",Moderator&lt;&gt;""),'Moderator Analysis'!F:F,NA())</f>
        <v>#N/A</v>
      </c>
      <c r="BY139" s="34" t="str">
        <f t="shared" si="310"/>
        <v/>
      </c>
      <c r="BZ139" s="34" t="str">
        <f>IF(AND(Sufficient_data="Yes",Include_study?="Yes",Moderator&lt;&gt;""),'Moderator Analysis'!F:F-CJ$2,"")</f>
        <v/>
      </c>
      <c r="CA139" s="34" t="str">
        <f>IF(AND(Sufficient_data="Yes",Include_study?="Yes",Moderator&lt;&gt;""),'Moderator Analysis'!E:E-CJ$3,"")</f>
        <v/>
      </c>
      <c r="CB139" s="47" t="str">
        <f t="shared" si="311"/>
        <v/>
      </c>
      <c r="CD139" s="95" t="str">
        <f t="shared" si="285"/>
        <v/>
      </c>
      <c r="CE139" s="77" t="str">
        <f>IF(AND(Sufficient_data="Yes",Include_study?="Yes",CD139&lt;&gt;""),'Moderator Analysis'!F:F-'Moderator Analysis'!J$37,"")</f>
        <v/>
      </c>
      <c r="CF139" s="77" t="str">
        <f>IF(AND(Sufficient_data="Yes",Include_study?="Yes",CD139&lt;&gt;""),'Moderator Analysis'!E:E-SUMPRODUCT('Moderator Analysis'!E:E,CD:CD)/SUM(CD:CD),"")</f>
        <v/>
      </c>
      <c r="CG139" s="96" t="str">
        <f>IF(AND(Sufficient_data="Yes",Include_study?="Yes",CD139&lt;&gt;""),CD:CD*(BX139-'Moderator Analysis'!J$29-'Moderator Analysis'!J$30*'Moderator Analysis'!E:E)^2,"")</f>
        <v/>
      </c>
      <c r="CL139" s="170"/>
      <c r="CM139" s="174"/>
      <c r="CN139" s="34" t="str">
        <f t="shared" si="312"/>
        <v/>
      </c>
      <c r="CO139" s="34" t="str">
        <f>IF(AND(Include_study?="Yes",Sufficient_data="Yes"),1/('Publication Bias Analysis'!F:F^2+IF(Additional_model="Fixed effect",0,Calculations!DB$11)),"")</f>
        <v/>
      </c>
      <c r="CP139" s="34" t="str">
        <f>IF(AND(Include_study?="Yes",Sufficient_data="Yes"),1/('Publication Bias Analysis'!F:F^2+IF(Additional_model="Fixed effect",0,'Publication Bias Analysis'!L$32)),"")</f>
        <v/>
      </c>
      <c r="CQ139" s="34" t="str">
        <f>IF(AND(Include_study?="Yes",Sufficient_data="Yes"),'Publication Bias Analysis'!E:E-'Publication Bias Analysis'!I$37,"")</f>
        <v/>
      </c>
      <c r="CR139" s="34" t="str">
        <f t="shared" si="313"/>
        <v/>
      </c>
      <c r="CS139" s="34" t="str">
        <f t="shared" si="323"/>
        <v/>
      </c>
      <c r="CT139" s="76" t="str">
        <f t="shared" si="314"/>
        <v/>
      </c>
      <c r="CU139" s="76" t="str">
        <f>IF(AND(Include_study?="Yes",Sufficient_data="Yes"),CT:CT+IF(DF:DF&lt;0,-1,1)*COUNTIF(CT$2:CT138,CT:CT),"")</f>
        <v/>
      </c>
      <c r="CV139" s="76" t="str">
        <f>IF(AND(Include_study?="Yes",Sufficient_data="Yes"),RANK(DJ:DJ,DJ:DJ,1)*IF(DI:DI&lt;0,-1,1)+IF(DI:DI&lt;0,-1,1)*COUNTIF(CT$2:CT138,CT:CT),"")</f>
        <v/>
      </c>
      <c r="CW139" s="76" t="str">
        <f>IF(AND(Include_study?="Yes",Sufficient_data="Yes"),RANK(DM:DM,DM:DM,1)*IF(DL:DL&lt;0,-1,1)+IF(DL:DL&lt;0,-1,1)*COUNTIF(CT$2:CT138,CT:CT),"")</f>
        <v/>
      </c>
      <c r="CX139" s="34" t="e">
        <f>IF(AND(Include_study?="Yes",Sufficient_data="Yes"),'Publication Bias Analysis'!E:E,NA())</f>
        <v>#N/A</v>
      </c>
      <c r="CY139" s="47" t="e">
        <f>IF(AND(Include_study?="Yes",Sufficient_data="Yes"),'Publication Bias Analysis'!F:F,NA())</f>
        <v>#N/A</v>
      </c>
      <c r="DE139" s="166"/>
      <c r="DF13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39" s="34" t="str">
        <f t="shared" si="286"/>
        <v/>
      </c>
      <c r="DH139" s="47" t="str">
        <f>IF(AND(Include_study?="Yes",Sufficient_data="Yes"),1/('Publication Bias Analysis'!F:F^2+IF(Additional_model="Fixed effect",0,$DQ$7)),"")</f>
        <v/>
      </c>
      <c r="DI139" s="34" t="str">
        <f>IF(AND(Include_study?="Yes",Sufficient_data="Yes"),IF('Publication Bias Analysis'!L$37="Left",'Publication Bias Analysis'!E:E-DQ$3,DQ$3-'Publication Bias Analysis'!E:E),"")</f>
        <v/>
      </c>
      <c r="DJ139" s="34" t="str">
        <f t="shared" si="287"/>
        <v/>
      </c>
      <c r="DK139" s="47" t="str">
        <f>IF(AND(DI139&lt;&gt;"",CU139&lt;=MAX(CU:CU)-DQ$8),1/('Publication Bias Analysis'!F:F^2+IF(Additional_model="Fixed effect",0,$DQ$15)),"")</f>
        <v/>
      </c>
      <c r="DL139" s="7" t="str">
        <f>IF(AND(Include_study?="Yes",Sufficient_data="Yes"),IF('Publication Bias Analysis'!L$37="Left",'Publication Bias Analysis'!E:E-DQ$11,DQ$11-'Publication Bias Analysis'!E:E),"")</f>
        <v/>
      </c>
      <c r="DM139" s="7" t="str">
        <f t="shared" si="288"/>
        <v/>
      </c>
      <c r="DN139" s="47" t="str">
        <f>IF(AND(DL139&lt;&gt;"",CV139&lt;=MAX(CV:CV)-DQ$16),1/('Publication Bias Analysis'!F:F^2+IF(Additional_model="Fixed effect",0,$DQ$23)),"")</f>
        <v/>
      </c>
      <c r="EF139" s="166"/>
      <c r="EG139" s="34" t="str">
        <f t="shared" si="315"/>
        <v/>
      </c>
      <c r="EH139" s="47" t="str">
        <f>IF(AND(Include_study?="Yes",Sufficient_data="Yes"),Z_score-('Publication Bias Analysis'!P$3+'Publication Bias Analysis'!P$4*Inverse_standard_error),"")</f>
        <v/>
      </c>
      <c r="EJ139" s="166"/>
      <c r="EK139" s="34" t="str">
        <f>IF(AND(Include_study?="Yes",Sufficient_data="Yes"),('Publication Bias Analysis'!E:E-SUMPRODUCT('Publication Bias Analysis'!E:E,Calculations!CN:CN)/SUM(Calculations!CN:CN))/(SQRT(EL:EL)),"")</f>
        <v/>
      </c>
      <c r="EL139" s="34" t="str">
        <f>IF(AND(Include_study?="Yes",Sufficient_data="Yes"),'Publication Bias Analysis'!F:F^2-1/(SUM(Calculations!CN:CN)),"")</f>
        <v/>
      </c>
      <c r="EM139" s="76" t="str">
        <f t="shared" si="316"/>
        <v/>
      </c>
      <c r="EN139" s="76" t="str">
        <f t="shared" si="317"/>
        <v/>
      </c>
      <c r="EO139" s="76" t="str">
        <f>IF(AND(Include_study?="Yes",Sufficient_data="Yes"),COUNTIFS(EM$2:EM138,"&lt;"&amp;EM139,EN$2:EN138,"&lt;"&amp;EN139)+COUNTIFS(EM140:EM$201,"&lt;"&amp;EM139,EN140:EN$201,"&lt;"&amp;EN139)+COUNTIFS(EM$2:EM138,"&gt;"&amp;EM139,EN$2:EN138,"&gt;"&amp;EN139)+COUNTIFS(EM140:EM$201,"&gt;"&amp;EM139,EN140:EN$201,"&gt;"&amp;EN139),"")</f>
        <v/>
      </c>
      <c r="EP139" s="101" t="str">
        <f>IF(AND(Include_study?="Yes",Sufficient_data="Yes"),COUNTIFS(EM$2:EM138,"&lt;"&amp;EM139,EN$2:EN138,"&gt;"&amp;EN139)+COUNTIFS(EM140:EM$201,"&lt;"&amp;EM139,EN140:EN$201,"&gt;"&amp;EN139)+COUNTIFS(EM$2:EM138,"&gt;"&amp;EM139,EN$2:EN138,"&lt;"&amp;EN139)+COUNTIFS(EM140:EM$201,"&gt;"&amp;EM139,EN140:EN$201,"&lt;"&amp;EN139),"")</f>
        <v/>
      </c>
      <c r="ER139" s="166"/>
      <c r="EW139" s="166"/>
      <c r="EX139" s="34" t="e">
        <f t="shared" si="255"/>
        <v>#N/A</v>
      </c>
      <c r="EY139" s="34" t="e">
        <f t="shared" si="256"/>
        <v>#N/A</v>
      </c>
      <c r="EZ139" s="34" t="str">
        <f t="shared" si="257"/>
        <v/>
      </c>
      <c r="FA139" s="47" t="str">
        <f>IF(AND(Include_study?="Yes",Sufficient_data="Yes"),Z_score-('Publication Bias Analysis'!AL$30+'Publication Bias Analysis'!AL$31*Inverse_standard_error),"")</f>
        <v/>
      </c>
      <c r="FG139" s="166"/>
      <c r="FH139" s="104" t="str">
        <f>IF(Z_score&lt;&gt;"",RANK('Publication Bias Analysis'!AT:AT,'Publication Bias Analysis'!AT:AT,1)+COUNTIF('Publication Bias Analysis'!AT$2:AT138,'Publication Bias Analysis'!AT139),"")</f>
        <v/>
      </c>
      <c r="FI139" s="34" t="str">
        <f t="shared" si="318"/>
        <v/>
      </c>
      <c r="FJ139" s="34" t="e">
        <f>IF('Publication Bias Analysis'!AS139&lt;&gt;"",'Publication Bias Analysis'!AS139,NA())</f>
        <v>#N/A</v>
      </c>
      <c r="FK139" s="34" t="e">
        <f>IF('Publication Bias Analysis'!AT139&lt;&gt;"",'Publication Bias Analysis'!AT139,NA())</f>
        <v>#N/A</v>
      </c>
      <c r="FL139" s="34" t="str">
        <f>IF(AND(Include_study?="Yes",Sufficient_data="Yes"),'Publication Bias Analysis'!AS:AS-AVERAGE('Publication Bias Analysis'!AS:AS),"")</f>
        <v/>
      </c>
      <c r="FM139" s="47" t="str">
        <f>IF(AND(Include_study?="Yes",Sufficient_data="Yes"),FK:FK-('Publication Bias Analysis'!AW$30+'Publication Bias Analysis'!AW$31*'Publication Bias Analysis'!AS:AS),"")</f>
        <v/>
      </c>
      <c r="FS139" s="166"/>
      <c r="FT139" s="34" t="str">
        <f t="shared" si="259"/>
        <v/>
      </c>
      <c r="FU139" s="90" t="str">
        <f t="shared" si="324"/>
        <v/>
      </c>
      <c r="FV139" s="47" t="str">
        <f t="shared" si="289"/>
        <v/>
      </c>
    </row>
    <row r="140" spans="1:178" x14ac:dyDescent="0.2">
      <c r="A140" s="169"/>
      <c r="B140" s="54" t="str">
        <f t="shared" si="290"/>
        <v/>
      </c>
      <c r="C140" s="76" t="str">
        <f>IF(B140&lt;&gt;"",IF(B140=0,COUNTIF(B$2:B139,0)+1,COUNTIF(B$2:B139,B140)+B140+COUNTIF(B:B,0)),"")</f>
        <v/>
      </c>
      <c r="D140" s="76" t="str">
        <f t="shared" si="222"/>
        <v/>
      </c>
      <c r="E140" s="121" t="str">
        <f>IF(AND(Sufficient_data="Yes",Include_study?="Yes",Input!Study_name&lt;&gt;""),Input!Study_name,"")</f>
        <v/>
      </c>
      <c r="F14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40" s="76" t="str">
        <f t="shared" si="291"/>
        <v/>
      </c>
      <c r="H140" s="132" t="str">
        <f t="shared" si="292"/>
        <v/>
      </c>
      <c r="I14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40" s="77" t="str">
        <f t="shared" si="225"/>
        <v/>
      </c>
      <c r="K140" s="77" t="str">
        <f t="shared" si="226"/>
        <v/>
      </c>
      <c r="L140" s="77" t="str">
        <f t="shared" si="227"/>
        <v/>
      </c>
      <c r="M140" s="77" t="str">
        <f t="shared" si="293"/>
        <v/>
      </c>
      <c r="N140" s="77" t="str">
        <f t="shared" si="294"/>
        <v/>
      </c>
      <c r="O140" s="146" t="str">
        <f t="shared" si="295"/>
        <v/>
      </c>
      <c r="P140" s="142" t="str">
        <f t="shared" si="296"/>
        <v/>
      </c>
      <c r="Q140" s="35"/>
      <c r="R140" s="71" t="e">
        <f t="shared" si="297"/>
        <v>#N/A</v>
      </c>
      <c r="S140" s="34" t="e">
        <f t="shared" si="298"/>
        <v>#N/A</v>
      </c>
      <c r="T140" s="47" t="e">
        <f t="shared" si="299"/>
        <v>#N/A</v>
      </c>
      <c r="Y140" s="169"/>
      <c r="Z140" s="83" t="str">
        <f t="shared" si="261"/>
        <v/>
      </c>
      <c r="AA140" s="34" t="str">
        <f t="shared" si="235"/>
        <v/>
      </c>
      <c r="AB140" s="34" t="str">
        <f t="shared" si="236"/>
        <v/>
      </c>
      <c r="AC140" s="34" t="str">
        <f t="shared" si="300"/>
        <v/>
      </c>
      <c r="AD140" s="34" t="str">
        <f t="shared" si="238"/>
        <v/>
      </c>
      <c r="AE140" s="77" t="str">
        <f t="shared" si="262"/>
        <v/>
      </c>
      <c r="AF140" s="77" t="str">
        <f t="shared" si="301"/>
        <v/>
      </c>
      <c r="AG140" s="84" t="str">
        <f t="shared" si="263"/>
        <v/>
      </c>
      <c r="AH140" s="34" t="str">
        <f t="shared" si="302"/>
        <v/>
      </c>
      <c r="AI140" s="34" t="str">
        <f t="shared" si="303"/>
        <v/>
      </c>
      <c r="AJ140" s="47" t="str">
        <f t="shared" si="304"/>
        <v/>
      </c>
      <c r="AK140" s="35"/>
      <c r="AL140" s="71" t="e">
        <f t="shared" si="264"/>
        <v>#N/A</v>
      </c>
      <c r="AM140" s="34" t="e">
        <f t="shared" si="265"/>
        <v>#N/A</v>
      </c>
      <c r="AN140" s="47" t="e">
        <f t="shared" si="266"/>
        <v>#N/A</v>
      </c>
      <c r="AO140" s="35"/>
      <c r="AP140" s="83" t="str">
        <f t="shared" si="267"/>
        <v/>
      </c>
      <c r="AQ140" s="34" t="str">
        <f>IF(AND(Sufficient_data="Yes",Include_study?="Yes",Subgroup&lt;&gt;""),IF(COUNTIFS(Input!L$2:L139,"="&amp;"Yes",Input!C$2:C139,"="&amp;"Yes",Input!M$2:M139,"="&amp;Subgroup)&gt;0,"",Subgroup),"")</f>
        <v/>
      </c>
      <c r="AR140" s="89" t="str">
        <f t="shared" si="268"/>
        <v/>
      </c>
      <c r="AS140" s="76" t="str">
        <f t="shared" si="269"/>
        <v/>
      </c>
      <c r="AT140" s="34" t="str">
        <f t="shared" si="270"/>
        <v/>
      </c>
      <c r="AU140" s="90" t="str">
        <f t="shared" si="271"/>
        <v/>
      </c>
      <c r="AV140" s="34" t="str">
        <f t="shared" si="272"/>
        <v/>
      </c>
      <c r="AW140" s="34" t="str">
        <f t="shared" si="273"/>
        <v/>
      </c>
      <c r="AX140" s="34" t="str">
        <f t="shared" si="305"/>
        <v/>
      </c>
      <c r="AY140" s="34" t="str">
        <f t="shared" si="274"/>
        <v/>
      </c>
      <c r="AZ140" s="34" t="str">
        <f t="shared" si="275"/>
        <v/>
      </c>
      <c r="BA140" s="34" t="str">
        <f t="shared" si="306"/>
        <v/>
      </c>
      <c r="BB140" s="89" t="str">
        <f t="shared" si="276"/>
        <v/>
      </c>
      <c r="BC140" s="34" t="str">
        <f t="shared" si="307"/>
        <v/>
      </c>
      <c r="BD140" s="34" t="str">
        <f t="shared" si="308"/>
        <v/>
      </c>
      <c r="BE140" s="34" t="str">
        <f t="shared" si="277"/>
        <v/>
      </c>
      <c r="BF140" s="34" t="str">
        <f t="shared" si="278"/>
        <v/>
      </c>
      <c r="BG140" s="34" t="str">
        <f t="shared" si="319"/>
        <v/>
      </c>
      <c r="BH140" s="34" t="str">
        <f t="shared" si="320"/>
        <v/>
      </c>
      <c r="BI140" s="34" t="str">
        <f t="shared" si="279"/>
        <v/>
      </c>
      <c r="BJ140" s="34" t="str">
        <f t="shared" si="280"/>
        <v/>
      </c>
      <c r="BK140" s="34" t="str">
        <f t="shared" si="281"/>
        <v/>
      </c>
      <c r="BL140" s="34" t="e">
        <f t="shared" si="282"/>
        <v>#N/A</v>
      </c>
      <c r="BM140" s="84" t="str">
        <f t="shared" si="321"/>
        <v/>
      </c>
      <c r="BN140" s="34" t="str">
        <f t="shared" si="283"/>
        <v/>
      </c>
      <c r="BO140" s="34" t="str">
        <f t="shared" si="309"/>
        <v/>
      </c>
      <c r="BP140" s="34" t="str">
        <f t="shared" si="284"/>
        <v/>
      </c>
      <c r="BQ140" s="47" t="str">
        <f t="shared" si="322"/>
        <v/>
      </c>
      <c r="BV140" s="170"/>
      <c r="BW140" s="71" t="e">
        <f>IF(AND(Sufficient_data="Yes",Include_study?="Yes",Moderator&lt;&gt;""),'Moderator Analysis'!E:E,NA())</f>
        <v>#N/A</v>
      </c>
      <c r="BX140" s="34" t="e">
        <f>IF(AND(Include_study?="Yes",Sufficient_data="Yes",Moderator&lt;&gt;""),'Moderator Analysis'!F:F,NA())</f>
        <v>#N/A</v>
      </c>
      <c r="BY140" s="34" t="str">
        <f t="shared" si="310"/>
        <v/>
      </c>
      <c r="BZ140" s="34" t="str">
        <f>IF(AND(Sufficient_data="Yes",Include_study?="Yes",Moderator&lt;&gt;""),'Moderator Analysis'!F:F-CJ$2,"")</f>
        <v/>
      </c>
      <c r="CA140" s="34" t="str">
        <f>IF(AND(Sufficient_data="Yes",Include_study?="Yes",Moderator&lt;&gt;""),'Moderator Analysis'!E:E-CJ$3,"")</f>
        <v/>
      </c>
      <c r="CB140" s="47" t="str">
        <f t="shared" si="311"/>
        <v/>
      </c>
      <c r="CD140" s="95" t="str">
        <f t="shared" si="285"/>
        <v/>
      </c>
      <c r="CE140" s="77" t="str">
        <f>IF(AND(Sufficient_data="Yes",Include_study?="Yes",CD140&lt;&gt;""),'Moderator Analysis'!F:F-'Moderator Analysis'!J$37,"")</f>
        <v/>
      </c>
      <c r="CF140" s="77" t="str">
        <f>IF(AND(Sufficient_data="Yes",Include_study?="Yes",CD140&lt;&gt;""),'Moderator Analysis'!E:E-SUMPRODUCT('Moderator Analysis'!E:E,CD:CD)/SUM(CD:CD),"")</f>
        <v/>
      </c>
      <c r="CG140" s="96" t="str">
        <f>IF(AND(Sufficient_data="Yes",Include_study?="Yes",CD140&lt;&gt;""),CD:CD*(BX140-'Moderator Analysis'!J$29-'Moderator Analysis'!J$30*'Moderator Analysis'!E:E)^2,"")</f>
        <v/>
      </c>
      <c r="CL140" s="170"/>
      <c r="CM140" s="174"/>
      <c r="CN140" s="34" t="str">
        <f t="shared" si="312"/>
        <v/>
      </c>
      <c r="CO140" s="34" t="str">
        <f>IF(AND(Include_study?="Yes",Sufficient_data="Yes"),1/('Publication Bias Analysis'!F:F^2+IF(Additional_model="Fixed effect",0,Calculations!DB$11)),"")</f>
        <v/>
      </c>
      <c r="CP140" s="34" t="str">
        <f>IF(AND(Include_study?="Yes",Sufficient_data="Yes"),1/('Publication Bias Analysis'!F:F^2+IF(Additional_model="Fixed effect",0,'Publication Bias Analysis'!L$32)),"")</f>
        <v/>
      </c>
      <c r="CQ140" s="34" t="str">
        <f>IF(AND(Include_study?="Yes",Sufficient_data="Yes"),'Publication Bias Analysis'!E:E-'Publication Bias Analysis'!I$37,"")</f>
        <v/>
      </c>
      <c r="CR140" s="34" t="str">
        <f t="shared" si="313"/>
        <v/>
      </c>
      <c r="CS140" s="34" t="str">
        <f t="shared" si="323"/>
        <v/>
      </c>
      <c r="CT140" s="76" t="str">
        <f t="shared" si="314"/>
        <v/>
      </c>
      <c r="CU140" s="76" t="str">
        <f>IF(AND(Include_study?="Yes",Sufficient_data="Yes"),CT:CT+IF(DF:DF&lt;0,-1,1)*COUNTIF(CT$2:CT139,CT:CT),"")</f>
        <v/>
      </c>
      <c r="CV140" s="76" t="str">
        <f>IF(AND(Include_study?="Yes",Sufficient_data="Yes"),RANK(DJ:DJ,DJ:DJ,1)*IF(DI:DI&lt;0,-1,1)+IF(DI:DI&lt;0,-1,1)*COUNTIF(CT$2:CT139,CT:CT),"")</f>
        <v/>
      </c>
      <c r="CW140" s="76" t="str">
        <f>IF(AND(Include_study?="Yes",Sufficient_data="Yes"),RANK(DM:DM,DM:DM,1)*IF(DL:DL&lt;0,-1,1)+IF(DL:DL&lt;0,-1,1)*COUNTIF(CT$2:CT139,CT:CT),"")</f>
        <v/>
      </c>
      <c r="CX140" s="34" t="e">
        <f>IF(AND(Include_study?="Yes",Sufficient_data="Yes"),'Publication Bias Analysis'!E:E,NA())</f>
        <v>#N/A</v>
      </c>
      <c r="CY140" s="47" t="e">
        <f>IF(AND(Include_study?="Yes",Sufficient_data="Yes"),'Publication Bias Analysis'!F:F,NA())</f>
        <v>#N/A</v>
      </c>
      <c r="DE140" s="166"/>
      <c r="DF14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40" s="34" t="str">
        <f t="shared" si="286"/>
        <v/>
      </c>
      <c r="DH140" s="47" t="str">
        <f>IF(AND(Include_study?="Yes",Sufficient_data="Yes"),1/('Publication Bias Analysis'!F:F^2+IF(Additional_model="Fixed effect",0,$DQ$7)),"")</f>
        <v/>
      </c>
      <c r="DI140" s="34" t="str">
        <f>IF(AND(Include_study?="Yes",Sufficient_data="Yes"),IF('Publication Bias Analysis'!L$37="Left",'Publication Bias Analysis'!E:E-DQ$3,DQ$3-'Publication Bias Analysis'!E:E),"")</f>
        <v/>
      </c>
      <c r="DJ140" s="34" t="str">
        <f t="shared" si="287"/>
        <v/>
      </c>
      <c r="DK140" s="47" t="str">
        <f>IF(AND(DI140&lt;&gt;"",CU140&lt;=MAX(CU:CU)-DQ$8),1/('Publication Bias Analysis'!F:F^2+IF(Additional_model="Fixed effect",0,$DQ$15)),"")</f>
        <v/>
      </c>
      <c r="DL140" s="7" t="str">
        <f>IF(AND(Include_study?="Yes",Sufficient_data="Yes"),IF('Publication Bias Analysis'!L$37="Left",'Publication Bias Analysis'!E:E-DQ$11,DQ$11-'Publication Bias Analysis'!E:E),"")</f>
        <v/>
      </c>
      <c r="DM140" s="7" t="str">
        <f t="shared" si="288"/>
        <v/>
      </c>
      <c r="DN140" s="47" t="str">
        <f>IF(AND(DL140&lt;&gt;"",CV140&lt;=MAX(CV:CV)-DQ$16),1/('Publication Bias Analysis'!F:F^2+IF(Additional_model="Fixed effect",0,$DQ$23)),"")</f>
        <v/>
      </c>
      <c r="EF140" s="166"/>
      <c r="EG140" s="34" t="str">
        <f t="shared" si="315"/>
        <v/>
      </c>
      <c r="EH140" s="47" t="str">
        <f>IF(AND(Include_study?="Yes",Sufficient_data="Yes"),Z_score-('Publication Bias Analysis'!P$3+'Publication Bias Analysis'!P$4*Inverse_standard_error),"")</f>
        <v/>
      </c>
      <c r="EJ140" s="166"/>
      <c r="EK140" s="34" t="str">
        <f>IF(AND(Include_study?="Yes",Sufficient_data="Yes"),('Publication Bias Analysis'!E:E-SUMPRODUCT('Publication Bias Analysis'!E:E,Calculations!CN:CN)/SUM(Calculations!CN:CN))/(SQRT(EL:EL)),"")</f>
        <v/>
      </c>
      <c r="EL140" s="34" t="str">
        <f>IF(AND(Include_study?="Yes",Sufficient_data="Yes"),'Publication Bias Analysis'!F:F^2-1/(SUM(Calculations!CN:CN)),"")</f>
        <v/>
      </c>
      <c r="EM140" s="76" t="str">
        <f t="shared" si="316"/>
        <v/>
      </c>
      <c r="EN140" s="76" t="str">
        <f t="shared" si="317"/>
        <v/>
      </c>
      <c r="EO140" s="76" t="str">
        <f>IF(AND(Include_study?="Yes",Sufficient_data="Yes"),COUNTIFS(EM$2:EM139,"&lt;"&amp;EM140,EN$2:EN139,"&lt;"&amp;EN140)+COUNTIFS(EM141:EM$201,"&lt;"&amp;EM140,EN141:EN$201,"&lt;"&amp;EN140)+COUNTIFS(EM$2:EM139,"&gt;"&amp;EM140,EN$2:EN139,"&gt;"&amp;EN140)+COUNTIFS(EM141:EM$201,"&gt;"&amp;EM140,EN141:EN$201,"&gt;"&amp;EN140),"")</f>
        <v/>
      </c>
      <c r="EP140" s="101" t="str">
        <f>IF(AND(Include_study?="Yes",Sufficient_data="Yes"),COUNTIFS(EM$2:EM139,"&lt;"&amp;EM140,EN$2:EN139,"&gt;"&amp;EN140)+COUNTIFS(EM141:EM$201,"&lt;"&amp;EM140,EN141:EN$201,"&gt;"&amp;EN140)+COUNTIFS(EM$2:EM139,"&gt;"&amp;EM140,EN$2:EN139,"&lt;"&amp;EN140)+COUNTIFS(EM141:EM$201,"&gt;"&amp;EM140,EN141:EN$201,"&lt;"&amp;EN140),"")</f>
        <v/>
      </c>
      <c r="ER140" s="166"/>
      <c r="EW140" s="166"/>
      <c r="EX140" s="34" t="e">
        <f t="shared" si="255"/>
        <v>#N/A</v>
      </c>
      <c r="EY140" s="34" t="e">
        <f t="shared" si="256"/>
        <v>#N/A</v>
      </c>
      <c r="EZ140" s="34" t="str">
        <f t="shared" si="257"/>
        <v/>
      </c>
      <c r="FA140" s="47" t="str">
        <f>IF(AND(Include_study?="Yes",Sufficient_data="Yes"),Z_score-('Publication Bias Analysis'!AL$30+'Publication Bias Analysis'!AL$31*Inverse_standard_error),"")</f>
        <v/>
      </c>
      <c r="FG140" s="166"/>
      <c r="FH140" s="104" t="str">
        <f>IF(Z_score&lt;&gt;"",RANK('Publication Bias Analysis'!AT:AT,'Publication Bias Analysis'!AT:AT,1)+COUNTIF('Publication Bias Analysis'!AT$2:AT139,'Publication Bias Analysis'!AT140),"")</f>
        <v/>
      </c>
      <c r="FI140" s="34" t="str">
        <f t="shared" si="318"/>
        <v/>
      </c>
      <c r="FJ140" s="34" t="e">
        <f>IF('Publication Bias Analysis'!AS140&lt;&gt;"",'Publication Bias Analysis'!AS140,NA())</f>
        <v>#N/A</v>
      </c>
      <c r="FK140" s="34" t="e">
        <f>IF('Publication Bias Analysis'!AT140&lt;&gt;"",'Publication Bias Analysis'!AT140,NA())</f>
        <v>#N/A</v>
      </c>
      <c r="FL140" s="34" t="str">
        <f>IF(AND(Include_study?="Yes",Sufficient_data="Yes"),'Publication Bias Analysis'!AS:AS-AVERAGE('Publication Bias Analysis'!AS:AS),"")</f>
        <v/>
      </c>
      <c r="FM140" s="47" t="str">
        <f>IF(AND(Include_study?="Yes",Sufficient_data="Yes"),FK:FK-('Publication Bias Analysis'!AW$30+'Publication Bias Analysis'!AW$31*'Publication Bias Analysis'!AS:AS),"")</f>
        <v/>
      </c>
      <c r="FS140" s="166"/>
      <c r="FT140" s="34" t="str">
        <f t="shared" si="259"/>
        <v/>
      </c>
      <c r="FU140" s="90" t="str">
        <f t="shared" si="324"/>
        <v/>
      </c>
      <c r="FV140" s="47" t="str">
        <f t="shared" si="289"/>
        <v/>
      </c>
    </row>
    <row r="141" spans="1:178" x14ac:dyDescent="0.2">
      <c r="A141" s="169"/>
      <c r="B141" s="54" t="str">
        <f t="shared" si="290"/>
        <v/>
      </c>
      <c r="C141" s="76" t="str">
        <f>IF(B141&lt;&gt;"",IF(B141=0,COUNTIF(B$2:B140,0)+1,COUNTIF(B$2:B140,B141)+B141+COUNTIF(B:B,0)),"")</f>
        <v/>
      </c>
      <c r="D141" s="76" t="str">
        <f t="shared" si="222"/>
        <v/>
      </c>
      <c r="E141" s="121" t="str">
        <f>IF(AND(Sufficient_data="Yes",Include_study?="Yes",Input!Study_name&lt;&gt;""),Input!Study_name,"")</f>
        <v/>
      </c>
      <c r="F14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41" s="76" t="str">
        <f t="shared" si="291"/>
        <v/>
      </c>
      <c r="H141" s="132" t="str">
        <f t="shared" si="292"/>
        <v/>
      </c>
      <c r="I14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41" s="77" t="str">
        <f t="shared" si="225"/>
        <v/>
      </c>
      <c r="K141" s="77" t="str">
        <f t="shared" si="226"/>
        <v/>
      </c>
      <c r="L141" s="77" t="str">
        <f t="shared" si="227"/>
        <v/>
      </c>
      <c r="M141" s="77" t="str">
        <f t="shared" si="293"/>
        <v/>
      </c>
      <c r="N141" s="77" t="str">
        <f t="shared" si="294"/>
        <v/>
      </c>
      <c r="O141" s="146" t="str">
        <f t="shared" si="295"/>
        <v/>
      </c>
      <c r="P141" s="142" t="str">
        <f t="shared" si="296"/>
        <v/>
      </c>
      <c r="Q141" s="35"/>
      <c r="R141" s="71" t="e">
        <f t="shared" si="297"/>
        <v>#N/A</v>
      </c>
      <c r="S141" s="34" t="e">
        <f t="shared" si="298"/>
        <v>#N/A</v>
      </c>
      <c r="T141" s="47" t="e">
        <f t="shared" si="299"/>
        <v>#N/A</v>
      </c>
      <c r="Y141" s="169"/>
      <c r="Z141" s="83" t="str">
        <f t="shared" si="261"/>
        <v/>
      </c>
      <c r="AA141" s="34" t="str">
        <f t="shared" si="235"/>
        <v/>
      </c>
      <c r="AB141" s="34" t="str">
        <f t="shared" si="236"/>
        <v/>
      </c>
      <c r="AC141" s="34" t="str">
        <f t="shared" si="300"/>
        <v/>
      </c>
      <c r="AD141" s="34" t="str">
        <f t="shared" si="238"/>
        <v/>
      </c>
      <c r="AE141" s="77" t="str">
        <f t="shared" si="262"/>
        <v/>
      </c>
      <c r="AF141" s="77" t="str">
        <f t="shared" si="301"/>
        <v/>
      </c>
      <c r="AG141" s="84" t="str">
        <f t="shared" si="263"/>
        <v/>
      </c>
      <c r="AH141" s="34" t="str">
        <f t="shared" si="302"/>
        <v/>
      </c>
      <c r="AI141" s="34" t="str">
        <f t="shared" si="303"/>
        <v/>
      </c>
      <c r="AJ141" s="47" t="str">
        <f t="shared" si="304"/>
        <v/>
      </c>
      <c r="AK141" s="35"/>
      <c r="AL141" s="71" t="e">
        <f t="shared" si="264"/>
        <v>#N/A</v>
      </c>
      <c r="AM141" s="34" t="e">
        <f t="shared" si="265"/>
        <v>#N/A</v>
      </c>
      <c r="AN141" s="47" t="e">
        <f t="shared" si="266"/>
        <v>#N/A</v>
      </c>
      <c r="AO141" s="35"/>
      <c r="AP141" s="83" t="str">
        <f t="shared" si="267"/>
        <v/>
      </c>
      <c r="AQ141" s="34" t="str">
        <f>IF(AND(Sufficient_data="Yes",Include_study?="Yes",Subgroup&lt;&gt;""),IF(COUNTIFS(Input!L$2:L140,"="&amp;"Yes",Input!C$2:C140,"="&amp;"Yes",Input!M$2:M140,"="&amp;Subgroup)&gt;0,"",Subgroup),"")</f>
        <v/>
      </c>
      <c r="AR141" s="89" t="str">
        <f t="shared" si="268"/>
        <v/>
      </c>
      <c r="AS141" s="76" t="str">
        <f t="shared" si="269"/>
        <v/>
      </c>
      <c r="AT141" s="34" t="str">
        <f t="shared" si="270"/>
        <v/>
      </c>
      <c r="AU141" s="90" t="str">
        <f t="shared" si="271"/>
        <v/>
      </c>
      <c r="AV141" s="34" t="str">
        <f t="shared" si="272"/>
        <v/>
      </c>
      <c r="AW141" s="34" t="str">
        <f t="shared" si="273"/>
        <v/>
      </c>
      <c r="AX141" s="34" t="str">
        <f t="shared" si="305"/>
        <v/>
      </c>
      <c r="AY141" s="34" t="str">
        <f t="shared" si="274"/>
        <v/>
      </c>
      <c r="AZ141" s="34" t="str">
        <f t="shared" si="275"/>
        <v/>
      </c>
      <c r="BA141" s="34" t="str">
        <f t="shared" si="306"/>
        <v/>
      </c>
      <c r="BB141" s="89" t="str">
        <f t="shared" si="276"/>
        <v/>
      </c>
      <c r="BC141" s="34" t="str">
        <f t="shared" si="307"/>
        <v/>
      </c>
      <c r="BD141" s="34" t="str">
        <f t="shared" si="308"/>
        <v/>
      </c>
      <c r="BE141" s="34" t="str">
        <f t="shared" si="277"/>
        <v/>
      </c>
      <c r="BF141" s="34" t="str">
        <f t="shared" si="278"/>
        <v/>
      </c>
      <c r="BG141" s="34" t="str">
        <f t="shared" si="319"/>
        <v/>
      </c>
      <c r="BH141" s="34" t="str">
        <f t="shared" si="320"/>
        <v/>
      </c>
      <c r="BI141" s="34" t="str">
        <f t="shared" si="279"/>
        <v/>
      </c>
      <c r="BJ141" s="34" t="str">
        <f t="shared" si="280"/>
        <v/>
      </c>
      <c r="BK141" s="34" t="str">
        <f t="shared" si="281"/>
        <v/>
      </c>
      <c r="BL141" s="34" t="e">
        <f t="shared" si="282"/>
        <v>#N/A</v>
      </c>
      <c r="BM141" s="84" t="str">
        <f t="shared" si="321"/>
        <v/>
      </c>
      <c r="BN141" s="34" t="str">
        <f t="shared" si="283"/>
        <v/>
      </c>
      <c r="BO141" s="34" t="str">
        <f t="shared" si="309"/>
        <v/>
      </c>
      <c r="BP141" s="34" t="str">
        <f t="shared" si="284"/>
        <v/>
      </c>
      <c r="BQ141" s="47" t="str">
        <f t="shared" si="322"/>
        <v/>
      </c>
      <c r="BV141" s="170"/>
      <c r="BW141" s="71" t="e">
        <f>IF(AND(Sufficient_data="Yes",Include_study?="Yes",Moderator&lt;&gt;""),'Moderator Analysis'!E:E,NA())</f>
        <v>#N/A</v>
      </c>
      <c r="BX141" s="34" t="e">
        <f>IF(AND(Include_study?="Yes",Sufficient_data="Yes",Moderator&lt;&gt;""),'Moderator Analysis'!F:F,NA())</f>
        <v>#N/A</v>
      </c>
      <c r="BY141" s="34" t="str">
        <f t="shared" si="310"/>
        <v/>
      </c>
      <c r="BZ141" s="34" t="str">
        <f>IF(AND(Sufficient_data="Yes",Include_study?="Yes",Moderator&lt;&gt;""),'Moderator Analysis'!F:F-CJ$2,"")</f>
        <v/>
      </c>
      <c r="CA141" s="34" t="str">
        <f>IF(AND(Sufficient_data="Yes",Include_study?="Yes",Moderator&lt;&gt;""),'Moderator Analysis'!E:E-CJ$3,"")</f>
        <v/>
      </c>
      <c r="CB141" s="47" t="str">
        <f t="shared" si="311"/>
        <v/>
      </c>
      <c r="CD141" s="95" t="str">
        <f t="shared" si="285"/>
        <v/>
      </c>
      <c r="CE141" s="77" t="str">
        <f>IF(AND(Sufficient_data="Yes",Include_study?="Yes",CD141&lt;&gt;""),'Moderator Analysis'!F:F-'Moderator Analysis'!J$37,"")</f>
        <v/>
      </c>
      <c r="CF141" s="77" t="str">
        <f>IF(AND(Sufficient_data="Yes",Include_study?="Yes",CD141&lt;&gt;""),'Moderator Analysis'!E:E-SUMPRODUCT('Moderator Analysis'!E:E,CD:CD)/SUM(CD:CD),"")</f>
        <v/>
      </c>
      <c r="CG141" s="96" t="str">
        <f>IF(AND(Sufficient_data="Yes",Include_study?="Yes",CD141&lt;&gt;""),CD:CD*(BX141-'Moderator Analysis'!J$29-'Moderator Analysis'!J$30*'Moderator Analysis'!E:E)^2,"")</f>
        <v/>
      </c>
      <c r="CL141" s="170"/>
      <c r="CM141" s="174"/>
      <c r="CN141" s="34" t="str">
        <f t="shared" si="312"/>
        <v/>
      </c>
      <c r="CO141" s="34" t="str">
        <f>IF(AND(Include_study?="Yes",Sufficient_data="Yes"),1/('Publication Bias Analysis'!F:F^2+IF(Additional_model="Fixed effect",0,Calculations!DB$11)),"")</f>
        <v/>
      </c>
      <c r="CP141" s="34" t="str">
        <f>IF(AND(Include_study?="Yes",Sufficient_data="Yes"),1/('Publication Bias Analysis'!F:F^2+IF(Additional_model="Fixed effect",0,'Publication Bias Analysis'!L$32)),"")</f>
        <v/>
      </c>
      <c r="CQ141" s="34" t="str">
        <f>IF(AND(Include_study?="Yes",Sufficient_data="Yes"),'Publication Bias Analysis'!E:E-'Publication Bias Analysis'!I$37,"")</f>
        <v/>
      </c>
      <c r="CR141" s="34" t="str">
        <f t="shared" si="313"/>
        <v/>
      </c>
      <c r="CS141" s="34" t="str">
        <f t="shared" si="323"/>
        <v/>
      </c>
      <c r="CT141" s="76" t="str">
        <f t="shared" si="314"/>
        <v/>
      </c>
      <c r="CU141" s="76" t="str">
        <f>IF(AND(Include_study?="Yes",Sufficient_data="Yes"),CT:CT+IF(DF:DF&lt;0,-1,1)*COUNTIF(CT$2:CT140,CT:CT),"")</f>
        <v/>
      </c>
      <c r="CV141" s="76" t="str">
        <f>IF(AND(Include_study?="Yes",Sufficient_data="Yes"),RANK(DJ:DJ,DJ:DJ,1)*IF(DI:DI&lt;0,-1,1)+IF(DI:DI&lt;0,-1,1)*COUNTIF(CT$2:CT140,CT:CT),"")</f>
        <v/>
      </c>
      <c r="CW141" s="76" t="str">
        <f>IF(AND(Include_study?="Yes",Sufficient_data="Yes"),RANK(DM:DM,DM:DM,1)*IF(DL:DL&lt;0,-1,1)+IF(DL:DL&lt;0,-1,1)*COUNTIF(CT$2:CT140,CT:CT),"")</f>
        <v/>
      </c>
      <c r="CX141" s="34" t="e">
        <f>IF(AND(Include_study?="Yes",Sufficient_data="Yes"),'Publication Bias Analysis'!E:E,NA())</f>
        <v>#N/A</v>
      </c>
      <c r="CY141" s="47" t="e">
        <f>IF(AND(Include_study?="Yes",Sufficient_data="Yes"),'Publication Bias Analysis'!F:F,NA())</f>
        <v>#N/A</v>
      </c>
      <c r="DE141" s="166"/>
      <c r="DF14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41" s="34" t="str">
        <f t="shared" si="286"/>
        <v/>
      </c>
      <c r="DH141" s="47" t="str">
        <f>IF(AND(Include_study?="Yes",Sufficient_data="Yes"),1/('Publication Bias Analysis'!F:F^2+IF(Additional_model="Fixed effect",0,$DQ$7)),"")</f>
        <v/>
      </c>
      <c r="DI141" s="34" t="str">
        <f>IF(AND(Include_study?="Yes",Sufficient_data="Yes"),IF('Publication Bias Analysis'!L$37="Left",'Publication Bias Analysis'!E:E-DQ$3,DQ$3-'Publication Bias Analysis'!E:E),"")</f>
        <v/>
      </c>
      <c r="DJ141" s="34" t="str">
        <f t="shared" si="287"/>
        <v/>
      </c>
      <c r="DK141" s="47" t="str">
        <f>IF(AND(DI141&lt;&gt;"",CU141&lt;=MAX(CU:CU)-DQ$8),1/('Publication Bias Analysis'!F:F^2+IF(Additional_model="Fixed effect",0,$DQ$15)),"")</f>
        <v/>
      </c>
      <c r="DL141" s="7" t="str">
        <f>IF(AND(Include_study?="Yes",Sufficient_data="Yes"),IF('Publication Bias Analysis'!L$37="Left",'Publication Bias Analysis'!E:E-DQ$11,DQ$11-'Publication Bias Analysis'!E:E),"")</f>
        <v/>
      </c>
      <c r="DM141" s="7" t="str">
        <f t="shared" si="288"/>
        <v/>
      </c>
      <c r="DN141" s="47" t="str">
        <f>IF(AND(DL141&lt;&gt;"",CV141&lt;=MAX(CV:CV)-DQ$16),1/('Publication Bias Analysis'!F:F^2+IF(Additional_model="Fixed effect",0,$DQ$23)),"")</f>
        <v/>
      </c>
      <c r="EF141" s="166"/>
      <c r="EG141" s="34" t="str">
        <f t="shared" si="315"/>
        <v/>
      </c>
      <c r="EH141" s="47" t="str">
        <f>IF(AND(Include_study?="Yes",Sufficient_data="Yes"),Z_score-('Publication Bias Analysis'!P$3+'Publication Bias Analysis'!P$4*Inverse_standard_error),"")</f>
        <v/>
      </c>
      <c r="EJ141" s="166"/>
      <c r="EK141" s="34" t="str">
        <f>IF(AND(Include_study?="Yes",Sufficient_data="Yes"),('Publication Bias Analysis'!E:E-SUMPRODUCT('Publication Bias Analysis'!E:E,Calculations!CN:CN)/SUM(Calculations!CN:CN))/(SQRT(EL:EL)),"")</f>
        <v/>
      </c>
      <c r="EL141" s="34" t="str">
        <f>IF(AND(Include_study?="Yes",Sufficient_data="Yes"),'Publication Bias Analysis'!F:F^2-1/(SUM(Calculations!CN:CN)),"")</f>
        <v/>
      </c>
      <c r="EM141" s="76" t="str">
        <f t="shared" si="316"/>
        <v/>
      </c>
      <c r="EN141" s="76" t="str">
        <f t="shared" si="317"/>
        <v/>
      </c>
      <c r="EO141" s="76" t="str">
        <f>IF(AND(Include_study?="Yes",Sufficient_data="Yes"),COUNTIFS(EM$2:EM140,"&lt;"&amp;EM141,EN$2:EN140,"&lt;"&amp;EN141)+COUNTIFS(EM142:EM$201,"&lt;"&amp;EM141,EN142:EN$201,"&lt;"&amp;EN141)+COUNTIFS(EM$2:EM140,"&gt;"&amp;EM141,EN$2:EN140,"&gt;"&amp;EN141)+COUNTIFS(EM142:EM$201,"&gt;"&amp;EM141,EN142:EN$201,"&gt;"&amp;EN141),"")</f>
        <v/>
      </c>
      <c r="EP141" s="101" t="str">
        <f>IF(AND(Include_study?="Yes",Sufficient_data="Yes"),COUNTIFS(EM$2:EM140,"&lt;"&amp;EM141,EN$2:EN140,"&gt;"&amp;EN141)+COUNTIFS(EM142:EM$201,"&lt;"&amp;EM141,EN142:EN$201,"&gt;"&amp;EN141)+COUNTIFS(EM$2:EM140,"&gt;"&amp;EM141,EN$2:EN140,"&lt;"&amp;EN141)+COUNTIFS(EM142:EM$201,"&gt;"&amp;EM141,EN142:EN$201,"&lt;"&amp;EN141),"")</f>
        <v/>
      </c>
      <c r="ER141" s="166"/>
      <c r="EW141" s="166"/>
      <c r="EX141" s="34" t="e">
        <f t="shared" si="255"/>
        <v>#N/A</v>
      </c>
      <c r="EY141" s="34" t="e">
        <f t="shared" si="256"/>
        <v>#N/A</v>
      </c>
      <c r="EZ141" s="34" t="str">
        <f t="shared" si="257"/>
        <v/>
      </c>
      <c r="FA141" s="47" t="str">
        <f>IF(AND(Include_study?="Yes",Sufficient_data="Yes"),Z_score-('Publication Bias Analysis'!AL$30+'Publication Bias Analysis'!AL$31*Inverse_standard_error),"")</f>
        <v/>
      </c>
      <c r="FG141" s="166"/>
      <c r="FH141" s="104" t="str">
        <f>IF(Z_score&lt;&gt;"",RANK('Publication Bias Analysis'!AT:AT,'Publication Bias Analysis'!AT:AT,1)+COUNTIF('Publication Bias Analysis'!AT$2:AT140,'Publication Bias Analysis'!AT141),"")</f>
        <v/>
      </c>
      <c r="FI141" s="34" t="str">
        <f t="shared" si="318"/>
        <v/>
      </c>
      <c r="FJ141" s="34" t="e">
        <f>IF('Publication Bias Analysis'!AS141&lt;&gt;"",'Publication Bias Analysis'!AS141,NA())</f>
        <v>#N/A</v>
      </c>
      <c r="FK141" s="34" t="e">
        <f>IF('Publication Bias Analysis'!AT141&lt;&gt;"",'Publication Bias Analysis'!AT141,NA())</f>
        <v>#N/A</v>
      </c>
      <c r="FL141" s="34" t="str">
        <f>IF(AND(Include_study?="Yes",Sufficient_data="Yes"),'Publication Bias Analysis'!AS:AS-AVERAGE('Publication Bias Analysis'!AS:AS),"")</f>
        <v/>
      </c>
      <c r="FM141" s="47" t="str">
        <f>IF(AND(Include_study?="Yes",Sufficient_data="Yes"),FK:FK-('Publication Bias Analysis'!AW$30+'Publication Bias Analysis'!AW$31*'Publication Bias Analysis'!AS:AS),"")</f>
        <v/>
      </c>
      <c r="FS141" s="166"/>
      <c r="FT141" s="34" t="str">
        <f t="shared" si="259"/>
        <v/>
      </c>
      <c r="FU141" s="90" t="str">
        <f t="shared" si="324"/>
        <v/>
      </c>
      <c r="FV141" s="47" t="str">
        <f t="shared" si="289"/>
        <v/>
      </c>
    </row>
    <row r="142" spans="1:178" x14ac:dyDescent="0.2">
      <c r="A142" s="169"/>
      <c r="B142" s="54" t="str">
        <f t="shared" si="290"/>
        <v/>
      </c>
      <c r="C142" s="76" t="str">
        <f>IF(B142&lt;&gt;"",IF(B142=0,COUNTIF(B$2:B141,0)+1,COUNTIF(B$2:B141,B142)+B142+COUNTIF(B:B,0)),"")</f>
        <v/>
      </c>
      <c r="D142" s="76" t="str">
        <f t="shared" si="222"/>
        <v/>
      </c>
      <c r="E142" s="121" t="str">
        <f>IF(AND(Sufficient_data="Yes",Include_study?="Yes",Input!Study_name&lt;&gt;""),Input!Study_name,"")</f>
        <v/>
      </c>
      <c r="F14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42" s="76" t="str">
        <f t="shared" si="291"/>
        <v/>
      </c>
      <c r="H142" s="132" t="str">
        <f t="shared" si="292"/>
        <v/>
      </c>
      <c r="I14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42" s="77" t="str">
        <f t="shared" si="225"/>
        <v/>
      </c>
      <c r="K142" s="77" t="str">
        <f t="shared" si="226"/>
        <v/>
      </c>
      <c r="L142" s="77" t="str">
        <f t="shared" si="227"/>
        <v/>
      </c>
      <c r="M142" s="77" t="str">
        <f t="shared" si="293"/>
        <v/>
      </c>
      <c r="N142" s="77" t="str">
        <f t="shared" si="294"/>
        <v/>
      </c>
      <c r="O142" s="146" t="str">
        <f t="shared" si="295"/>
        <v/>
      </c>
      <c r="P142" s="142" t="str">
        <f t="shared" si="296"/>
        <v/>
      </c>
      <c r="Q142" s="35"/>
      <c r="R142" s="71" t="e">
        <f t="shared" si="297"/>
        <v>#N/A</v>
      </c>
      <c r="S142" s="34" t="e">
        <f t="shared" si="298"/>
        <v>#N/A</v>
      </c>
      <c r="T142" s="47" t="e">
        <f t="shared" si="299"/>
        <v>#N/A</v>
      </c>
      <c r="Y142" s="169"/>
      <c r="Z142" s="83" t="str">
        <f t="shared" si="261"/>
        <v/>
      </c>
      <c r="AA142" s="34" t="str">
        <f t="shared" si="235"/>
        <v/>
      </c>
      <c r="AB142" s="34" t="str">
        <f t="shared" si="236"/>
        <v/>
      </c>
      <c r="AC142" s="34" t="str">
        <f t="shared" si="300"/>
        <v/>
      </c>
      <c r="AD142" s="34" t="str">
        <f t="shared" si="238"/>
        <v/>
      </c>
      <c r="AE142" s="77" t="str">
        <f t="shared" si="262"/>
        <v/>
      </c>
      <c r="AF142" s="77" t="str">
        <f t="shared" si="301"/>
        <v/>
      </c>
      <c r="AG142" s="84" t="str">
        <f t="shared" si="263"/>
        <v/>
      </c>
      <c r="AH142" s="34" t="str">
        <f t="shared" si="302"/>
        <v/>
      </c>
      <c r="AI142" s="34" t="str">
        <f t="shared" si="303"/>
        <v/>
      </c>
      <c r="AJ142" s="47" t="str">
        <f t="shared" si="304"/>
        <v/>
      </c>
      <c r="AK142" s="35"/>
      <c r="AL142" s="71" t="e">
        <f t="shared" si="264"/>
        <v>#N/A</v>
      </c>
      <c r="AM142" s="34" t="e">
        <f t="shared" si="265"/>
        <v>#N/A</v>
      </c>
      <c r="AN142" s="47" t="e">
        <f t="shared" si="266"/>
        <v>#N/A</v>
      </c>
      <c r="AO142" s="35"/>
      <c r="AP142" s="83" t="str">
        <f t="shared" si="267"/>
        <v/>
      </c>
      <c r="AQ142" s="34" t="str">
        <f>IF(AND(Sufficient_data="Yes",Include_study?="Yes",Subgroup&lt;&gt;""),IF(COUNTIFS(Input!L$2:L141,"="&amp;"Yes",Input!C$2:C141,"="&amp;"Yes",Input!M$2:M141,"="&amp;Subgroup)&gt;0,"",Subgroup),"")</f>
        <v/>
      </c>
      <c r="AR142" s="89" t="str">
        <f t="shared" si="268"/>
        <v/>
      </c>
      <c r="AS142" s="76" t="str">
        <f t="shared" si="269"/>
        <v/>
      </c>
      <c r="AT142" s="34" t="str">
        <f t="shared" si="270"/>
        <v/>
      </c>
      <c r="AU142" s="90" t="str">
        <f t="shared" si="271"/>
        <v/>
      </c>
      <c r="AV142" s="34" t="str">
        <f t="shared" si="272"/>
        <v/>
      </c>
      <c r="AW142" s="34" t="str">
        <f t="shared" si="273"/>
        <v/>
      </c>
      <c r="AX142" s="34" t="str">
        <f t="shared" si="305"/>
        <v/>
      </c>
      <c r="AY142" s="34" t="str">
        <f t="shared" si="274"/>
        <v/>
      </c>
      <c r="AZ142" s="34" t="str">
        <f t="shared" si="275"/>
        <v/>
      </c>
      <c r="BA142" s="34" t="str">
        <f t="shared" si="306"/>
        <v/>
      </c>
      <c r="BB142" s="89" t="str">
        <f t="shared" si="276"/>
        <v/>
      </c>
      <c r="BC142" s="34" t="str">
        <f t="shared" si="307"/>
        <v/>
      </c>
      <c r="BD142" s="34" t="str">
        <f t="shared" si="308"/>
        <v/>
      </c>
      <c r="BE142" s="34" t="str">
        <f t="shared" si="277"/>
        <v/>
      </c>
      <c r="BF142" s="34" t="str">
        <f t="shared" si="278"/>
        <v/>
      </c>
      <c r="BG142" s="34" t="str">
        <f t="shared" si="319"/>
        <v/>
      </c>
      <c r="BH142" s="34" t="str">
        <f t="shared" si="320"/>
        <v/>
      </c>
      <c r="BI142" s="34" t="str">
        <f t="shared" si="279"/>
        <v/>
      </c>
      <c r="BJ142" s="34" t="str">
        <f t="shared" si="280"/>
        <v/>
      </c>
      <c r="BK142" s="34" t="str">
        <f t="shared" si="281"/>
        <v/>
      </c>
      <c r="BL142" s="34" t="e">
        <f t="shared" si="282"/>
        <v>#N/A</v>
      </c>
      <c r="BM142" s="84" t="str">
        <f t="shared" si="321"/>
        <v/>
      </c>
      <c r="BN142" s="34" t="str">
        <f t="shared" si="283"/>
        <v/>
      </c>
      <c r="BO142" s="34" t="str">
        <f t="shared" si="309"/>
        <v/>
      </c>
      <c r="BP142" s="34" t="str">
        <f t="shared" si="284"/>
        <v/>
      </c>
      <c r="BQ142" s="47" t="str">
        <f t="shared" si="322"/>
        <v/>
      </c>
      <c r="BV142" s="170"/>
      <c r="BW142" s="71" t="e">
        <f>IF(AND(Sufficient_data="Yes",Include_study?="Yes",Moderator&lt;&gt;""),'Moderator Analysis'!E:E,NA())</f>
        <v>#N/A</v>
      </c>
      <c r="BX142" s="34" t="e">
        <f>IF(AND(Include_study?="Yes",Sufficient_data="Yes",Moderator&lt;&gt;""),'Moderator Analysis'!F:F,NA())</f>
        <v>#N/A</v>
      </c>
      <c r="BY142" s="34" t="str">
        <f t="shared" si="310"/>
        <v/>
      </c>
      <c r="BZ142" s="34" t="str">
        <f>IF(AND(Sufficient_data="Yes",Include_study?="Yes",Moderator&lt;&gt;""),'Moderator Analysis'!F:F-CJ$2,"")</f>
        <v/>
      </c>
      <c r="CA142" s="34" t="str">
        <f>IF(AND(Sufficient_data="Yes",Include_study?="Yes",Moderator&lt;&gt;""),'Moderator Analysis'!E:E-CJ$3,"")</f>
        <v/>
      </c>
      <c r="CB142" s="47" t="str">
        <f t="shared" si="311"/>
        <v/>
      </c>
      <c r="CD142" s="95" t="str">
        <f t="shared" si="285"/>
        <v/>
      </c>
      <c r="CE142" s="77" t="str">
        <f>IF(AND(Sufficient_data="Yes",Include_study?="Yes",CD142&lt;&gt;""),'Moderator Analysis'!F:F-'Moderator Analysis'!J$37,"")</f>
        <v/>
      </c>
      <c r="CF142" s="77" t="str">
        <f>IF(AND(Sufficient_data="Yes",Include_study?="Yes",CD142&lt;&gt;""),'Moderator Analysis'!E:E-SUMPRODUCT('Moderator Analysis'!E:E,CD:CD)/SUM(CD:CD),"")</f>
        <v/>
      </c>
      <c r="CG142" s="96" t="str">
        <f>IF(AND(Sufficient_data="Yes",Include_study?="Yes",CD142&lt;&gt;""),CD:CD*(BX142-'Moderator Analysis'!J$29-'Moderator Analysis'!J$30*'Moderator Analysis'!E:E)^2,"")</f>
        <v/>
      </c>
      <c r="CL142" s="170"/>
      <c r="CM142" s="174"/>
      <c r="CN142" s="34" t="str">
        <f t="shared" si="312"/>
        <v/>
      </c>
      <c r="CO142" s="34" t="str">
        <f>IF(AND(Include_study?="Yes",Sufficient_data="Yes"),1/('Publication Bias Analysis'!F:F^2+IF(Additional_model="Fixed effect",0,Calculations!DB$11)),"")</f>
        <v/>
      </c>
      <c r="CP142" s="34" t="str">
        <f>IF(AND(Include_study?="Yes",Sufficient_data="Yes"),1/('Publication Bias Analysis'!F:F^2+IF(Additional_model="Fixed effect",0,'Publication Bias Analysis'!L$32)),"")</f>
        <v/>
      </c>
      <c r="CQ142" s="34" t="str">
        <f>IF(AND(Include_study?="Yes",Sufficient_data="Yes"),'Publication Bias Analysis'!E:E-'Publication Bias Analysis'!I$37,"")</f>
        <v/>
      </c>
      <c r="CR142" s="34" t="str">
        <f t="shared" si="313"/>
        <v/>
      </c>
      <c r="CS142" s="34" t="str">
        <f t="shared" si="323"/>
        <v/>
      </c>
      <c r="CT142" s="76" t="str">
        <f t="shared" si="314"/>
        <v/>
      </c>
      <c r="CU142" s="76" t="str">
        <f>IF(AND(Include_study?="Yes",Sufficient_data="Yes"),CT:CT+IF(DF:DF&lt;0,-1,1)*COUNTIF(CT$2:CT141,CT:CT),"")</f>
        <v/>
      </c>
      <c r="CV142" s="76" t="str">
        <f>IF(AND(Include_study?="Yes",Sufficient_data="Yes"),RANK(DJ:DJ,DJ:DJ,1)*IF(DI:DI&lt;0,-1,1)+IF(DI:DI&lt;0,-1,1)*COUNTIF(CT$2:CT141,CT:CT),"")</f>
        <v/>
      </c>
      <c r="CW142" s="76" t="str">
        <f>IF(AND(Include_study?="Yes",Sufficient_data="Yes"),RANK(DM:DM,DM:DM,1)*IF(DL:DL&lt;0,-1,1)+IF(DL:DL&lt;0,-1,1)*COUNTIF(CT$2:CT141,CT:CT),"")</f>
        <v/>
      </c>
      <c r="CX142" s="34" t="e">
        <f>IF(AND(Include_study?="Yes",Sufficient_data="Yes"),'Publication Bias Analysis'!E:E,NA())</f>
        <v>#N/A</v>
      </c>
      <c r="CY142" s="47" t="e">
        <f>IF(AND(Include_study?="Yes",Sufficient_data="Yes"),'Publication Bias Analysis'!F:F,NA())</f>
        <v>#N/A</v>
      </c>
      <c r="DE142" s="166"/>
      <c r="DF14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42" s="34" t="str">
        <f t="shared" si="286"/>
        <v/>
      </c>
      <c r="DH142" s="47" t="str">
        <f>IF(AND(Include_study?="Yes",Sufficient_data="Yes"),1/('Publication Bias Analysis'!F:F^2+IF(Additional_model="Fixed effect",0,$DQ$7)),"")</f>
        <v/>
      </c>
      <c r="DI142" s="34" t="str">
        <f>IF(AND(Include_study?="Yes",Sufficient_data="Yes"),IF('Publication Bias Analysis'!L$37="Left",'Publication Bias Analysis'!E:E-DQ$3,DQ$3-'Publication Bias Analysis'!E:E),"")</f>
        <v/>
      </c>
      <c r="DJ142" s="34" t="str">
        <f t="shared" si="287"/>
        <v/>
      </c>
      <c r="DK142" s="47" t="str">
        <f>IF(AND(DI142&lt;&gt;"",CU142&lt;=MAX(CU:CU)-DQ$8),1/('Publication Bias Analysis'!F:F^2+IF(Additional_model="Fixed effect",0,$DQ$15)),"")</f>
        <v/>
      </c>
      <c r="DL142" s="7" t="str">
        <f>IF(AND(Include_study?="Yes",Sufficient_data="Yes"),IF('Publication Bias Analysis'!L$37="Left",'Publication Bias Analysis'!E:E-DQ$11,DQ$11-'Publication Bias Analysis'!E:E),"")</f>
        <v/>
      </c>
      <c r="DM142" s="7" t="str">
        <f t="shared" si="288"/>
        <v/>
      </c>
      <c r="DN142" s="47" t="str">
        <f>IF(AND(DL142&lt;&gt;"",CV142&lt;=MAX(CV:CV)-DQ$16),1/('Publication Bias Analysis'!F:F^2+IF(Additional_model="Fixed effect",0,$DQ$23)),"")</f>
        <v/>
      </c>
      <c r="EF142" s="166"/>
      <c r="EG142" s="34" t="str">
        <f t="shared" si="315"/>
        <v/>
      </c>
      <c r="EH142" s="47" t="str">
        <f>IF(AND(Include_study?="Yes",Sufficient_data="Yes"),Z_score-('Publication Bias Analysis'!P$3+'Publication Bias Analysis'!P$4*Inverse_standard_error),"")</f>
        <v/>
      </c>
      <c r="EJ142" s="166"/>
      <c r="EK142" s="34" t="str">
        <f>IF(AND(Include_study?="Yes",Sufficient_data="Yes"),('Publication Bias Analysis'!E:E-SUMPRODUCT('Publication Bias Analysis'!E:E,Calculations!CN:CN)/SUM(Calculations!CN:CN))/(SQRT(EL:EL)),"")</f>
        <v/>
      </c>
      <c r="EL142" s="34" t="str">
        <f>IF(AND(Include_study?="Yes",Sufficient_data="Yes"),'Publication Bias Analysis'!F:F^2-1/(SUM(Calculations!CN:CN)),"")</f>
        <v/>
      </c>
      <c r="EM142" s="76" t="str">
        <f t="shared" si="316"/>
        <v/>
      </c>
      <c r="EN142" s="76" t="str">
        <f t="shared" si="317"/>
        <v/>
      </c>
      <c r="EO142" s="76" t="str">
        <f>IF(AND(Include_study?="Yes",Sufficient_data="Yes"),COUNTIFS(EM$2:EM141,"&lt;"&amp;EM142,EN$2:EN141,"&lt;"&amp;EN142)+COUNTIFS(EM143:EM$201,"&lt;"&amp;EM142,EN143:EN$201,"&lt;"&amp;EN142)+COUNTIFS(EM$2:EM141,"&gt;"&amp;EM142,EN$2:EN141,"&gt;"&amp;EN142)+COUNTIFS(EM143:EM$201,"&gt;"&amp;EM142,EN143:EN$201,"&gt;"&amp;EN142),"")</f>
        <v/>
      </c>
      <c r="EP142" s="101" t="str">
        <f>IF(AND(Include_study?="Yes",Sufficient_data="Yes"),COUNTIFS(EM$2:EM141,"&lt;"&amp;EM142,EN$2:EN141,"&gt;"&amp;EN142)+COUNTIFS(EM143:EM$201,"&lt;"&amp;EM142,EN143:EN$201,"&gt;"&amp;EN142)+COUNTIFS(EM$2:EM141,"&gt;"&amp;EM142,EN$2:EN141,"&lt;"&amp;EN142)+COUNTIFS(EM143:EM$201,"&gt;"&amp;EM142,EN143:EN$201,"&lt;"&amp;EN142),"")</f>
        <v/>
      </c>
      <c r="ER142" s="166"/>
      <c r="EW142" s="166"/>
      <c r="EX142" s="34" t="e">
        <f t="shared" si="255"/>
        <v>#N/A</v>
      </c>
      <c r="EY142" s="34" t="e">
        <f t="shared" si="256"/>
        <v>#N/A</v>
      </c>
      <c r="EZ142" s="34" t="str">
        <f t="shared" si="257"/>
        <v/>
      </c>
      <c r="FA142" s="47" t="str">
        <f>IF(AND(Include_study?="Yes",Sufficient_data="Yes"),Z_score-('Publication Bias Analysis'!AL$30+'Publication Bias Analysis'!AL$31*Inverse_standard_error),"")</f>
        <v/>
      </c>
      <c r="FG142" s="166"/>
      <c r="FH142" s="104" t="str">
        <f>IF(Z_score&lt;&gt;"",RANK('Publication Bias Analysis'!AT:AT,'Publication Bias Analysis'!AT:AT,1)+COUNTIF('Publication Bias Analysis'!AT$2:AT141,'Publication Bias Analysis'!AT142),"")</f>
        <v/>
      </c>
      <c r="FI142" s="34" t="str">
        <f t="shared" si="318"/>
        <v/>
      </c>
      <c r="FJ142" s="34" t="e">
        <f>IF('Publication Bias Analysis'!AS142&lt;&gt;"",'Publication Bias Analysis'!AS142,NA())</f>
        <v>#N/A</v>
      </c>
      <c r="FK142" s="34" t="e">
        <f>IF('Publication Bias Analysis'!AT142&lt;&gt;"",'Publication Bias Analysis'!AT142,NA())</f>
        <v>#N/A</v>
      </c>
      <c r="FL142" s="34" t="str">
        <f>IF(AND(Include_study?="Yes",Sufficient_data="Yes"),'Publication Bias Analysis'!AS:AS-AVERAGE('Publication Bias Analysis'!AS:AS),"")</f>
        <v/>
      </c>
      <c r="FM142" s="47" t="str">
        <f>IF(AND(Include_study?="Yes",Sufficient_data="Yes"),FK:FK-('Publication Bias Analysis'!AW$30+'Publication Bias Analysis'!AW$31*'Publication Bias Analysis'!AS:AS),"")</f>
        <v/>
      </c>
      <c r="FS142" s="166"/>
      <c r="FT142" s="34" t="str">
        <f t="shared" si="259"/>
        <v/>
      </c>
      <c r="FU142" s="90" t="str">
        <f t="shared" si="324"/>
        <v/>
      </c>
      <c r="FV142" s="47" t="str">
        <f t="shared" si="289"/>
        <v/>
      </c>
    </row>
    <row r="143" spans="1:178" x14ac:dyDescent="0.2">
      <c r="A143" s="169"/>
      <c r="B143" s="54" t="str">
        <f t="shared" si="290"/>
        <v/>
      </c>
      <c r="C143" s="76" t="str">
        <f>IF(B143&lt;&gt;"",IF(B143=0,COUNTIF(B$2:B142,0)+1,COUNTIF(B$2:B142,B143)+B143+COUNTIF(B:B,0)),"")</f>
        <v/>
      </c>
      <c r="D143" s="76" t="str">
        <f t="shared" si="222"/>
        <v/>
      </c>
      <c r="E143" s="121" t="str">
        <f>IF(AND(Sufficient_data="Yes",Include_study?="Yes",Input!Study_name&lt;&gt;""),Input!Study_name,"")</f>
        <v/>
      </c>
      <c r="F14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43" s="76" t="str">
        <f t="shared" si="291"/>
        <v/>
      </c>
      <c r="H143" s="132" t="str">
        <f t="shared" si="292"/>
        <v/>
      </c>
      <c r="I14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43" s="77" t="str">
        <f t="shared" si="225"/>
        <v/>
      </c>
      <c r="K143" s="77" t="str">
        <f t="shared" si="226"/>
        <v/>
      </c>
      <c r="L143" s="77" t="str">
        <f t="shared" si="227"/>
        <v/>
      </c>
      <c r="M143" s="77" t="str">
        <f t="shared" si="293"/>
        <v/>
      </c>
      <c r="N143" s="77" t="str">
        <f t="shared" si="294"/>
        <v/>
      </c>
      <c r="O143" s="146" t="str">
        <f t="shared" si="295"/>
        <v/>
      </c>
      <c r="P143" s="142" t="str">
        <f t="shared" si="296"/>
        <v/>
      </c>
      <c r="Q143" s="35"/>
      <c r="R143" s="71" t="e">
        <f t="shared" si="297"/>
        <v>#N/A</v>
      </c>
      <c r="S143" s="34" t="e">
        <f t="shared" si="298"/>
        <v>#N/A</v>
      </c>
      <c r="T143" s="47" t="e">
        <f t="shared" si="299"/>
        <v>#N/A</v>
      </c>
      <c r="Y143" s="169"/>
      <c r="Z143" s="83" t="str">
        <f t="shared" si="261"/>
        <v/>
      </c>
      <c r="AA143" s="34" t="str">
        <f t="shared" si="235"/>
        <v/>
      </c>
      <c r="AB143" s="34" t="str">
        <f t="shared" si="236"/>
        <v/>
      </c>
      <c r="AC143" s="34" t="str">
        <f t="shared" si="300"/>
        <v/>
      </c>
      <c r="AD143" s="34" t="str">
        <f t="shared" si="238"/>
        <v/>
      </c>
      <c r="AE143" s="77" t="str">
        <f t="shared" si="262"/>
        <v/>
      </c>
      <c r="AF143" s="77" t="str">
        <f t="shared" si="301"/>
        <v/>
      </c>
      <c r="AG143" s="84" t="str">
        <f t="shared" si="263"/>
        <v/>
      </c>
      <c r="AH143" s="34" t="str">
        <f t="shared" si="302"/>
        <v/>
      </c>
      <c r="AI143" s="34" t="str">
        <f t="shared" si="303"/>
        <v/>
      </c>
      <c r="AJ143" s="47" t="str">
        <f t="shared" si="304"/>
        <v/>
      </c>
      <c r="AK143" s="35"/>
      <c r="AL143" s="71" t="e">
        <f t="shared" si="264"/>
        <v>#N/A</v>
      </c>
      <c r="AM143" s="34" t="e">
        <f t="shared" si="265"/>
        <v>#N/A</v>
      </c>
      <c r="AN143" s="47" t="e">
        <f t="shared" si="266"/>
        <v>#N/A</v>
      </c>
      <c r="AO143" s="35"/>
      <c r="AP143" s="83" t="str">
        <f t="shared" si="267"/>
        <v/>
      </c>
      <c r="AQ143" s="34" t="str">
        <f>IF(AND(Sufficient_data="Yes",Include_study?="Yes",Subgroup&lt;&gt;""),IF(COUNTIFS(Input!L$2:L142,"="&amp;"Yes",Input!C$2:C142,"="&amp;"Yes",Input!M$2:M142,"="&amp;Subgroup)&gt;0,"",Subgroup),"")</f>
        <v/>
      </c>
      <c r="AR143" s="89" t="str">
        <f t="shared" si="268"/>
        <v/>
      </c>
      <c r="AS143" s="76" t="str">
        <f t="shared" si="269"/>
        <v/>
      </c>
      <c r="AT143" s="34" t="str">
        <f t="shared" si="270"/>
        <v/>
      </c>
      <c r="AU143" s="90" t="str">
        <f t="shared" si="271"/>
        <v/>
      </c>
      <c r="AV143" s="34" t="str">
        <f t="shared" si="272"/>
        <v/>
      </c>
      <c r="AW143" s="34" t="str">
        <f t="shared" si="273"/>
        <v/>
      </c>
      <c r="AX143" s="34" t="str">
        <f t="shared" si="305"/>
        <v/>
      </c>
      <c r="AY143" s="34" t="str">
        <f t="shared" si="274"/>
        <v/>
      </c>
      <c r="AZ143" s="34" t="str">
        <f t="shared" si="275"/>
        <v/>
      </c>
      <c r="BA143" s="34" t="str">
        <f t="shared" si="306"/>
        <v/>
      </c>
      <c r="BB143" s="89" t="str">
        <f t="shared" si="276"/>
        <v/>
      </c>
      <c r="BC143" s="34" t="str">
        <f t="shared" si="307"/>
        <v/>
      </c>
      <c r="BD143" s="34" t="str">
        <f t="shared" si="308"/>
        <v/>
      </c>
      <c r="BE143" s="34" t="str">
        <f t="shared" si="277"/>
        <v/>
      </c>
      <c r="BF143" s="34" t="str">
        <f t="shared" si="278"/>
        <v/>
      </c>
      <c r="BG143" s="34" t="str">
        <f t="shared" si="319"/>
        <v/>
      </c>
      <c r="BH143" s="34" t="str">
        <f t="shared" si="320"/>
        <v/>
      </c>
      <c r="BI143" s="34" t="str">
        <f t="shared" si="279"/>
        <v/>
      </c>
      <c r="BJ143" s="34" t="str">
        <f t="shared" si="280"/>
        <v/>
      </c>
      <c r="BK143" s="34" t="str">
        <f t="shared" si="281"/>
        <v/>
      </c>
      <c r="BL143" s="34" t="e">
        <f t="shared" si="282"/>
        <v>#N/A</v>
      </c>
      <c r="BM143" s="84" t="str">
        <f t="shared" si="321"/>
        <v/>
      </c>
      <c r="BN143" s="34" t="str">
        <f t="shared" si="283"/>
        <v/>
      </c>
      <c r="BO143" s="34" t="str">
        <f t="shared" si="309"/>
        <v/>
      </c>
      <c r="BP143" s="34" t="str">
        <f t="shared" si="284"/>
        <v/>
      </c>
      <c r="BQ143" s="47" t="str">
        <f t="shared" si="322"/>
        <v/>
      </c>
      <c r="BV143" s="170"/>
      <c r="BW143" s="71" t="e">
        <f>IF(AND(Sufficient_data="Yes",Include_study?="Yes",Moderator&lt;&gt;""),'Moderator Analysis'!E:E,NA())</f>
        <v>#N/A</v>
      </c>
      <c r="BX143" s="34" t="e">
        <f>IF(AND(Include_study?="Yes",Sufficient_data="Yes",Moderator&lt;&gt;""),'Moderator Analysis'!F:F,NA())</f>
        <v>#N/A</v>
      </c>
      <c r="BY143" s="34" t="str">
        <f t="shared" si="310"/>
        <v/>
      </c>
      <c r="BZ143" s="34" t="str">
        <f>IF(AND(Sufficient_data="Yes",Include_study?="Yes",Moderator&lt;&gt;""),'Moderator Analysis'!F:F-CJ$2,"")</f>
        <v/>
      </c>
      <c r="CA143" s="34" t="str">
        <f>IF(AND(Sufficient_data="Yes",Include_study?="Yes",Moderator&lt;&gt;""),'Moderator Analysis'!E:E-CJ$3,"")</f>
        <v/>
      </c>
      <c r="CB143" s="47" t="str">
        <f t="shared" si="311"/>
        <v/>
      </c>
      <c r="CD143" s="95" t="str">
        <f t="shared" si="285"/>
        <v/>
      </c>
      <c r="CE143" s="77" t="str">
        <f>IF(AND(Sufficient_data="Yes",Include_study?="Yes",CD143&lt;&gt;""),'Moderator Analysis'!F:F-'Moderator Analysis'!J$37,"")</f>
        <v/>
      </c>
      <c r="CF143" s="77" t="str">
        <f>IF(AND(Sufficient_data="Yes",Include_study?="Yes",CD143&lt;&gt;""),'Moderator Analysis'!E:E-SUMPRODUCT('Moderator Analysis'!E:E,CD:CD)/SUM(CD:CD),"")</f>
        <v/>
      </c>
      <c r="CG143" s="96" t="str">
        <f>IF(AND(Sufficient_data="Yes",Include_study?="Yes",CD143&lt;&gt;""),CD:CD*(BX143-'Moderator Analysis'!J$29-'Moderator Analysis'!J$30*'Moderator Analysis'!E:E)^2,"")</f>
        <v/>
      </c>
      <c r="CL143" s="170"/>
      <c r="CM143" s="174"/>
      <c r="CN143" s="34" t="str">
        <f t="shared" si="312"/>
        <v/>
      </c>
      <c r="CO143" s="34" t="str">
        <f>IF(AND(Include_study?="Yes",Sufficient_data="Yes"),1/('Publication Bias Analysis'!F:F^2+IF(Additional_model="Fixed effect",0,Calculations!DB$11)),"")</f>
        <v/>
      </c>
      <c r="CP143" s="34" t="str">
        <f>IF(AND(Include_study?="Yes",Sufficient_data="Yes"),1/('Publication Bias Analysis'!F:F^2+IF(Additional_model="Fixed effect",0,'Publication Bias Analysis'!L$32)),"")</f>
        <v/>
      </c>
      <c r="CQ143" s="34" t="str">
        <f>IF(AND(Include_study?="Yes",Sufficient_data="Yes"),'Publication Bias Analysis'!E:E-'Publication Bias Analysis'!I$37,"")</f>
        <v/>
      </c>
      <c r="CR143" s="34" t="str">
        <f t="shared" si="313"/>
        <v/>
      </c>
      <c r="CS143" s="34" t="str">
        <f t="shared" si="323"/>
        <v/>
      </c>
      <c r="CT143" s="76" t="str">
        <f t="shared" si="314"/>
        <v/>
      </c>
      <c r="CU143" s="76" t="str">
        <f>IF(AND(Include_study?="Yes",Sufficient_data="Yes"),CT:CT+IF(DF:DF&lt;0,-1,1)*COUNTIF(CT$2:CT142,CT:CT),"")</f>
        <v/>
      </c>
      <c r="CV143" s="76" t="str">
        <f>IF(AND(Include_study?="Yes",Sufficient_data="Yes"),RANK(DJ:DJ,DJ:DJ,1)*IF(DI:DI&lt;0,-1,1)+IF(DI:DI&lt;0,-1,1)*COUNTIF(CT$2:CT142,CT:CT),"")</f>
        <v/>
      </c>
      <c r="CW143" s="76" t="str">
        <f>IF(AND(Include_study?="Yes",Sufficient_data="Yes"),RANK(DM:DM,DM:DM,1)*IF(DL:DL&lt;0,-1,1)+IF(DL:DL&lt;0,-1,1)*COUNTIF(CT$2:CT142,CT:CT),"")</f>
        <v/>
      </c>
      <c r="CX143" s="34" t="e">
        <f>IF(AND(Include_study?="Yes",Sufficient_data="Yes"),'Publication Bias Analysis'!E:E,NA())</f>
        <v>#N/A</v>
      </c>
      <c r="CY143" s="47" t="e">
        <f>IF(AND(Include_study?="Yes",Sufficient_data="Yes"),'Publication Bias Analysis'!F:F,NA())</f>
        <v>#N/A</v>
      </c>
      <c r="DE143" s="166"/>
      <c r="DF14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43" s="34" t="str">
        <f t="shared" si="286"/>
        <v/>
      </c>
      <c r="DH143" s="47" t="str">
        <f>IF(AND(Include_study?="Yes",Sufficient_data="Yes"),1/('Publication Bias Analysis'!F:F^2+IF(Additional_model="Fixed effect",0,$DQ$7)),"")</f>
        <v/>
      </c>
      <c r="DI143" s="34" t="str">
        <f>IF(AND(Include_study?="Yes",Sufficient_data="Yes"),IF('Publication Bias Analysis'!L$37="Left",'Publication Bias Analysis'!E:E-DQ$3,DQ$3-'Publication Bias Analysis'!E:E),"")</f>
        <v/>
      </c>
      <c r="DJ143" s="34" t="str">
        <f t="shared" si="287"/>
        <v/>
      </c>
      <c r="DK143" s="47" t="str">
        <f>IF(AND(DI143&lt;&gt;"",CU143&lt;=MAX(CU:CU)-DQ$8),1/('Publication Bias Analysis'!F:F^2+IF(Additional_model="Fixed effect",0,$DQ$15)),"")</f>
        <v/>
      </c>
      <c r="DL143" s="7" t="str">
        <f>IF(AND(Include_study?="Yes",Sufficient_data="Yes"),IF('Publication Bias Analysis'!L$37="Left",'Publication Bias Analysis'!E:E-DQ$11,DQ$11-'Publication Bias Analysis'!E:E),"")</f>
        <v/>
      </c>
      <c r="DM143" s="7" t="str">
        <f t="shared" si="288"/>
        <v/>
      </c>
      <c r="DN143" s="47" t="str">
        <f>IF(AND(DL143&lt;&gt;"",CV143&lt;=MAX(CV:CV)-DQ$16),1/('Publication Bias Analysis'!F:F^2+IF(Additional_model="Fixed effect",0,$DQ$23)),"")</f>
        <v/>
      </c>
      <c r="EF143" s="166"/>
      <c r="EG143" s="34" t="str">
        <f t="shared" si="315"/>
        <v/>
      </c>
      <c r="EH143" s="47" t="str">
        <f>IF(AND(Include_study?="Yes",Sufficient_data="Yes"),Z_score-('Publication Bias Analysis'!P$3+'Publication Bias Analysis'!P$4*Inverse_standard_error),"")</f>
        <v/>
      </c>
      <c r="EJ143" s="166"/>
      <c r="EK143" s="34" t="str">
        <f>IF(AND(Include_study?="Yes",Sufficient_data="Yes"),('Publication Bias Analysis'!E:E-SUMPRODUCT('Publication Bias Analysis'!E:E,Calculations!CN:CN)/SUM(Calculations!CN:CN))/(SQRT(EL:EL)),"")</f>
        <v/>
      </c>
      <c r="EL143" s="34" t="str">
        <f>IF(AND(Include_study?="Yes",Sufficient_data="Yes"),'Publication Bias Analysis'!F:F^2-1/(SUM(Calculations!CN:CN)),"")</f>
        <v/>
      </c>
      <c r="EM143" s="76" t="str">
        <f t="shared" si="316"/>
        <v/>
      </c>
      <c r="EN143" s="76" t="str">
        <f t="shared" si="317"/>
        <v/>
      </c>
      <c r="EO143" s="76" t="str">
        <f>IF(AND(Include_study?="Yes",Sufficient_data="Yes"),COUNTIFS(EM$2:EM142,"&lt;"&amp;EM143,EN$2:EN142,"&lt;"&amp;EN143)+COUNTIFS(EM144:EM$201,"&lt;"&amp;EM143,EN144:EN$201,"&lt;"&amp;EN143)+COUNTIFS(EM$2:EM142,"&gt;"&amp;EM143,EN$2:EN142,"&gt;"&amp;EN143)+COUNTIFS(EM144:EM$201,"&gt;"&amp;EM143,EN144:EN$201,"&gt;"&amp;EN143),"")</f>
        <v/>
      </c>
      <c r="EP143" s="101" t="str">
        <f>IF(AND(Include_study?="Yes",Sufficient_data="Yes"),COUNTIFS(EM$2:EM142,"&lt;"&amp;EM143,EN$2:EN142,"&gt;"&amp;EN143)+COUNTIFS(EM144:EM$201,"&lt;"&amp;EM143,EN144:EN$201,"&gt;"&amp;EN143)+COUNTIFS(EM$2:EM142,"&gt;"&amp;EM143,EN$2:EN142,"&lt;"&amp;EN143)+COUNTIFS(EM144:EM$201,"&gt;"&amp;EM143,EN144:EN$201,"&lt;"&amp;EN143),"")</f>
        <v/>
      </c>
      <c r="ER143" s="166"/>
      <c r="EW143" s="166"/>
      <c r="EX143" s="34" t="e">
        <f t="shared" si="255"/>
        <v>#N/A</v>
      </c>
      <c r="EY143" s="34" t="e">
        <f t="shared" si="256"/>
        <v>#N/A</v>
      </c>
      <c r="EZ143" s="34" t="str">
        <f t="shared" si="257"/>
        <v/>
      </c>
      <c r="FA143" s="47" t="str">
        <f>IF(AND(Include_study?="Yes",Sufficient_data="Yes"),Z_score-('Publication Bias Analysis'!AL$30+'Publication Bias Analysis'!AL$31*Inverse_standard_error),"")</f>
        <v/>
      </c>
      <c r="FG143" s="166"/>
      <c r="FH143" s="104" t="str">
        <f>IF(Z_score&lt;&gt;"",RANK('Publication Bias Analysis'!AT:AT,'Publication Bias Analysis'!AT:AT,1)+COUNTIF('Publication Bias Analysis'!AT$2:AT142,'Publication Bias Analysis'!AT143),"")</f>
        <v/>
      </c>
      <c r="FI143" s="34" t="str">
        <f t="shared" si="318"/>
        <v/>
      </c>
      <c r="FJ143" s="34" t="e">
        <f>IF('Publication Bias Analysis'!AS143&lt;&gt;"",'Publication Bias Analysis'!AS143,NA())</f>
        <v>#N/A</v>
      </c>
      <c r="FK143" s="34" t="e">
        <f>IF('Publication Bias Analysis'!AT143&lt;&gt;"",'Publication Bias Analysis'!AT143,NA())</f>
        <v>#N/A</v>
      </c>
      <c r="FL143" s="34" t="str">
        <f>IF(AND(Include_study?="Yes",Sufficient_data="Yes"),'Publication Bias Analysis'!AS:AS-AVERAGE('Publication Bias Analysis'!AS:AS),"")</f>
        <v/>
      </c>
      <c r="FM143" s="47" t="str">
        <f>IF(AND(Include_study?="Yes",Sufficient_data="Yes"),FK:FK-('Publication Bias Analysis'!AW$30+'Publication Bias Analysis'!AW$31*'Publication Bias Analysis'!AS:AS),"")</f>
        <v/>
      </c>
      <c r="FS143" s="166"/>
      <c r="FT143" s="34" t="str">
        <f t="shared" si="259"/>
        <v/>
      </c>
      <c r="FU143" s="90" t="str">
        <f t="shared" si="324"/>
        <v/>
      </c>
      <c r="FV143" s="47" t="str">
        <f t="shared" si="289"/>
        <v/>
      </c>
    </row>
    <row r="144" spans="1:178" x14ac:dyDescent="0.2">
      <c r="A144" s="169"/>
      <c r="B144" s="54" t="str">
        <f t="shared" si="290"/>
        <v/>
      </c>
      <c r="C144" s="76" t="str">
        <f>IF(B144&lt;&gt;"",IF(B144=0,COUNTIF(B$2:B143,0)+1,COUNTIF(B$2:B143,B144)+B144+COUNTIF(B:B,0)),"")</f>
        <v/>
      </c>
      <c r="D144" s="76" t="str">
        <f t="shared" si="222"/>
        <v/>
      </c>
      <c r="E144" s="121" t="str">
        <f>IF(AND(Sufficient_data="Yes",Include_study?="Yes",Input!Study_name&lt;&gt;""),Input!Study_name,"")</f>
        <v/>
      </c>
      <c r="F14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44" s="76" t="str">
        <f t="shared" si="291"/>
        <v/>
      </c>
      <c r="H144" s="132" t="str">
        <f t="shared" si="292"/>
        <v/>
      </c>
      <c r="I14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44" s="77" t="str">
        <f t="shared" si="225"/>
        <v/>
      </c>
      <c r="K144" s="77" t="str">
        <f t="shared" si="226"/>
        <v/>
      </c>
      <c r="L144" s="77" t="str">
        <f t="shared" si="227"/>
        <v/>
      </c>
      <c r="M144" s="77" t="str">
        <f t="shared" si="293"/>
        <v/>
      </c>
      <c r="N144" s="77" t="str">
        <f t="shared" si="294"/>
        <v/>
      </c>
      <c r="O144" s="146" t="str">
        <f t="shared" si="295"/>
        <v/>
      </c>
      <c r="P144" s="142" t="str">
        <f t="shared" si="296"/>
        <v/>
      </c>
      <c r="Q144" s="35"/>
      <c r="R144" s="71" t="e">
        <f t="shared" si="297"/>
        <v>#N/A</v>
      </c>
      <c r="S144" s="34" t="e">
        <f t="shared" si="298"/>
        <v>#N/A</v>
      </c>
      <c r="T144" s="47" t="e">
        <f t="shared" si="299"/>
        <v>#N/A</v>
      </c>
      <c r="Y144" s="169"/>
      <c r="Z144" s="83" t="str">
        <f t="shared" si="261"/>
        <v/>
      </c>
      <c r="AA144" s="34" t="str">
        <f t="shared" si="235"/>
        <v/>
      </c>
      <c r="AB144" s="34" t="str">
        <f t="shared" si="236"/>
        <v/>
      </c>
      <c r="AC144" s="34" t="str">
        <f t="shared" si="300"/>
        <v/>
      </c>
      <c r="AD144" s="34" t="str">
        <f t="shared" si="238"/>
        <v/>
      </c>
      <c r="AE144" s="77" t="str">
        <f t="shared" si="262"/>
        <v/>
      </c>
      <c r="AF144" s="77" t="str">
        <f t="shared" si="301"/>
        <v/>
      </c>
      <c r="AG144" s="84" t="str">
        <f t="shared" si="263"/>
        <v/>
      </c>
      <c r="AH144" s="34" t="str">
        <f t="shared" si="302"/>
        <v/>
      </c>
      <c r="AI144" s="34" t="str">
        <f t="shared" si="303"/>
        <v/>
      </c>
      <c r="AJ144" s="47" t="str">
        <f t="shared" si="304"/>
        <v/>
      </c>
      <c r="AK144" s="35"/>
      <c r="AL144" s="71" t="e">
        <f t="shared" si="264"/>
        <v>#N/A</v>
      </c>
      <c r="AM144" s="34" t="e">
        <f t="shared" si="265"/>
        <v>#N/A</v>
      </c>
      <c r="AN144" s="47" t="e">
        <f t="shared" si="266"/>
        <v>#N/A</v>
      </c>
      <c r="AO144" s="35"/>
      <c r="AP144" s="83" t="str">
        <f t="shared" si="267"/>
        <v/>
      </c>
      <c r="AQ144" s="34" t="str">
        <f>IF(AND(Sufficient_data="Yes",Include_study?="Yes",Subgroup&lt;&gt;""),IF(COUNTIFS(Input!L$2:L143,"="&amp;"Yes",Input!C$2:C143,"="&amp;"Yes",Input!M$2:M143,"="&amp;Subgroup)&gt;0,"",Subgroup),"")</f>
        <v/>
      </c>
      <c r="AR144" s="89" t="str">
        <f t="shared" si="268"/>
        <v/>
      </c>
      <c r="AS144" s="76" t="str">
        <f t="shared" si="269"/>
        <v/>
      </c>
      <c r="AT144" s="34" t="str">
        <f t="shared" si="270"/>
        <v/>
      </c>
      <c r="AU144" s="90" t="str">
        <f t="shared" si="271"/>
        <v/>
      </c>
      <c r="AV144" s="34" t="str">
        <f t="shared" si="272"/>
        <v/>
      </c>
      <c r="AW144" s="34" t="str">
        <f t="shared" si="273"/>
        <v/>
      </c>
      <c r="AX144" s="34" t="str">
        <f t="shared" si="305"/>
        <v/>
      </c>
      <c r="AY144" s="34" t="str">
        <f t="shared" si="274"/>
        <v/>
      </c>
      <c r="AZ144" s="34" t="str">
        <f t="shared" si="275"/>
        <v/>
      </c>
      <c r="BA144" s="34" t="str">
        <f t="shared" si="306"/>
        <v/>
      </c>
      <c r="BB144" s="89" t="str">
        <f t="shared" si="276"/>
        <v/>
      </c>
      <c r="BC144" s="34" t="str">
        <f t="shared" si="307"/>
        <v/>
      </c>
      <c r="BD144" s="34" t="str">
        <f t="shared" si="308"/>
        <v/>
      </c>
      <c r="BE144" s="34" t="str">
        <f t="shared" si="277"/>
        <v/>
      </c>
      <c r="BF144" s="34" t="str">
        <f t="shared" si="278"/>
        <v/>
      </c>
      <c r="BG144" s="34" t="str">
        <f t="shared" si="319"/>
        <v/>
      </c>
      <c r="BH144" s="34" t="str">
        <f t="shared" si="320"/>
        <v/>
      </c>
      <c r="BI144" s="34" t="str">
        <f t="shared" si="279"/>
        <v/>
      </c>
      <c r="BJ144" s="34" t="str">
        <f t="shared" si="280"/>
        <v/>
      </c>
      <c r="BK144" s="34" t="str">
        <f t="shared" si="281"/>
        <v/>
      </c>
      <c r="BL144" s="34" t="e">
        <f t="shared" si="282"/>
        <v>#N/A</v>
      </c>
      <c r="BM144" s="84" t="str">
        <f t="shared" si="321"/>
        <v/>
      </c>
      <c r="BN144" s="34" t="str">
        <f t="shared" si="283"/>
        <v/>
      </c>
      <c r="BO144" s="34" t="str">
        <f t="shared" si="309"/>
        <v/>
      </c>
      <c r="BP144" s="34" t="str">
        <f t="shared" si="284"/>
        <v/>
      </c>
      <c r="BQ144" s="47" t="str">
        <f t="shared" si="322"/>
        <v/>
      </c>
      <c r="BV144" s="170"/>
      <c r="BW144" s="71" t="e">
        <f>IF(AND(Sufficient_data="Yes",Include_study?="Yes",Moderator&lt;&gt;""),'Moderator Analysis'!E:E,NA())</f>
        <v>#N/A</v>
      </c>
      <c r="BX144" s="34" t="e">
        <f>IF(AND(Include_study?="Yes",Sufficient_data="Yes",Moderator&lt;&gt;""),'Moderator Analysis'!F:F,NA())</f>
        <v>#N/A</v>
      </c>
      <c r="BY144" s="34" t="str">
        <f t="shared" si="310"/>
        <v/>
      </c>
      <c r="BZ144" s="34" t="str">
        <f>IF(AND(Sufficient_data="Yes",Include_study?="Yes",Moderator&lt;&gt;""),'Moderator Analysis'!F:F-CJ$2,"")</f>
        <v/>
      </c>
      <c r="CA144" s="34" t="str">
        <f>IF(AND(Sufficient_data="Yes",Include_study?="Yes",Moderator&lt;&gt;""),'Moderator Analysis'!E:E-CJ$3,"")</f>
        <v/>
      </c>
      <c r="CB144" s="47" t="str">
        <f t="shared" si="311"/>
        <v/>
      </c>
      <c r="CD144" s="95" t="str">
        <f t="shared" si="285"/>
        <v/>
      </c>
      <c r="CE144" s="77" t="str">
        <f>IF(AND(Sufficient_data="Yes",Include_study?="Yes",CD144&lt;&gt;""),'Moderator Analysis'!F:F-'Moderator Analysis'!J$37,"")</f>
        <v/>
      </c>
      <c r="CF144" s="77" t="str">
        <f>IF(AND(Sufficient_data="Yes",Include_study?="Yes",CD144&lt;&gt;""),'Moderator Analysis'!E:E-SUMPRODUCT('Moderator Analysis'!E:E,CD:CD)/SUM(CD:CD),"")</f>
        <v/>
      </c>
      <c r="CG144" s="96" t="str">
        <f>IF(AND(Sufficient_data="Yes",Include_study?="Yes",CD144&lt;&gt;""),CD:CD*(BX144-'Moderator Analysis'!J$29-'Moderator Analysis'!J$30*'Moderator Analysis'!E:E)^2,"")</f>
        <v/>
      </c>
      <c r="CL144" s="170"/>
      <c r="CM144" s="174"/>
      <c r="CN144" s="34" t="str">
        <f t="shared" si="312"/>
        <v/>
      </c>
      <c r="CO144" s="34" t="str">
        <f>IF(AND(Include_study?="Yes",Sufficient_data="Yes"),1/('Publication Bias Analysis'!F:F^2+IF(Additional_model="Fixed effect",0,Calculations!DB$11)),"")</f>
        <v/>
      </c>
      <c r="CP144" s="34" t="str">
        <f>IF(AND(Include_study?="Yes",Sufficient_data="Yes"),1/('Publication Bias Analysis'!F:F^2+IF(Additional_model="Fixed effect",0,'Publication Bias Analysis'!L$32)),"")</f>
        <v/>
      </c>
      <c r="CQ144" s="34" t="str">
        <f>IF(AND(Include_study?="Yes",Sufficient_data="Yes"),'Publication Bias Analysis'!E:E-'Publication Bias Analysis'!I$37,"")</f>
        <v/>
      </c>
      <c r="CR144" s="34" t="str">
        <f t="shared" si="313"/>
        <v/>
      </c>
      <c r="CS144" s="34" t="str">
        <f t="shared" si="323"/>
        <v/>
      </c>
      <c r="CT144" s="76" t="str">
        <f t="shared" si="314"/>
        <v/>
      </c>
      <c r="CU144" s="76" t="str">
        <f>IF(AND(Include_study?="Yes",Sufficient_data="Yes"),CT:CT+IF(DF:DF&lt;0,-1,1)*COUNTIF(CT$2:CT143,CT:CT),"")</f>
        <v/>
      </c>
      <c r="CV144" s="76" t="str">
        <f>IF(AND(Include_study?="Yes",Sufficient_data="Yes"),RANK(DJ:DJ,DJ:DJ,1)*IF(DI:DI&lt;0,-1,1)+IF(DI:DI&lt;0,-1,1)*COUNTIF(CT$2:CT143,CT:CT),"")</f>
        <v/>
      </c>
      <c r="CW144" s="76" t="str">
        <f>IF(AND(Include_study?="Yes",Sufficient_data="Yes"),RANK(DM:DM,DM:DM,1)*IF(DL:DL&lt;0,-1,1)+IF(DL:DL&lt;0,-1,1)*COUNTIF(CT$2:CT143,CT:CT),"")</f>
        <v/>
      </c>
      <c r="CX144" s="34" t="e">
        <f>IF(AND(Include_study?="Yes",Sufficient_data="Yes"),'Publication Bias Analysis'!E:E,NA())</f>
        <v>#N/A</v>
      </c>
      <c r="CY144" s="47" t="e">
        <f>IF(AND(Include_study?="Yes",Sufficient_data="Yes"),'Publication Bias Analysis'!F:F,NA())</f>
        <v>#N/A</v>
      </c>
      <c r="DE144" s="166"/>
      <c r="DF14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44" s="34" t="str">
        <f t="shared" si="286"/>
        <v/>
      </c>
      <c r="DH144" s="47" t="str">
        <f>IF(AND(Include_study?="Yes",Sufficient_data="Yes"),1/('Publication Bias Analysis'!F:F^2+IF(Additional_model="Fixed effect",0,$DQ$7)),"")</f>
        <v/>
      </c>
      <c r="DI144" s="34" t="str">
        <f>IF(AND(Include_study?="Yes",Sufficient_data="Yes"),IF('Publication Bias Analysis'!L$37="Left",'Publication Bias Analysis'!E:E-DQ$3,DQ$3-'Publication Bias Analysis'!E:E),"")</f>
        <v/>
      </c>
      <c r="DJ144" s="34" t="str">
        <f t="shared" si="287"/>
        <v/>
      </c>
      <c r="DK144" s="47" t="str">
        <f>IF(AND(DI144&lt;&gt;"",CU144&lt;=MAX(CU:CU)-DQ$8),1/('Publication Bias Analysis'!F:F^2+IF(Additional_model="Fixed effect",0,$DQ$15)),"")</f>
        <v/>
      </c>
      <c r="DL144" s="7" t="str">
        <f>IF(AND(Include_study?="Yes",Sufficient_data="Yes"),IF('Publication Bias Analysis'!L$37="Left",'Publication Bias Analysis'!E:E-DQ$11,DQ$11-'Publication Bias Analysis'!E:E),"")</f>
        <v/>
      </c>
      <c r="DM144" s="7" t="str">
        <f t="shared" si="288"/>
        <v/>
      </c>
      <c r="DN144" s="47" t="str">
        <f>IF(AND(DL144&lt;&gt;"",CV144&lt;=MAX(CV:CV)-DQ$16),1/('Publication Bias Analysis'!F:F^2+IF(Additional_model="Fixed effect",0,$DQ$23)),"")</f>
        <v/>
      </c>
      <c r="EF144" s="166"/>
      <c r="EG144" s="34" t="str">
        <f t="shared" si="315"/>
        <v/>
      </c>
      <c r="EH144" s="47" t="str">
        <f>IF(AND(Include_study?="Yes",Sufficient_data="Yes"),Z_score-('Publication Bias Analysis'!P$3+'Publication Bias Analysis'!P$4*Inverse_standard_error),"")</f>
        <v/>
      </c>
      <c r="EJ144" s="166"/>
      <c r="EK144" s="34" t="str">
        <f>IF(AND(Include_study?="Yes",Sufficient_data="Yes"),('Publication Bias Analysis'!E:E-SUMPRODUCT('Publication Bias Analysis'!E:E,Calculations!CN:CN)/SUM(Calculations!CN:CN))/(SQRT(EL:EL)),"")</f>
        <v/>
      </c>
      <c r="EL144" s="34" t="str">
        <f>IF(AND(Include_study?="Yes",Sufficient_data="Yes"),'Publication Bias Analysis'!F:F^2-1/(SUM(Calculations!CN:CN)),"")</f>
        <v/>
      </c>
      <c r="EM144" s="76" t="str">
        <f t="shared" si="316"/>
        <v/>
      </c>
      <c r="EN144" s="76" t="str">
        <f t="shared" si="317"/>
        <v/>
      </c>
      <c r="EO144" s="76" t="str">
        <f>IF(AND(Include_study?="Yes",Sufficient_data="Yes"),COUNTIFS(EM$2:EM143,"&lt;"&amp;EM144,EN$2:EN143,"&lt;"&amp;EN144)+COUNTIFS(EM145:EM$201,"&lt;"&amp;EM144,EN145:EN$201,"&lt;"&amp;EN144)+COUNTIFS(EM$2:EM143,"&gt;"&amp;EM144,EN$2:EN143,"&gt;"&amp;EN144)+COUNTIFS(EM145:EM$201,"&gt;"&amp;EM144,EN145:EN$201,"&gt;"&amp;EN144),"")</f>
        <v/>
      </c>
      <c r="EP144" s="101" t="str">
        <f>IF(AND(Include_study?="Yes",Sufficient_data="Yes"),COUNTIFS(EM$2:EM143,"&lt;"&amp;EM144,EN$2:EN143,"&gt;"&amp;EN144)+COUNTIFS(EM145:EM$201,"&lt;"&amp;EM144,EN145:EN$201,"&gt;"&amp;EN144)+COUNTIFS(EM$2:EM143,"&gt;"&amp;EM144,EN$2:EN143,"&lt;"&amp;EN144)+COUNTIFS(EM145:EM$201,"&gt;"&amp;EM144,EN145:EN$201,"&lt;"&amp;EN144),"")</f>
        <v/>
      </c>
      <c r="ER144" s="166"/>
      <c r="EW144" s="166"/>
      <c r="EX144" s="34" t="e">
        <f t="shared" si="255"/>
        <v>#N/A</v>
      </c>
      <c r="EY144" s="34" t="e">
        <f t="shared" si="256"/>
        <v>#N/A</v>
      </c>
      <c r="EZ144" s="34" t="str">
        <f t="shared" si="257"/>
        <v/>
      </c>
      <c r="FA144" s="47" t="str">
        <f>IF(AND(Include_study?="Yes",Sufficient_data="Yes"),Z_score-('Publication Bias Analysis'!AL$30+'Publication Bias Analysis'!AL$31*Inverse_standard_error),"")</f>
        <v/>
      </c>
      <c r="FG144" s="166"/>
      <c r="FH144" s="104" t="str">
        <f>IF(Z_score&lt;&gt;"",RANK('Publication Bias Analysis'!AT:AT,'Publication Bias Analysis'!AT:AT,1)+COUNTIF('Publication Bias Analysis'!AT$2:AT143,'Publication Bias Analysis'!AT144),"")</f>
        <v/>
      </c>
      <c r="FI144" s="34" t="str">
        <f t="shared" si="318"/>
        <v/>
      </c>
      <c r="FJ144" s="34" t="e">
        <f>IF('Publication Bias Analysis'!AS144&lt;&gt;"",'Publication Bias Analysis'!AS144,NA())</f>
        <v>#N/A</v>
      </c>
      <c r="FK144" s="34" t="e">
        <f>IF('Publication Bias Analysis'!AT144&lt;&gt;"",'Publication Bias Analysis'!AT144,NA())</f>
        <v>#N/A</v>
      </c>
      <c r="FL144" s="34" t="str">
        <f>IF(AND(Include_study?="Yes",Sufficient_data="Yes"),'Publication Bias Analysis'!AS:AS-AVERAGE('Publication Bias Analysis'!AS:AS),"")</f>
        <v/>
      </c>
      <c r="FM144" s="47" t="str">
        <f>IF(AND(Include_study?="Yes",Sufficient_data="Yes"),FK:FK-('Publication Bias Analysis'!AW$30+'Publication Bias Analysis'!AW$31*'Publication Bias Analysis'!AS:AS),"")</f>
        <v/>
      </c>
      <c r="FS144" s="166"/>
      <c r="FT144" s="34" t="str">
        <f t="shared" si="259"/>
        <v/>
      </c>
      <c r="FU144" s="90" t="str">
        <f t="shared" si="324"/>
        <v/>
      </c>
      <c r="FV144" s="47" t="str">
        <f t="shared" si="289"/>
        <v/>
      </c>
    </row>
    <row r="145" spans="1:178" x14ac:dyDescent="0.2">
      <c r="A145" s="169"/>
      <c r="B145" s="54" t="str">
        <f t="shared" si="290"/>
        <v/>
      </c>
      <c r="C145" s="76" t="str">
        <f>IF(B145&lt;&gt;"",IF(B145=0,COUNTIF(B$2:B144,0)+1,COUNTIF(B$2:B144,B145)+B145+COUNTIF(B:B,0)),"")</f>
        <v/>
      </c>
      <c r="D145" s="76" t="str">
        <f t="shared" si="222"/>
        <v/>
      </c>
      <c r="E145" s="121" t="str">
        <f>IF(AND(Sufficient_data="Yes",Include_study?="Yes",Input!Study_name&lt;&gt;""),Input!Study_name,"")</f>
        <v/>
      </c>
      <c r="F14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45" s="76" t="str">
        <f t="shared" si="291"/>
        <v/>
      </c>
      <c r="H145" s="132" t="str">
        <f t="shared" si="292"/>
        <v/>
      </c>
      <c r="I14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45" s="77" t="str">
        <f t="shared" si="225"/>
        <v/>
      </c>
      <c r="K145" s="77" t="str">
        <f t="shared" si="226"/>
        <v/>
      </c>
      <c r="L145" s="77" t="str">
        <f t="shared" si="227"/>
        <v/>
      </c>
      <c r="M145" s="77" t="str">
        <f t="shared" si="293"/>
        <v/>
      </c>
      <c r="N145" s="77" t="str">
        <f t="shared" si="294"/>
        <v/>
      </c>
      <c r="O145" s="146" t="str">
        <f t="shared" si="295"/>
        <v/>
      </c>
      <c r="P145" s="142" t="str">
        <f t="shared" si="296"/>
        <v/>
      </c>
      <c r="Q145" s="35"/>
      <c r="R145" s="71" t="e">
        <f t="shared" si="297"/>
        <v>#N/A</v>
      </c>
      <c r="S145" s="34" t="e">
        <f t="shared" si="298"/>
        <v>#N/A</v>
      </c>
      <c r="T145" s="47" t="e">
        <f t="shared" si="299"/>
        <v>#N/A</v>
      </c>
      <c r="Y145" s="169"/>
      <c r="Z145" s="83" t="str">
        <f t="shared" si="261"/>
        <v/>
      </c>
      <c r="AA145" s="34" t="str">
        <f t="shared" si="235"/>
        <v/>
      </c>
      <c r="AB145" s="34" t="str">
        <f t="shared" si="236"/>
        <v/>
      </c>
      <c r="AC145" s="34" t="str">
        <f t="shared" si="300"/>
        <v/>
      </c>
      <c r="AD145" s="34" t="str">
        <f t="shared" si="238"/>
        <v/>
      </c>
      <c r="AE145" s="77" t="str">
        <f t="shared" si="262"/>
        <v/>
      </c>
      <c r="AF145" s="77" t="str">
        <f t="shared" si="301"/>
        <v/>
      </c>
      <c r="AG145" s="84" t="str">
        <f t="shared" si="263"/>
        <v/>
      </c>
      <c r="AH145" s="34" t="str">
        <f t="shared" si="302"/>
        <v/>
      </c>
      <c r="AI145" s="34" t="str">
        <f t="shared" si="303"/>
        <v/>
      </c>
      <c r="AJ145" s="47" t="str">
        <f t="shared" si="304"/>
        <v/>
      </c>
      <c r="AK145" s="35"/>
      <c r="AL145" s="71" t="e">
        <f t="shared" si="264"/>
        <v>#N/A</v>
      </c>
      <c r="AM145" s="34" t="e">
        <f t="shared" si="265"/>
        <v>#N/A</v>
      </c>
      <c r="AN145" s="47" t="e">
        <f t="shared" si="266"/>
        <v>#N/A</v>
      </c>
      <c r="AO145" s="35"/>
      <c r="AP145" s="83" t="str">
        <f t="shared" si="267"/>
        <v/>
      </c>
      <c r="AQ145" s="34" t="str">
        <f>IF(AND(Sufficient_data="Yes",Include_study?="Yes",Subgroup&lt;&gt;""),IF(COUNTIFS(Input!L$2:L144,"="&amp;"Yes",Input!C$2:C144,"="&amp;"Yes",Input!M$2:M144,"="&amp;Subgroup)&gt;0,"",Subgroup),"")</f>
        <v/>
      </c>
      <c r="AR145" s="89" t="str">
        <f t="shared" si="268"/>
        <v/>
      </c>
      <c r="AS145" s="76" t="str">
        <f t="shared" si="269"/>
        <v/>
      </c>
      <c r="AT145" s="34" t="str">
        <f t="shared" si="270"/>
        <v/>
      </c>
      <c r="AU145" s="90" t="str">
        <f t="shared" si="271"/>
        <v/>
      </c>
      <c r="AV145" s="34" t="str">
        <f t="shared" si="272"/>
        <v/>
      </c>
      <c r="AW145" s="34" t="str">
        <f t="shared" si="273"/>
        <v/>
      </c>
      <c r="AX145" s="34" t="str">
        <f t="shared" si="305"/>
        <v/>
      </c>
      <c r="AY145" s="34" t="str">
        <f t="shared" si="274"/>
        <v/>
      </c>
      <c r="AZ145" s="34" t="str">
        <f t="shared" si="275"/>
        <v/>
      </c>
      <c r="BA145" s="34" t="str">
        <f t="shared" si="306"/>
        <v/>
      </c>
      <c r="BB145" s="89" t="str">
        <f t="shared" si="276"/>
        <v/>
      </c>
      <c r="BC145" s="34" t="str">
        <f t="shared" si="307"/>
        <v/>
      </c>
      <c r="BD145" s="34" t="str">
        <f t="shared" si="308"/>
        <v/>
      </c>
      <c r="BE145" s="34" t="str">
        <f t="shared" si="277"/>
        <v/>
      </c>
      <c r="BF145" s="34" t="str">
        <f t="shared" si="278"/>
        <v/>
      </c>
      <c r="BG145" s="34" t="str">
        <f t="shared" si="319"/>
        <v/>
      </c>
      <c r="BH145" s="34" t="str">
        <f t="shared" si="320"/>
        <v/>
      </c>
      <c r="BI145" s="34" t="str">
        <f t="shared" si="279"/>
        <v/>
      </c>
      <c r="BJ145" s="34" t="str">
        <f t="shared" si="280"/>
        <v/>
      </c>
      <c r="BK145" s="34" t="str">
        <f t="shared" si="281"/>
        <v/>
      </c>
      <c r="BL145" s="34" t="e">
        <f t="shared" si="282"/>
        <v>#N/A</v>
      </c>
      <c r="BM145" s="84" t="str">
        <f t="shared" si="321"/>
        <v/>
      </c>
      <c r="BN145" s="34" t="str">
        <f t="shared" si="283"/>
        <v/>
      </c>
      <c r="BO145" s="34" t="str">
        <f t="shared" si="309"/>
        <v/>
      </c>
      <c r="BP145" s="34" t="str">
        <f t="shared" si="284"/>
        <v/>
      </c>
      <c r="BQ145" s="47" t="str">
        <f t="shared" si="322"/>
        <v/>
      </c>
      <c r="BV145" s="170"/>
      <c r="BW145" s="71" t="e">
        <f>IF(AND(Sufficient_data="Yes",Include_study?="Yes",Moderator&lt;&gt;""),'Moderator Analysis'!E:E,NA())</f>
        <v>#N/A</v>
      </c>
      <c r="BX145" s="34" t="e">
        <f>IF(AND(Include_study?="Yes",Sufficient_data="Yes",Moderator&lt;&gt;""),'Moderator Analysis'!F:F,NA())</f>
        <v>#N/A</v>
      </c>
      <c r="BY145" s="34" t="str">
        <f t="shared" si="310"/>
        <v/>
      </c>
      <c r="BZ145" s="34" t="str">
        <f>IF(AND(Sufficient_data="Yes",Include_study?="Yes",Moderator&lt;&gt;""),'Moderator Analysis'!F:F-CJ$2,"")</f>
        <v/>
      </c>
      <c r="CA145" s="34" t="str">
        <f>IF(AND(Sufficient_data="Yes",Include_study?="Yes",Moderator&lt;&gt;""),'Moderator Analysis'!E:E-CJ$3,"")</f>
        <v/>
      </c>
      <c r="CB145" s="47" t="str">
        <f t="shared" si="311"/>
        <v/>
      </c>
      <c r="CD145" s="95" t="str">
        <f t="shared" si="285"/>
        <v/>
      </c>
      <c r="CE145" s="77" t="str">
        <f>IF(AND(Sufficient_data="Yes",Include_study?="Yes",CD145&lt;&gt;""),'Moderator Analysis'!F:F-'Moderator Analysis'!J$37,"")</f>
        <v/>
      </c>
      <c r="CF145" s="77" t="str">
        <f>IF(AND(Sufficient_data="Yes",Include_study?="Yes",CD145&lt;&gt;""),'Moderator Analysis'!E:E-SUMPRODUCT('Moderator Analysis'!E:E,CD:CD)/SUM(CD:CD),"")</f>
        <v/>
      </c>
      <c r="CG145" s="96" t="str">
        <f>IF(AND(Sufficient_data="Yes",Include_study?="Yes",CD145&lt;&gt;""),CD:CD*(BX145-'Moderator Analysis'!J$29-'Moderator Analysis'!J$30*'Moderator Analysis'!E:E)^2,"")</f>
        <v/>
      </c>
      <c r="CL145" s="170"/>
      <c r="CM145" s="174"/>
      <c r="CN145" s="34" t="str">
        <f t="shared" si="312"/>
        <v/>
      </c>
      <c r="CO145" s="34" t="str">
        <f>IF(AND(Include_study?="Yes",Sufficient_data="Yes"),1/('Publication Bias Analysis'!F:F^2+IF(Additional_model="Fixed effect",0,Calculations!DB$11)),"")</f>
        <v/>
      </c>
      <c r="CP145" s="34" t="str">
        <f>IF(AND(Include_study?="Yes",Sufficient_data="Yes"),1/('Publication Bias Analysis'!F:F^2+IF(Additional_model="Fixed effect",0,'Publication Bias Analysis'!L$32)),"")</f>
        <v/>
      </c>
      <c r="CQ145" s="34" t="str">
        <f>IF(AND(Include_study?="Yes",Sufficient_data="Yes"),'Publication Bias Analysis'!E:E-'Publication Bias Analysis'!I$37,"")</f>
        <v/>
      </c>
      <c r="CR145" s="34" t="str">
        <f t="shared" si="313"/>
        <v/>
      </c>
      <c r="CS145" s="34" t="str">
        <f t="shared" si="323"/>
        <v/>
      </c>
      <c r="CT145" s="76" t="str">
        <f t="shared" si="314"/>
        <v/>
      </c>
      <c r="CU145" s="76" t="str">
        <f>IF(AND(Include_study?="Yes",Sufficient_data="Yes"),CT:CT+IF(DF:DF&lt;0,-1,1)*COUNTIF(CT$2:CT144,CT:CT),"")</f>
        <v/>
      </c>
      <c r="CV145" s="76" t="str">
        <f>IF(AND(Include_study?="Yes",Sufficient_data="Yes"),RANK(DJ:DJ,DJ:DJ,1)*IF(DI:DI&lt;0,-1,1)+IF(DI:DI&lt;0,-1,1)*COUNTIF(CT$2:CT144,CT:CT),"")</f>
        <v/>
      </c>
      <c r="CW145" s="76" t="str">
        <f>IF(AND(Include_study?="Yes",Sufficient_data="Yes"),RANK(DM:DM,DM:DM,1)*IF(DL:DL&lt;0,-1,1)+IF(DL:DL&lt;0,-1,1)*COUNTIF(CT$2:CT144,CT:CT),"")</f>
        <v/>
      </c>
      <c r="CX145" s="34" t="e">
        <f>IF(AND(Include_study?="Yes",Sufficient_data="Yes"),'Publication Bias Analysis'!E:E,NA())</f>
        <v>#N/A</v>
      </c>
      <c r="CY145" s="47" t="e">
        <f>IF(AND(Include_study?="Yes",Sufficient_data="Yes"),'Publication Bias Analysis'!F:F,NA())</f>
        <v>#N/A</v>
      </c>
      <c r="DE145" s="166"/>
      <c r="DF14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45" s="34" t="str">
        <f t="shared" si="286"/>
        <v/>
      </c>
      <c r="DH145" s="47" t="str">
        <f>IF(AND(Include_study?="Yes",Sufficient_data="Yes"),1/('Publication Bias Analysis'!F:F^2+IF(Additional_model="Fixed effect",0,$DQ$7)),"")</f>
        <v/>
      </c>
      <c r="DI145" s="34" t="str">
        <f>IF(AND(Include_study?="Yes",Sufficient_data="Yes"),IF('Publication Bias Analysis'!L$37="Left",'Publication Bias Analysis'!E:E-DQ$3,DQ$3-'Publication Bias Analysis'!E:E),"")</f>
        <v/>
      </c>
      <c r="DJ145" s="34" t="str">
        <f t="shared" si="287"/>
        <v/>
      </c>
      <c r="DK145" s="47" t="str">
        <f>IF(AND(DI145&lt;&gt;"",CU145&lt;=MAX(CU:CU)-DQ$8),1/('Publication Bias Analysis'!F:F^2+IF(Additional_model="Fixed effect",0,$DQ$15)),"")</f>
        <v/>
      </c>
      <c r="DL145" s="7" t="str">
        <f>IF(AND(Include_study?="Yes",Sufficient_data="Yes"),IF('Publication Bias Analysis'!L$37="Left",'Publication Bias Analysis'!E:E-DQ$11,DQ$11-'Publication Bias Analysis'!E:E),"")</f>
        <v/>
      </c>
      <c r="DM145" s="7" t="str">
        <f t="shared" si="288"/>
        <v/>
      </c>
      <c r="DN145" s="47" t="str">
        <f>IF(AND(DL145&lt;&gt;"",CV145&lt;=MAX(CV:CV)-DQ$16),1/('Publication Bias Analysis'!F:F^2+IF(Additional_model="Fixed effect",0,$DQ$23)),"")</f>
        <v/>
      </c>
      <c r="EF145" s="166"/>
      <c r="EG145" s="34" t="str">
        <f t="shared" si="315"/>
        <v/>
      </c>
      <c r="EH145" s="47" t="str">
        <f>IF(AND(Include_study?="Yes",Sufficient_data="Yes"),Z_score-('Publication Bias Analysis'!P$3+'Publication Bias Analysis'!P$4*Inverse_standard_error),"")</f>
        <v/>
      </c>
      <c r="EJ145" s="166"/>
      <c r="EK145" s="34" t="str">
        <f>IF(AND(Include_study?="Yes",Sufficient_data="Yes"),('Publication Bias Analysis'!E:E-SUMPRODUCT('Publication Bias Analysis'!E:E,Calculations!CN:CN)/SUM(Calculations!CN:CN))/(SQRT(EL:EL)),"")</f>
        <v/>
      </c>
      <c r="EL145" s="34" t="str">
        <f>IF(AND(Include_study?="Yes",Sufficient_data="Yes"),'Publication Bias Analysis'!F:F^2-1/(SUM(Calculations!CN:CN)),"")</f>
        <v/>
      </c>
      <c r="EM145" s="76" t="str">
        <f t="shared" si="316"/>
        <v/>
      </c>
      <c r="EN145" s="76" t="str">
        <f t="shared" si="317"/>
        <v/>
      </c>
      <c r="EO145" s="76" t="str">
        <f>IF(AND(Include_study?="Yes",Sufficient_data="Yes"),COUNTIFS(EM$2:EM144,"&lt;"&amp;EM145,EN$2:EN144,"&lt;"&amp;EN145)+COUNTIFS(EM146:EM$201,"&lt;"&amp;EM145,EN146:EN$201,"&lt;"&amp;EN145)+COUNTIFS(EM$2:EM144,"&gt;"&amp;EM145,EN$2:EN144,"&gt;"&amp;EN145)+COUNTIFS(EM146:EM$201,"&gt;"&amp;EM145,EN146:EN$201,"&gt;"&amp;EN145),"")</f>
        <v/>
      </c>
      <c r="EP145" s="101" t="str">
        <f>IF(AND(Include_study?="Yes",Sufficient_data="Yes"),COUNTIFS(EM$2:EM144,"&lt;"&amp;EM145,EN$2:EN144,"&gt;"&amp;EN145)+COUNTIFS(EM146:EM$201,"&lt;"&amp;EM145,EN146:EN$201,"&gt;"&amp;EN145)+COUNTIFS(EM$2:EM144,"&gt;"&amp;EM145,EN$2:EN144,"&lt;"&amp;EN145)+COUNTIFS(EM146:EM$201,"&gt;"&amp;EM145,EN146:EN$201,"&lt;"&amp;EN145),"")</f>
        <v/>
      </c>
      <c r="ER145" s="166"/>
      <c r="EW145" s="166"/>
      <c r="EX145" s="34" t="e">
        <f t="shared" si="255"/>
        <v>#N/A</v>
      </c>
      <c r="EY145" s="34" t="e">
        <f t="shared" si="256"/>
        <v>#N/A</v>
      </c>
      <c r="EZ145" s="34" t="str">
        <f t="shared" si="257"/>
        <v/>
      </c>
      <c r="FA145" s="47" t="str">
        <f>IF(AND(Include_study?="Yes",Sufficient_data="Yes"),Z_score-('Publication Bias Analysis'!AL$30+'Publication Bias Analysis'!AL$31*Inverse_standard_error),"")</f>
        <v/>
      </c>
      <c r="FG145" s="166"/>
      <c r="FH145" s="104" t="str">
        <f>IF(Z_score&lt;&gt;"",RANK('Publication Bias Analysis'!AT:AT,'Publication Bias Analysis'!AT:AT,1)+COUNTIF('Publication Bias Analysis'!AT$2:AT144,'Publication Bias Analysis'!AT145),"")</f>
        <v/>
      </c>
      <c r="FI145" s="34" t="str">
        <f t="shared" si="318"/>
        <v/>
      </c>
      <c r="FJ145" s="34" t="e">
        <f>IF('Publication Bias Analysis'!AS145&lt;&gt;"",'Publication Bias Analysis'!AS145,NA())</f>
        <v>#N/A</v>
      </c>
      <c r="FK145" s="34" t="e">
        <f>IF('Publication Bias Analysis'!AT145&lt;&gt;"",'Publication Bias Analysis'!AT145,NA())</f>
        <v>#N/A</v>
      </c>
      <c r="FL145" s="34" t="str">
        <f>IF(AND(Include_study?="Yes",Sufficient_data="Yes"),'Publication Bias Analysis'!AS:AS-AVERAGE('Publication Bias Analysis'!AS:AS),"")</f>
        <v/>
      </c>
      <c r="FM145" s="47" t="str">
        <f>IF(AND(Include_study?="Yes",Sufficient_data="Yes"),FK:FK-('Publication Bias Analysis'!AW$30+'Publication Bias Analysis'!AW$31*'Publication Bias Analysis'!AS:AS),"")</f>
        <v/>
      </c>
      <c r="FS145" s="166"/>
      <c r="FT145" s="34" t="str">
        <f t="shared" si="259"/>
        <v/>
      </c>
      <c r="FU145" s="90" t="str">
        <f t="shared" si="324"/>
        <v/>
      </c>
      <c r="FV145" s="47" t="str">
        <f t="shared" si="289"/>
        <v/>
      </c>
    </row>
    <row r="146" spans="1:178" x14ac:dyDescent="0.2">
      <c r="A146" s="169"/>
      <c r="B146" s="54" t="str">
        <f t="shared" si="290"/>
        <v/>
      </c>
      <c r="C146" s="76" t="str">
        <f>IF(B146&lt;&gt;"",IF(B146=0,COUNTIF(B$2:B145,0)+1,COUNTIF(B$2:B145,B146)+B146+COUNTIF(B:B,0)),"")</f>
        <v/>
      </c>
      <c r="D146" s="76" t="str">
        <f t="shared" si="222"/>
        <v/>
      </c>
      <c r="E146" s="121" t="str">
        <f>IF(AND(Sufficient_data="Yes",Include_study?="Yes",Input!Study_name&lt;&gt;""),Input!Study_name,"")</f>
        <v/>
      </c>
      <c r="F14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46" s="76" t="str">
        <f t="shared" si="291"/>
        <v/>
      </c>
      <c r="H146" s="132" t="str">
        <f t="shared" si="292"/>
        <v/>
      </c>
      <c r="I14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46" s="77" t="str">
        <f t="shared" si="225"/>
        <v/>
      </c>
      <c r="K146" s="77" t="str">
        <f t="shared" si="226"/>
        <v/>
      </c>
      <c r="L146" s="77" t="str">
        <f t="shared" si="227"/>
        <v/>
      </c>
      <c r="M146" s="77" t="str">
        <f t="shared" si="293"/>
        <v/>
      </c>
      <c r="N146" s="77" t="str">
        <f t="shared" si="294"/>
        <v/>
      </c>
      <c r="O146" s="146" t="str">
        <f t="shared" si="295"/>
        <v/>
      </c>
      <c r="P146" s="142" t="str">
        <f t="shared" si="296"/>
        <v/>
      </c>
      <c r="Q146" s="35"/>
      <c r="R146" s="71" t="e">
        <f t="shared" si="297"/>
        <v>#N/A</v>
      </c>
      <c r="S146" s="34" t="e">
        <f t="shared" si="298"/>
        <v>#N/A</v>
      </c>
      <c r="T146" s="47" t="e">
        <f t="shared" si="299"/>
        <v>#N/A</v>
      </c>
      <c r="Y146" s="169"/>
      <c r="Z146" s="83" t="str">
        <f t="shared" si="261"/>
        <v/>
      </c>
      <c r="AA146" s="34" t="str">
        <f t="shared" si="235"/>
        <v/>
      </c>
      <c r="AB146" s="34" t="str">
        <f t="shared" si="236"/>
        <v/>
      </c>
      <c r="AC146" s="34" t="str">
        <f t="shared" si="300"/>
        <v/>
      </c>
      <c r="AD146" s="34" t="str">
        <f t="shared" si="238"/>
        <v/>
      </c>
      <c r="AE146" s="77" t="str">
        <f t="shared" si="262"/>
        <v/>
      </c>
      <c r="AF146" s="77" t="str">
        <f t="shared" si="301"/>
        <v/>
      </c>
      <c r="AG146" s="84" t="str">
        <f t="shared" si="263"/>
        <v/>
      </c>
      <c r="AH146" s="34" t="str">
        <f t="shared" si="302"/>
        <v/>
      </c>
      <c r="AI146" s="34" t="str">
        <f t="shared" si="303"/>
        <v/>
      </c>
      <c r="AJ146" s="47" t="str">
        <f t="shared" si="304"/>
        <v/>
      </c>
      <c r="AK146" s="35"/>
      <c r="AL146" s="71" t="e">
        <f t="shared" si="264"/>
        <v>#N/A</v>
      </c>
      <c r="AM146" s="34" t="e">
        <f t="shared" si="265"/>
        <v>#N/A</v>
      </c>
      <c r="AN146" s="47" t="e">
        <f t="shared" si="266"/>
        <v>#N/A</v>
      </c>
      <c r="AO146" s="35"/>
      <c r="AP146" s="83" t="str">
        <f t="shared" si="267"/>
        <v/>
      </c>
      <c r="AQ146" s="34" t="str">
        <f>IF(AND(Sufficient_data="Yes",Include_study?="Yes",Subgroup&lt;&gt;""),IF(COUNTIFS(Input!L$2:L145,"="&amp;"Yes",Input!C$2:C145,"="&amp;"Yes",Input!M$2:M145,"="&amp;Subgroup)&gt;0,"",Subgroup),"")</f>
        <v/>
      </c>
      <c r="AR146" s="89" t="str">
        <f t="shared" si="268"/>
        <v/>
      </c>
      <c r="AS146" s="76" t="str">
        <f t="shared" si="269"/>
        <v/>
      </c>
      <c r="AT146" s="34" t="str">
        <f t="shared" si="270"/>
        <v/>
      </c>
      <c r="AU146" s="90" t="str">
        <f t="shared" si="271"/>
        <v/>
      </c>
      <c r="AV146" s="34" t="str">
        <f t="shared" si="272"/>
        <v/>
      </c>
      <c r="AW146" s="34" t="str">
        <f t="shared" si="273"/>
        <v/>
      </c>
      <c r="AX146" s="34" t="str">
        <f t="shared" si="305"/>
        <v/>
      </c>
      <c r="AY146" s="34" t="str">
        <f t="shared" si="274"/>
        <v/>
      </c>
      <c r="AZ146" s="34" t="str">
        <f t="shared" si="275"/>
        <v/>
      </c>
      <c r="BA146" s="34" t="str">
        <f t="shared" si="306"/>
        <v/>
      </c>
      <c r="BB146" s="89" t="str">
        <f t="shared" si="276"/>
        <v/>
      </c>
      <c r="BC146" s="34" t="str">
        <f t="shared" si="307"/>
        <v/>
      </c>
      <c r="BD146" s="34" t="str">
        <f t="shared" si="308"/>
        <v/>
      </c>
      <c r="BE146" s="34" t="str">
        <f t="shared" si="277"/>
        <v/>
      </c>
      <c r="BF146" s="34" t="str">
        <f t="shared" si="278"/>
        <v/>
      </c>
      <c r="BG146" s="34" t="str">
        <f t="shared" si="319"/>
        <v/>
      </c>
      <c r="BH146" s="34" t="str">
        <f t="shared" si="320"/>
        <v/>
      </c>
      <c r="BI146" s="34" t="str">
        <f t="shared" si="279"/>
        <v/>
      </c>
      <c r="BJ146" s="34" t="str">
        <f t="shared" si="280"/>
        <v/>
      </c>
      <c r="BK146" s="34" t="str">
        <f t="shared" si="281"/>
        <v/>
      </c>
      <c r="BL146" s="34" t="e">
        <f t="shared" si="282"/>
        <v>#N/A</v>
      </c>
      <c r="BM146" s="84" t="str">
        <f t="shared" si="321"/>
        <v/>
      </c>
      <c r="BN146" s="34" t="str">
        <f t="shared" si="283"/>
        <v/>
      </c>
      <c r="BO146" s="34" t="str">
        <f t="shared" si="309"/>
        <v/>
      </c>
      <c r="BP146" s="34" t="str">
        <f t="shared" si="284"/>
        <v/>
      </c>
      <c r="BQ146" s="47" t="str">
        <f t="shared" si="322"/>
        <v/>
      </c>
      <c r="BV146" s="170"/>
      <c r="BW146" s="71" t="e">
        <f>IF(AND(Sufficient_data="Yes",Include_study?="Yes",Moderator&lt;&gt;""),'Moderator Analysis'!E:E,NA())</f>
        <v>#N/A</v>
      </c>
      <c r="BX146" s="34" t="e">
        <f>IF(AND(Include_study?="Yes",Sufficient_data="Yes",Moderator&lt;&gt;""),'Moderator Analysis'!F:F,NA())</f>
        <v>#N/A</v>
      </c>
      <c r="BY146" s="34" t="str">
        <f t="shared" si="310"/>
        <v/>
      </c>
      <c r="BZ146" s="34" t="str">
        <f>IF(AND(Sufficient_data="Yes",Include_study?="Yes",Moderator&lt;&gt;""),'Moderator Analysis'!F:F-CJ$2,"")</f>
        <v/>
      </c>
      <c r="CA146" s="34" t="str">
        <f>IF(AND(Sufficient_data="Yes",Include_study?="Yes",Moderator&lt;&gt;""),'Moderator Analysis'!E:E-CJ$3,"")</f>
        <v/>
      </c>
      <c r="CB146" s="47" t="str">
        <f t="shared" si="311"/>
        <v/>
      </c>
      <c r="CD146" s="95" t="str">
        <f t="shared" si="285"/>
        <v/>
      </c>
      <c r="CE146" s="77" t="str">
        <f>IF(AND(Sufficient_data="Yes",Include_study?="Yes",CD146&lt;&gt;""),'Moderator Analysis'!F:F-'Moderator Analysis'!J$37,"")</f>
        <v/>
      </c>
      <c r="CF146" s="77" t="str">
        <f>IF(AND(Sufficient_data="Yes",Include_study?="Yes",CD146&lt;&gt;""),'Moderator Analysis'!E:E-SUMPRODUCT('Moderator Analysis'!E:E,CD:CD)/SUM(CD:CD),"")</f>
        <v/>
      </c>
      <c r="CG146" s="96" t="str">
        <f>IF(AND(Sufficient_data="Yes",Include_study?="Yes",CD146&lt;&gt;""),CD:CD*(BX146-'Moderator Analysis'!J$29-'Moderator Analysis'!J$30*'Moderator Analysis'!E:E)^2,"")</f>
        <v/>
      </c>
      <c r="CL146" s="170"/>
      <c r="CM146" s="174"/>
      <c r="CN146" s="34" t="str">
        <f t="shared" si="312"/>
        <v/>
      </c>
      <c r="CO146" s="34" t="str">
        <f>IF(AND(Include_study?="Yes",Sufficient_data="Yes"),1/('Publication Bias Analysis'!F:F^2+IF(Additional_model="Fixed effect",0,Calculations!DB$11)),"")</f>
        <v/>
      </c>
      <c r="CP146" s="34" t="str">
        <f>IF(AND(Include_study?="Yes",Sufficient_data="Yes"),1/('Publication Bias Analysis'!F:F^2+IF(Additional_model="Fixed effect",0,'Publication Bias Analysis'!L$32)),"")</f>
        <v/>
      </c>
      <c r="CQ146" s="34" t="str">
        <f>IF(AND(Include_study?="Yes",Sufficient_data="Yes"),'Publication Bias Analysis'!E:E-'Publication Bias Analysis'!I$37,"")</f>
        <v/>
      </c>
      <c r="CR146" s="34" t="str">
        <f t="shared" si="313"/>
        <v/>
      </c>
      <c r="CS146" s="34" t="str">
        <f t="shared" si="323"/>
        <v/>
      </c>
      <c r="CT146" s="76" t="str">
        <f t="shared" si="314"/>
        <v/>
      </c>
      <c r="CU146" s="76" t="str">
        <f>IF(AND(Include_study?="Yes",Sufficient_data="Yes"),CT:CT+IF(DF:DF&lt;0,-1,1)*COUNTIF(CT$2:CT145,CT:CT),"")</f>
        <v/>
      </c>
      <c r="CV146" s="76" t="str">
        <f>IF(AND(Include_study?="Yes",Sufficient_data="Yes"),RANK(DJ:DJ,DJ:DJ,1)*IF(DI:DI&lt;0,-1,1)+IF(DI:DI&lt;0,-1,1)*COUNTIF(CT$2:CT145,CT:CT),"")</f>
        <v/>
      </c>
      <c r="CW146" s="76" t="str">
        <f>IF(AND(Include_study?="Yes",Sufficient_data="Yes"),RANK(DM:DM,DM:DM,1)*IF(DL:DL&lt;0,-1,1)+IF(DL:DL&lt;0,-1,1)*COUNTIF(CT$2:CT145,CT:CT),"")</f>
        <v/>
      </c>
      <c r="CX146" s="34" t="e">
        <f>IF(AND(Include_study?="Yes",Sufficient_data="Yes"),'Publication Bias Analysis'!E:E,NA())</f>
        <v>#N/A</v>
      </c>
      <c r="CY146" s="47" t="e">
        <f>IF(AND(Include_study?="Yes",Sufficient_data="Yes"),'Publication Bias Analysis'!F:F,NA())</f>
        <v>#N/A</v>
      </c>
      <c r="DE146" s="166"/>
      <c r="DF14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46" s="34" t="str">
        <f t="shared" si="286"/>
        <v/>
      </c>
      <c r="DH146" s="47" t="str">
        <f>IF(AND(Include_study?="Yes",Sufficient_data="Yes"),1/('Publication Bias Analysis'!F:F^2+IF(Additional_model="Fixed effect",0,$DQ$7)),"")</f>
        <v/>
      </c>
      <c r="DI146" s="34" t="str">
        <f>IF(AND(Include_study?="Yes",Sufficient_data="Yes"),IF('Publication Bias Analysis'!L$37="Left",'Publication Bias Analysis'!E:E-DQ$3,DQ$3-'Publication Bias Analysis'!E:E),"")</f>
        <v/>
      </c>
      <c r="DJ146" s="34" t="str">
        <f t="shared" si="287"/>
        <v/>
      </c>
      <c r="DK146" s="47" t="str">
        <f>IF(AND(DI146&lt;&gt;"",CU146&lt;=MAX(CU:CU)-DQ$8),1/('Publication Bias Analysis'!F:F^2+IF(Additional_model="Fixed effect",0,$DQ$15)),"")</f>
        <v/>
      </c>
      <c r="DL146" s="7" t="str">
        <f>IF(AND(Include_study?="Yes",Sufficient_data="Yes"),IF('Publication Bias Analysis'!L$37="Left",'Publication Bias Analysis'!E:E-DQ$11,DQ$11-'Publication Bias Analysis'!E:E),"")</f>
        <v/>
      </c>
      <c r="DM146" s="7" t="str">
        <f t="shared" si="288"/>
        <v/>
      </c>
      <c r="DN146" s="47" t="str">
        <f>IF(AND(DL146&lt;&gt;"",CV146&lt;=MAX(CV:CV)-DQ$16),1/('Publication Bias Analysis'!F:F^2+IF(Additional_model="Fixed effect",0,$DQ$23)),"")</f>
        <v/>
      </c>
      <c r="EF146" s="166"/>
      <c r="EG146" s="34" t="str">
        <f t="shared" si="315"/>
        <v/>
      </c>
      <c r="EH146" s="47" t="str">
        <f>IF(AND(Include_study?="Yes",Sufficient_data="Yes"),Z_score-('Publication Bias Analysis'!P$3+'Publication Bias Analysis'!P$4*Inverse_standard_error),"")</f>
        <v/>
      </c>
      <c r="EJ146" s="166"/>
      <c r="EK146" s="34" t="str">
        <f>IF(AND(Include_study?="Yes",Sufficient_data="Yes"),('Publication Bias Analysis'!E:E-SUMPRODUCT('Publication Bias Analysis'!E:E,Calculations!CN:CN)/SUM(Calculations!CN:CN))/(SQRT(EL:EL)),"")</f>
        <v/>
      </c>
      <c r="EL146" s="34" t="str">
        <f>IF(AND(Include_study?="Yes",Sufficient_data="Yes"),'Publication Bias Analysis'!F:F^2-1/(SUM(Calculations!CN:CN)),"")</f>
        <v/>
      </c>
      <c r="EM146" s="76" t="str">
        <f t="shared" si="316"/>
        <v/>
      </c>
      <c r="EN146" s="76" t="str">
        <f t="shared" si="317"/>
        <v/>
      </c>
      <c r="EO146" s="76" t="str">
        <f>IF(AND(Include_study?="Yes",Sufficient_data="Yes"),COUNTIFS(EM$2:EM145,"&lt;"&amp;EM146,EN$2:EN145,"&lt;"&amp;EN146)+COUNTIFS(EM147:EM$201,"&lt;"&amp;EM146,EN147:EN$201,"&lt;"&amp;EN146)+COUNTIFS(EM$2:EM145,"&gt;"&amp;EM146,EN$2:EN145,"&gt;"&amp;EN146)+COUNTIFS(EM147:EM$201,"&gt;"&amp;EM146,EN147:EN$201,"&gt;"&amp;EN146),"")</f>
        <v/>
      </c>
      <c r="EP146" s="101" t="str">
        <f>IF(AND(Include_study?="Yes",Sufficient_data="Yes"),COUNTIFS(EM$2:EM145,"&lt;"&amp;EM146,EN$2:EN145,"&gt;"&amp;EN146)+COUNTIFS(EM147:EM$201,"&lt;"&amp;EM146,EN147:EN$201,"&gt;"&amp;EN146)+COUNTIFS(EM$2:EM145,"&gt;"&amp;EM146,EN$2:EN145,"&lt;"&amp;EN146)+COUNTIFS(EM147:EM$201,"&gt;"&amp;EM146,EN147:EN$201,"&lt;"&amp;EN146),"")</f>
        <v/>
      </c>
      <c r="ER146" s="166"/>
      <c r="EW146" s="166"/>
      <c r="EX146" s="34" t="e">
        <f t="shared" si="255"/>
        <v>#N/A</v>
      </c>
      <c r="EY146" s="34" t="e">
        <f t="shared" si="256"/>
        <v>#N/A</v>
      </c>
      <c r="EZ146" s="34" t="str">
        <f t="shared" si="257"/>
        <v/>
      </c>
      <c r="FA146" s="47" t="str">
        <f>IF(AND(Include_study?="Yes",Sufficient_data="Yes"),Z_score-('Publication Bias Analysis'!AL$30+'Publication Bias Analysis'!AL$31*Inverse_standard_error),"")</f>
        <v/>
      </c>
      <c r="FG146" s="166"/>
      <c r="FH146" s="104" t="str">
        <f>IF(Z_score&lt;&gt;"",RANK('Publication Bias Analysis'!AT:AT,'Publication Bias Analysis'!AT:AT,1)+COUNTIF('Publication Bias Analysis'!AT$2:AT145,'Publication Bias Analysis'!AT146),"")</f>
        <v/>
      </c>
      <c r="FI146" s="34" t="str">
        <f t="shared" si="318"/>
        <v/>
      </c>
      <c r="FJ146" s="34" t="e">
        <f>IF('Publication Bias Analysis'!AS146&lt;&gt;"",'Publication Bias Analysis'!AS146,NA())</f>
        <v>#N/A</v>
      </c>
      <c r="FK146" s="34" t="e">
        <f>IF('Publication Bias Analysis'!AT146&lt;&gt;"",'Publication Bias Analysis'!AT146,NA())</f>
        <v>#N/A</v>
      </c>
      <c r="FL146" s="34" t="str">
        <f>IF(AND(Include_study?="Yes",Sufficient_data="Yes"),'Publication Bias Analysis'!AS:AS-AVERAGE('Publication Bias Analysis'!AS:AS),"")</f>
        <v/>
      </c>
      <c r="FM146" s="47" t="str">
        <f>IF(AND(Include_study?="Yes",Sufficient_data="Yes"),FK:FK-('Publication Bias Analysis'!AW$30+'Publication Bias Analysis'!AW$31*'Publication Bias Analysis'!AS:AS),"")</f>
        <v/>
      </c>
      <c r="FS146" s="166"/>
      <c r="FT146" s="34" t="str">
        <f t="shared" si="259"/>
        <v/>
      </c>
      <c r="FU146" s="90" t="str">
        <f t="shared" si="324"/>
        <v/>
      </c>
      <c r="FV146" s="47" t="str">
        <f t="shared" si="289"/>
        <v/>
      </c>
    </row>
    <row r="147" spans="1:178" x14ac:dyDescent="0.2">
      <c r="A147" s="169"/>
      <c r="B147" s="54" t="str">
        <f t="shared" si="290"/>
        <v/>
      </c>
      <c r="C147" s="76" t="str">
        <f>IF(B147&lt;&gt;"",IF(B147=0,COUNTIF(B$2:B146,0)+1,COUNTIF(B$2:B146,B147)+B147+COUNTIF(B:B,0)),"")</f>
        <v/>
      </c>
      <c r="D147" s="76" t="str">
        <f t="shared" si="222"/>
        <v/>
      </c>
      <c r="E147" s="121" t="str">
        <f>IF(AND(Sufficient_data="Yes",Include_study?="Yes",Input!Study_name&lt;&gt;""),Input!Study_name,"")</f>
        <v/>
      </c>
      <c r="F14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47" s="76" t="str">
        <f t="shared" si="291"/>
        <v/>
      </c>
      <c r="H147" s="132" t="str">
        <f t="shared" si="292"/>
        <v/>
      </c>
      <c r="I14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47" s="77" t="str">
        <f t="shared" si="225"/>
        <v/>
      </c>
      <c r="K147" s="77" t="str">
        <f t="shared" si="226"/>
        <v/>
      </c>
      <c r="L147" s="77" t="str">
        <f t="shared" si="227"/>
        <v/>
      </c>
      <c r="M147" s="77" t="str">
        <f t="shared" si="293"/>
        <v/>
      </c>
      <c r="N147" s="77" t="str">
        <f t="shared" si="294"/>
        <v/>
      </c>
      <c r="O147" s="146" t="str">
        <f t="shared" si="295"/>
        <v/>
      </c>
      <c r="P147" s="142" t="str">
        <f t="shared" si="296"/>
        <v/>
      </c>
      <c r="Q147" s="35"/>
      <c r="R147" s="71" t="e">
        <f t="shared" si="297"/>
        <v>#N/A</v>
      </c>
      <c r="S147" s="34" t="e">
        <f t="shared" si="298"/>
        <v>#N/A</v>
      </c>
      <c r="T147" s="47" t="e">
        <f t="shared" si="299"/>
        <v>#N/A</v>
      </c>
      <c r="Y147" s="169"/>
      <c r="Z147" s="83" t="str">
        <f t="shared" si="261"/>
        <v/>
      </c>
      <c r="AA147" s="34" t="str">
        <f t="shared" si="235"/>
        <v/>
      </c>
      <c r="AB147" s="34" t="str">
        <f t="shared" si="236"/>
        <v/>
      </c>
      <c r="AC147" s="34" t="str">
        <f t="shared" si="300"/>
        <v/>
      </c>
      <c r="AD147" s="34" t="str">
        <f t="shared" si="238"/>
        <v/>
      </c>
      <c r="AE147" s="77" t="str">
        <f t="shared" si="262"/>
        <v/>
      </c>
      <c r="AF147" s="77" t="str">
        <f t="shared" si="301"/>
        <v/>
      </c>
      <c r="AG147" s="84" t="str">
        <f t="shared" si="263"/>
        <v/>
      </c>
      <c r="AH147" s="34" t="str">
        <f t="shared" si="302"/>
        <v/>
      </c>
      <c r="AI147" s="34" t="str">
        <f t="shared" si="303"/>
        <v/>
      </c>
      <c r="AJ147" s="47" t="str">
        <f t="shared" si="304"/>
        <v/>
      </c>
      <c r="AK147" s="35"/>
      <c r="AL147" s="71" t="e">
        <f t="shared" si="264"/>
        <v>#N/A</v>
      </c>
      <c r="AM147" s="34" t="e">
        <f t="shared" si="265"/>
        <v>#N/A</v>
      </c>
      <c r="AN147" s="47" t="e">
        <f t="shared" si="266"/>
        <v>#N/A</v>
      </c>
      <c r="AO147" s="35"/>
      <c r="AP147" s="83" t="str">
        <f t="shared" si="267"/>
        <v/>
      </c>
      <c r="AQ147" s="34" t="str">
        <f>IF(AND(Sufficient_data="Yes",Include_study?="Yes",Subgroup&lt;&gt;""),IF(COUNTIFS(Input!L$2:L146,"="&amp;"Yes",Input!C$2:C146,"="&amp;"Yes",Input!M$2:M146,"="&amp;Subgroup)&gt;0,"",Subgroup),"")</f>
        <v/>
      </c>
      <c r="AR147" s="89" t="str">
        <f t="shared" si="268"/>
        <v/>
      </c>
      <c r="AS147" s="76" t="str">
        <f t="shared" si="269"/>
        <v/>
      </c>
      <c r="AT147" s="34" t="str">
        <f t="shared" si="270"/>
        <v/>
      </c>
      <c r="AU147" s="90" t="str">
        <f t="shared" si="271"/>
        <v/>
      </c>
      <c r="AV147" s="34" t="str">
        <f t="shared" si="272"/>
        <v/>
      </c>
      <c r="AW147" s="34" t="str">
        <f t="shared" si="273"/>
        <v/>
      </c>
      <c r="AX147" s="34" t="str">
        <f t="shared" si="305"/>
        <v/>
      </c>
      <c r="AY147" s="34" t="str">
        <f t="shared" si="274"/>
        <v/>
      </c>
      <c r="AZ147" s="34" t="str">
        <f t="shared" si="275"/>
        <v/>
      </c>
      <c r="BA147" s="34" t="str">
        <f t="shared" si="306"/>
        <v/>
      </c>
      <c r="BB147" s="89" t="str">
        <f t="shared" si="276"/>
        <v/>
      </c>
      <c r="BC147" s="34" t="str">
        <f t="shared" si="307"/>
        <v/>
      </c>
      <c r="BD147" s="34" t="str">
        <f t="shared" si="308"/>
        <v/>
      </c>
      <c r="BE147" s="34" t="str">
        <f t="shared" si="277"/>
        <v/>
      </c>
      <c r="BF147" s="34" t="str">
        <f t="shared" si="278"/>
        <v/>
      </c>
      <c r="BG147" s="34" t="str">
        <f t="shared" si="319"/>
        <v/>
      </c>
      <c r="BH147" s="34" t="str">
        <f t="shared" si="320"/>
        <v/>
      </c>
      <c r="BI147" s="34" t="str">
        <f t="shared" si="279"/>
        <v/>
      </c>
      <c r="BJ147" s="34" t="str">
        <f t="shared" si="280"/>
        <v/>
      </c>
      <c r="BK147" s="34" t="str">
        <f t="shared" si="281"/>
        <v/>
      </c>
      <c r="BL147" s="34" t="e">
        <f t="shared" si="282"/>
        <v>#N/A</v>
      </c>
      <c r="BM147" s="84" t="str">
        <f t="shared" si="321"/>
        <v/>
      </c>
      <c r="BN147" s="34" t="str">
        <f t="shared" si="283"/>
        <v/>
      </c>
      <c r="BO147" s="34" t="str">
        <f t="shared" si="309"/>
        <v/>
      </c>
      <c r="BP147" s="34" t="str">
        <f t="shared" si="284"/>
        <v/>
      </c>
      <c r="BQ147" s="47" t="str">
        <f t="shared" si="322"/>
        <v/>
      </c>
      <c r="BV147" s="170"/>
      <c r="BW147" s="71" t="e">
        <f>IF(AND(Sufficient_data="Yes",Include_study?="Yes",Moderator&lt;&gt;""),'Moderator Analysis'!E:E,NA())</f>
        <v>#N/A</v>
      </c>
      <c r="BX147" s="34" t="e">
        <f>IF(AND(Include_study?="Yes",Sufficient_data="Yes",Moderator&lt;&gt;""),'Moderator Analysis'!F:F,NA())</f>
        <v>#N/A</v>
      </c>
      <c r="BY147" s="34" t="str">
        <f t="shared" si="310"/>
        <v/>
      </c>
      <c r="BZ147" s="34" t="str">
        <f>IF(AND(Sufficient_data="Yes",Include_study?="Yes",Moderator&lt;&gt;""),'Moderator Analysis'!F:F-CJ$2,"")</f>
        <v/>
      </c>
      <c r="CA147" s="34" t="str">
        <f>IF(AND(Sufficient_data="Yes",Include_study?="Yes",Moderator&lt;&gt;""),'Moderator Analysis'!E:E-CJ$3,"")</f>
        <v/>
      </c>
      <c r="CB147" s="47" t="str">
        <f t="shared" si="311"/>
        <v/>
      </c>
      <c r="CD147" s="95" t="str">
        <f t="shared" si="285"/>
        <v/>
      </c>
      <c r="CE147" s="77" t="str">
        <f>IF(AND(Sufficient_data="Yes",Include_study?="Yes",CD147&lt;&gt;""),'Moderator Analysis'!F:F-'Moderator Analysis'!J$37,"")</f>
        <v/>
      </c>
      <c r="CF147" s="77" t="str">
        <f>IF(AND(Sufficient_data="Yes",Include_study?="Yes",CD147&lt;&gt;""),'Moderator Analysis'!E:E-SUMPRODUCT('Moderator Analysis'!E:E,CD:CD)/SUM(CD:CD),"")</f>
        <v/>
      </c>
      <c r="CG147" s="96" t="str">
        <f>IF(AND(Sufficient_data="Yes",Include_study?="Yes",CD147&lt;&gt;""),CD:CD*(BX147-'Moderator Analysis'!J$29-'Moderator Analysis'!J$30*'Moderator Analysis'!E:E)^2,"")</f>
        <v/>
      </c>
      <c r="CL147" s="170"/>
      <c r="CM147" s="174"/>
      <c r="CN147" s="34" t="str">
        <f t="shared" si="312"/>
        <v/>
      </c>
      <c r="CO147" s="34" t="str">
        <f>IF(AND(Include_study?="Yes",Sufficient_data="Yes"),1/('Publication Bias Analysis'!F:F^2+IF(Additional_model="Fixed effect",0,Calculations!DB$11)),"")</f>
        <v/>
      </c>
      <c r="CP147" s="34" t="str">
        <f>IF(AND(Include_study?="Yes",Sufficient_data="Yes"),1/('Publication Bias Analysis'!F:F^2+IF(Additional_model="Fixed effect",0,'Publication Bias Analysis'!L$32)),"")</f>
        <v/>
      </c>
      <c r="CQ147" s="34" t="str">
        <f>IF(AND(Include_study?="Yes",Sufficient_data="Yes"),'Publication Bias Analysis'!E:E-'Publication Bias Analysis'!I$37,"")</f>
        <v/>
      </c>
      <c r="CR147" s="34" t="str">
        <f t="shared" si="313"/>
        <v/>
      </c>
      <c r="CS147" s="34" t="str">
        <f t="shared" si="323"/>
        <v/>
      </c>
      <c r="CT147" s="76" t="str">
        <f t="shared" si="314"/>
        <v/>
      </c>
      <c r="CU147" s="76" t="str">
        <f>IF(AND(Include_study?="Yes",Sufficient_data="Yes"),CT:CT+IF(DF:DF&lt;0,-1,1)*COUNTIF(CT$2:CT146,CT:CT),"")</f>
        <v/>
      </c>
      <c r="CV147" s="76" t="str">
        <f>IF(AND(Include_study?="Yes",Sufficient_data="Yes"),RANK(DJ:DJ,DJ:DJ,1)*IF(DI:DI&lt;0,-1,1)+IF(DI:DI&lt;0,-1,1)*COUNTIF(CT$2:CT146,CT:CT),"")</f>
        <v/>
      </c>
      <c r="CW147" s="76" t="str">
        <f>IF(AND(Include_study?="Yes",Sufficient_data="Yes"),RANK(DM:DM,DM:DM,1)*IF(DL:DL&lt;0,-1,1)+IF(DL:DL&lt;0,-1,1)*COUNTIF(CT$2:CT146,CT:CT),"")</f>
        <v/>
      </c>
      <c r="CX147" s="34" t="e">
        <f>IF(AND(Include_study?="Yes",Sufficient_data="Yes"),'Publication Bias Analysis'!E:E,NA())</f>
        <v>#N/A</v>
      </c>
      <c r="CY147" s="47" t="e">
        <f>IF(AND(Include_study?="Yes",Sufficient_data="Yes"),'Publication Bias Analysis'!F:F,NA())</f>
        <v>#N/A</v>
      </c>
      <c r="DE147" s="166"/>
      <c r="DF14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47" s="34" t="str">
        <f t="shared" si="286"/>
        <v/>
      </c>
      <c r="DH147" s="47" t="str">
        <f>IF(AND(Include_study?="Yes",Sufficient_data="Yes"),1/('Publication Bias Analysis'!F:F^2+IF(Additional_model="Fixed effect",0,$DQ$7)),"")</f>
        <v/>
      </c>
      <c r="DI147" s="34" t="str">
        <f>IF(AND(Include_study?="Yes",Sufficient_data="Yes"),IF('Publication Bias Analysis'!L$37="Left",'Publication Bias Analysis'!E:E-DQ$3,DQ$3-'Publication Bias Analysis'!E:E),"")</f>
        <v/>
      </c>
      <c r="DJ147" s="34" t="str">
        <f t="shared" si="287"/>
        <v/>
      </c>
      <c r="DK147" s="47" t="str">
        <f>IF(AND(DI147&lt;&gt;"",CU147&lt;=MAX(CU:CU)-DQ$8),1/('Publication Bias Analysis'!F:F^2+IF(Additional_model="Fixed effect",0,$DQ$15)),"")</f>
        <v/>
      </c>
      <c r="DL147" s="7" t="str">
        <f>IF(AND(Include_study?="Yes",Sufficient_data="Yes"),IF('Publication Bias Analysis'!L$37="Left",'Publication Bias Analysis'!E:E-DQ$11,DQ$11-'Publication Bias Analysis'!E:E),"")</f>
        <v/>
      </c>
      <c r="DM147" s="7" t="str">
        <f t="shared" si="288"/>
        <v/>
      </c>
      <c r="DN147" s="47" t="str">
        <f>IF(AND(DL147&lt;&gt;"",CV147&lt;=MAX(CV:CV)-DQ$16),1/('Publication Bias Analysis'!F:F^2+IF(Additional_model="Fixed effect",0,$DQ$23)),"")</f>
        <v/>
      </c>
      <c r="EF147" s="166"/>
      <c r="EG147" s="34" t="str">
        <f t="shared" si="315"/>
        <v/>
      </c>
      <c r="EH147" s="47" t="str">
        <f>IF(AND(Include_study?="Yes",Sufficient_data="Yes"),Z_score-('Publication Bias Analysis'!P$3+'Publication Bias Analysis'!P$4*Inverse_standard_error),"")</f>
        <v/>
      </c>
      <c r="EJ147" s="166"/>
      <c r="EK147" s="34" t="str">
        <f>IF(AND(Include_study?="Yes",Sufficient_data="Yes"),('Publication Bias Analysis'!E:E-SUMPRODUCT('Publication Bias Analysis'!E:E,Calculations!CN:CN)/SUM(Calculations!CN:CN))/(SQRT(EL:EL)),"")</f>
        <v/>
      </c>
      <c r="EL147" s="34" t="str">
        <f>IF(AND(Include_study?="Yes",Sufficient_data="Yes"),'Publication Bias Analysis'!F:F^2-1/(SUM(Calculations!CN:CN)),"")</f>
        <v/>
      </c>
      <c r="EM147" s="76" t="str">
        <f t="shared" si="316"/>
        <v/>
      </c>
      <c r="EN147" s="76" t="str">
        <f t="shared" si="317"/>
        <v/>
      </c>
      <c r="EO147" s="76" t="str">
        <f>IF(AND(Include_study?="Yes",Sufficient_data="Yes"),COUNTIFS(EM$2:EM146,"&lt;"&amp;EM147,EN$2:EN146,"&lt;"&amp;EN147)+COUNTIFS(EM148:EM$201,"&lt;"&amp;EM147,EN148:EN$201,"&lt;"&amp;EN147)+COUNTIFS(EM$2:EM146,"&gt;"&amp;EM147,EN$2:EN146,"&gt;"&amp;EN147)+COUNTIFS(EM148:EM$201,"&gt;"&amp;EM147,EN148:EN$201,"&gt;"&amp;EN147),"")</f>
        <v/>
      </c>
      <c r="EP147" s="101" t="str">
        <f>IF(AND(Include_study?="Yes",Sufficient_data="Yes"),COUNTIFS(EM$2:EM146,"&lt;"&amp;EM147,EN$2:EN146,"&gt;"&amp;EN147)+COUNTIFS(EM148:EM$201,"&lt;"&amp;EM147,EN148:EN$201,"&gt;"&amp;EN147)+COUNTIFS(EM$2:EM146,"&gt;"&amp;EM147,EN$2:EN146,"&lt;"&amp;EN147)+COUNTIFS(EM148:EM$201,"&gt;"&amp;EM147,EN148:EN$201,"&lt;"&amp;EN147),"")</f>
        <v/>
      </c>
      <c r="ER147" s="166"/>
      <c r="EW147" s="166"/>
      <c r="EX147" s="34" t="e">
        <f t="shared" si="255"/>
        <v>#N/A</v>
      </c>
      <c r="EY147" s="34" t="e">
        <f t="shared" si="256"/>
        <v>#N/A</v>
      </c>
      <c r="EZ147" s="34" t="str">
        <f t="shared" si="257"/>
        <v/>
      </c>
      <c r="FA147" s="47" t="str">
        <f>IF(AND(Include_study?="Yes",Sufficient_data="Yes"),Z_score-('Publication Bias Analysis'!AL$30+'Publication Bias Analysis'!AL$31*Inverse_standard_error),"")</f>
        <v/>
      </c>
      <c r="FG147" s="166"/>
      <c r="FH147" s="104" t="str">
        <f>IF(Z_score&lt;&gt;"",RANK('Publication Bias Analysis'!AT:AT,'Publication Bias Analysis'!AT:AT,1)+COUNTIF('Publication Bias Analysis'!AT$2:AT146,'Publication Bias Analysis'!AT147),"")</f>
        <v/>
      </c>
      <c r="FI147" s="34" t="str">
        <f t="shared" si="318"/>
        <v/>
      </c>
      <c r="FJ147" s="34" t="e">
        <f>IF('Publication Bias Analysis'!AS147&lt;&gt;"",'Publication Bias Analysis'!AS147,NA())</f>
        <v>#N/A</v>
      </c>
      <c r="FK147" s="34" t="e">
        <f>IF('Publication Bias Analysis'!AT147&lt;&gt;"",'Publication Bias Analysis'!AT147,NA())</f>
        <v>#N/A</v>
      </c>
      <c r="FL147" s="34" t="str">
        <f>IF(AND(Include_study?="Yes",Sufficient_data="Yes"),'Publication Bias Analysis'!AS:AS-AVERAGE('Publication Bias Analysis'!AS:AS),"")</f>
        <v/>
      </c>
      <c r="FM147" s="47" t="str">
        <f>IF(AND(Include_study?="Yes",Sufficient_data="Yes"),FK:FK-('Publication Bias Analysis'!AW$30+'Publication Bias Analysis'!AW$31*'Publication Bias Analysis'!AS:AS),"")</f>
        <v/>
      </c>
      <c r="FS147" s="166"/>
      <c r="FT147" s="34" t="str">
        <f t="shared" si="259"/>
        <v/>
      </c>
      <c r="FU147" s="90" t="str">
        <f t="shared" si="324"/>
        <v/>
      </c>
      <c r="FV147" s="47" t="str">
        <f t="shared" si="289"/>
        <v/>
      </c>
    </row>
    <row r="148" spans="1:178" x14ac:dyDescent="0.2">
      <c r="A148" s="169"/>
      <c r="B148" s="54" t="str">
        <f t="shared" si="290"/>
        <v/>
      </c>
      <c r="C148" s="76" t="str">
        <f>IF(B148&lt;&gt;"",IF(B148=0,COUNTIF(B$2:B147,0)+1,COUNTIF(B$2:B147,B148)+B148+COUNTIF(B:B,0)),"")</f>
        <v/>
      </c>
      <c r="D148" s="76" t="str">
        <f t="shared" si="222"/>
        <v/>
      </c>
      <c r="E148" s="121" t="str">
        <f>IF(AND(Sufficient_data="Yes",Include_study?="Yes",Input!Study_name&lt;&gt;""),Input!Study_name,"")</f>
        <v/>
      </c>
      <c r="F14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48" s="76" t="str">
        <f t="shared" si="291"/>
        <v/>
      </c>
      <c r="H148" s="132" t="str">
        <f t="shared" si="292"/>
        <v/>
      </c>
      <c r="I14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48" s="77" t="str">
        <f t="shared" si="225"/>
        <v/>
      </c>
      <c r="K148" s="77" t="str">
        <f t="shared" si="226"/>
        <v/>
      </c>
      <c r="L148" s="77" t="str">
        <f t="shared" si="227"/>
        <v/>
      </c>
      <c r="M148" s="77" t="str">
        <f t="shared" si="293"/>
        <v/>
      </c>
      <c r="N148" s="77" t="str">
        <f t="shared" si="294"/>
        <v/>
      </c>
      <c r="O148" s="146" t="str">
        <f t="shared" si="295"/>
        <v/>
      </c>
      <c r="P148" s="142" t="str">
        <f t="shared" si="296"/>
        <v/>
      </c>
      <c r="Q148" s="35"/>
      <c r="R148" s="71" t="e">
        <f t="shared" si="297"/>
        <v>#N/A</v>
      </c>
      <c r="S148" s="34" t="e">
        <f t="shared" si="298"/>
        <v>#N/A</v>
      </c>
      <c r="T148" s="47" t="e">
        <f t="shared" si="299"/>
        <v>#N/A</v>
      </c>
      <c r="Y148" s="169"/>
      <c r="Z148" s="83" t="str">
        <f t="shared" si="261"/>
        <v/>
      </c>
      <c r="AA148" s="34" t="str">
        <f t="shared" si="235"/>
        <v/>
      </c>
      <c r="AB148" s="34" t="str">
        <f t="shared" si="236"/>
        <v/>
      </c>
      <c r="AC148" s="34" t="str">
        <f t="shared" si="300"/>
        <v/>
      </c>
      <c r="AD148" s="34" t="str">
        <f t="shared" si="238"/>
        <v/>
      </c>
      <c r="AE148" s="77" t="str">
        <f t="shared" si="262"/>
        <v/>
      </c>
      <c r="AF148" s="77" t="str">
        <f t="shared" si="301"/>
        <v/>
      </c>
      <c r="AG148" s="84" t="str">
        <f t="shared" si="263"/>
        <v/>
      </c>
      <c r="AH148" s="34" t="str">
        <f t="shared" si="302"/>
        <v/>
      </c>
      <c r="AI148" s="34" t="str">
        <f t="shared" si="303"/>
        <v/>
      </c>
      <c r="AJ148" s="47" t="str">
        <f t="shared" si="304"/>
        <v/>
      </c>
      <c r="AK148" s="35"/>
      <c r="AL148" s="71" t="e">
        <f t="shared" si="264"/>
        <v>#N/A</v>
      </c>
      <c r="AM148" s="34" t="e">
        <f t="shared" si="265"/>
        <v>#N/A</v>
      </c>
      <c r="AN148" s="47" t="e">
        <f t="shared" si="266"/>
        <v>#N/A</v>
      </c>
      <c r="AO148" s="35"/>
      <c r="AP148" s="83" t="str">
        <f t="shared" si="267"/>
        <v/>
      </c>
      <c r="AQ148" s="34" t="str">
        <f>IF(AND(Sufficient_data="Yes",Include_study?="Yes",Subgroup&lt;&gt;""),IF(COUNTIFS(Input!L$2:L147,"="&amp;"Yes",Input!C$2:C147,"="&amp;"Yes",Input!M$2:M147,"="&amp;Subgroup)&gt;0,"",Subgroup),"")</f>
        <v/>
      </c>
      <c r="AR148" s="89" t="str">
        <f t="shared" si="268"/>
        <v/>
      </c>
      <c r="AS148" s="76" t="str">
        <f t="shared" si="269"/>
        <v/>
      </c>
      <c r="AT148" s="34" t="str">
        <f t="shared" si="270"/>
        <v/>
      </c>
      <c r="AU148" s="90" t="str">
        <f t="shared" si="271"/>
        <v/>
      </c>
      <c r="AV148" s="34" t="str">
        <f t="shared" si="272"/>
        <v/>
      </c>
      <c r="AW148" s="34" t="str">
        <f t="shared" si="273"/>
        <v/>
      </c>
      <c r="AX148" s="34" t="str">
        <f t="shared" si="305"/>
        <v/>
      </c>
      <c r="AY148" s="34" t="str">
        <f t="shared" si="274"/>
        <v/>
      </c>
      <c r="AZ148" s="34" t="str">
        <f t="shared" si="275"/>
        <v/>
      </c>
      <c r="BA148" s="34" t="str">
        <f t="shared" si="306"/>
        <v/>
      </c>
      <c r="BB148" s="89" t="str">
        <f t="shared" si="276"/>
        <v/>
      </c>
      <c r="BC148" s="34" t="str">
        <f t="shared" si="307"/>
        <v/>
      </c>
      <c r="BD148" s="34" t="str">
        <f t="shared" si="308"/>
        <v/>
      </c>
      <c r="BE148" s="34" t="str">
        <f t="shared" si="277"/>
        <v/>
      </c>
      <c r="BF148" s="34" t="str">
        <f t="shared" si="278"/>
        <v/>
      </c>
      <c r="BG148" s="34" t="str">
        <f t="shared" si="319"/>
        <v/>
      </c>
      <c r="BH148" s="34" t="str">
        <f t="shared" si="320"/>
        <v/>
      </c>
      <c r="BI148" s="34" t="str">
        <f t="shared" si="279"/>
        <v/>
      </c>
      <c r="BJ148" s="34" t="str">
        <f t="shared" si="280"/>
        <v/>
      </c>
      <c r="BK148" s="34" t="str">
        <f t="shared" si="281"/>
        <v/>
      </c>
      <c r="BL148" s="34" t="e">
        <f t="shared" si="282"/>
        <v>#N/A</v>
      </c>
      <c r="BM148" s="84" t="str">
        <f t="shared" si="321"/>
        <v/>
      </c>
      <c r="BN148" s="34" t="str">
        <f t="shared" si="283"/>
        <v/>
      </c>
      <c r="BO148" s="34" t="str">
        <f t="shared" si="309"/>
        <v/>
      </c>
      <c r="BP148" s="34" t="str">
        <f t="shared" si="284"/>
        <v/>
      </c>
      <c r="BQ148" s="47" t="str">
        <f t="shared" si="322"/>
        <v/>
      </c>
      <c r="BV148" s="170"/>
      <c r="BW148" s="71" t="e">
        <f>IF(AND(Sufficient_data="Yes",Include_study?="Yes",Moderator&lt;&gt;""),'Moderator Analysis'!E:E,NA())</f>
        <v>#N/A</v>
      </c>
      <c r="BX148" s="34" t="e">
        <f>IF(AND(Include_study?="Yes",Sufficient_data="Yes",Moderator&lt;&gt;""),'Moderator Analysis'!F:F,NA())</f>
        <v>#N/A</v>
      </c>
      <c r="BY148" s="34" t="str">
        <f t="shared" si="310"/>
        <v/>
      </c>
      <c r="BZ148" s="34" t="str">
        <f>IF(AND(Sufficient_data="Yes",Include_study?="Yes",Moderator&lt;&gt;""),'Moderator Analysis'!F:F-CJ$2,"")</f>
        <v/>
      </c>
      <c r="CA148" s="34" t="str">
        <f>IF(AND(Sufficient_data="Yes",Include_study?="Yes",Moderator&lt;&gt;""),'Moderator Analysis'!E:E-CJ$3,"")</f>
        <v/>
      </c>
      <c r="CB148" s="47" t="str">
        <f t="shared" si="311"/>
        <v/>
      </c>
      <c r="CD148" s="95" t="str">
        <f t="shared" si="285"/>
        <v/>
      </c>
      <c r="CE148" s="77" t="str">
        <f>IF(AND(Sufficient_data="Yes",Include_study?="Yes",CD148&lt;&gt;""),'Moderator Analysis'!F:F-'Moderator Analysis'!J$37,"")</f>
        <v/>
      </c>
      <c r="CF148" s="77" t="str">
        <f>IF(AND(Sufficient_data="Yes",Include_study?="Yes",CD148&lt;&gt;""),'Moderator Analysis'!E:E-SUMPRODUCT('Moderator Analysis'!E:E,CD:CD)/SUM(CD:CD),"")</f>
        <v/>
      </c>
      <c r="CG148" s="96" t="str">
        <f>IF(AND(Sufficient_data="Yes",Include_study?="Yes",CD148&lt;&gt;""),CD:CD*(BX148-'Moderator Analysis'!J$29-'Moderator Analysis'!J$30*'Moderator Analysis'!E:E)^2,"")</f>
        <v/>
      </c>
      <c r="CL148" s="170"/>
      <c r="CM148" s="174"/>
      <c r="CN148" s="34" t="str">
        <f t="shared" si="312"/>
        <v/>
      </c>
      <c r="CO148" s="34" t="str">
        <f>IF(AND(Include_study?="Yes",Sufficient_data="Yes"),1/('Publication Bias Analysis'!F:F^2+IF(Additional_model="Fixed effect",0,Calculations!DB$11)),"")</f>
        <v/>
      </c>
      <c r="CP148" s="34" t="str">
        <f>IF(AND(Include_study?="Yes",Sufficient_data="Yes"),1/('Publication Bias Analysis'!F:F^2+IF(Additional_model="Fixed effect",0,'Publication Bias Analysis'!L$32)),"")</f>
        <v/>
      </c>
      <c r="CQ148" s="34" t="str">
        <f>IF(AND(Include_study?="Yes",Sufficient_data="Yes"),'Publication Bias Analysis'!E:E-'Publication Bias Analysis'!I$37,"")</f>
        <v/>
      </c>
      <c r="CR148" s="34" t="str">
        <f t="shared" si="313"/>
        <v/>
      </c>
      <c r="CS148" s="34" t="str">
        <f t="shared" si="323"/>
        <v/>
      </c>
      <c r="CT148" s="76" t="str">
        <f t="shared" si="314"/>
        <v/>
      </c>
      <c r="CU148" s="76" t="str">
        <f>IF(AND(Include_study?="Yes",Sufficient_data="Yes"),CT:CT+IF(DF:DF&lt;0,-1,1)*COUNTIF(CT$2:CT147,CT:CT),"")</f>
        <v/>
      </c>
      <c r="CV148" s="76" t="str">
        <f>IF(AND(Include_study?="Yes",Sufficient_data="Yes"),RANK(DJ:DJ,DJ:DJ,1)*IF(DI:DI&lt;0,-1,1)+IF(DI:DI&lt;0,-1,1)*COUNTIF(CT$2:CT147,CT:CT),"")</f>
        <v/>
      </c>
      <c r="CW148" s="76" t="str">
        <f>IF(AND(Include_study?="Yes",Sufficient_data="Yes"),RANK(DM:DM,DM:DM,1)*IF(DL:DL&lt;0,-1,1)+IF(DL:DL&lt;0,-1,1)*COUNTIF(CT$2:CT147,CT:CT),"")</f>
        <v/>
      </c>
      <c r="CX148" s="34" t="e">
        <f>IF(AND(Include_study?="Yes",Sufficient_data="Yes"),'Publication Bias Analysis'!E:E,NA())</f>
        <v>#N/A</v>
      </c>
      <c r="CY148" s="47" t="e">
        <f>IF(AND(Include_study?="Yes",Sufficient_data="Yes"),'Publication Bias Analysis'!F:F,NA())</f>
        <v>#N/A</v>
      </c>
      <c r="DE148" s="166"/>
      <c r="DF14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48" s="34" t="str">
        <f t="shared" si="286"/>
        <v/>
      </c>
      <c r="DH148" s="47" t="str">
        <f>IF(AND(Include_study?="Yes",Sufficient_data="Yes"),1/('Publication Bias Analysis'!F:F^2+IF(Additional_model="Fixed effect",0,$DQ$7)),"")</f>
        <v/>
      </c>
      <c r="DI148" s="34" t="str">
        <f>IF(AND(Include_study?="Yes",Sufficient_data="Yes"),IF('Publication Bias Analysis'!L$37="Left",'Publication Bias Analysis'!E:E-DQ$3,DQ$3-'Publication Bias Analysis'!E:E),"")</f>
        <v/>
      </c>
      <c r="DJ148" s="34" t="str">
        <f t="shared" si="287"/>
        <v/>
      </c>
      <c r="DK148" s="47" t="str">
        <f>IF(AND(DI148&lt;&gt;"",CU148&lt;=MAX(CU:CU)-DQ$8),1/('Publication Bias Analysis'!F:F^2+IF(Additional_model="Fixed effect",0,$DQ$15)),"")</f>
        <v/>
      </c>
      <c r="DL148" s="7" t="str">
        <f>IF(AND(Include_study?="Yes",Sufficient_data="Yes"),IF('Publication Bias Analysis'!L$37="Left",'Publication Bias Analysis'!E:E-DQ$11,DQ$11-'Publication Bias Analysis'!E:E),"")</f>
        <v/>
      </c>
      <c r="DM148" s="7" t="str">
        <f t="shared" si="288"/>
        <v/>
      </c>
      <c r="DN148" s="47" t="str">
        <f>IF(AND(DL148&lt;&gt;"",CV148&lt;=MAX(CV:CV)-DQ$16),1/('Publication Bias Analysis'!F:F^2+IF(Additional_model="Fixed effect",0,$DQ$23)),"")</f>
        <v/>
      </c>
      <c r="EF148" s="166"/>
      <c r="EG148" s="34" t="str">
        <f t="shared" si="315"/>
        <v/>
      </c>
      <c r="EH148" s="47" t="str">
        <f>IF(AND(Include_study?="Yes",Sufficient_data="Yes"),Z_score-('Publication Bias Analysis'!P$3+'Publication Bias Analysis'!P$4*Inverse_standard_error),"")</f>
        <v/>
      </c>
      <c r="EJ148" s="166"/>
      <c r="EK148" s="34" t="str">
        <f>IF(AND(Include_study?="Yes",Sufficient_data="Yes"),('Publication Bias Analysis'!E:E-SUMPRODUCT('Publication Bias Analysis'!E:E,Calculations!CN:CN)/SUM(Calculations!CN:CN))/(SQRT(EL:EL)),"")</f>
        <v/>
      </c>
      <c r="EL148" s="34" t="str">
        <f>IF(AND(Include_study?="Yes",Sufficient_data="Yes"),'Publication Bias Analysis'!F:F^2-1/(SUM(Calculations!CN:CN)),"")</f>
        <v/>
      </c>
      <c r="EM148" s="76" t="str">
        <f t="shared" si="316"/>
        <v/>
      </c>
      <c r="EN148" s="76" t="str">
        <f t="shared" si="317"/>
        <v/>
      </c>
      <c r="EO148" s="76" t="str">
        <f>IF(AND(Include_study?="Yes",Sufficient_data="Yes"),COUNTIFS(EM$2:EM147,"&lt;"&amp;EM148,EN$2:EN147,"&lt;"&amp;EN148)+COUNTIFS(EM149:EM$201,"&lt;"&amp;EM148,EN149:EN$201,"&lt;"&amp;EN148)+COUNTIFS(EM$2:EM147,"&gt;"&amp;EM148,EN$2:EN147,"&gt;"&amp;EN148)+COUNTIFS(EM149:EM$201,"&gt;"&amp;EM148,EN149:EN$201,"&gt;"&amp;EN148),"")</f>
        <v/>
      </c>
      <c r="EP148" s="101" t="str">
        <f>IF(AND(Include_study?="Yes",Sufficient_data="Yes"),COUNTIFS(EM$2:EM147,"&lt;"&amp;EM148,EN$2:EN147,"&gt;"&amp;EN148)+COUNTIFS(EM149:EM$201,"&lt;"&amp;EM148,EN149:EN$201,"&gt;"&amp;EN148)+COUNTIFS(EM$2:EM147,"&gt;"&amp;EM148,EN$2:EN147,"&lt;"&amp;EN148)+COUNTIFS(EM149:EM$201,"&gt;"&amp;EM148,EN149:EN$201,"&lt;"&amp;EN148),"")</f>
        <v/>
      </c>
      <c r="ER148" s="166"/>
      <c r="EW148" s="166"/>
      <c r="EX148" s="34" t="e">
        <f t="shared" si="255"/>
        <v>#N/A</v>
      </c>
      <c r="EY148" s="34" t="e">
        <f t="shared" si="256"/>
        <v>#N/A</v>
      </c>
      <c r="EZ148" s="34" t="str">
        <f t="shared" si="257"/>
        <v/>
      </c>
      <c r="FA148" s="47" t="str">
        <f>IF(AND(Include_study?="Yes",Sufficient_data="Yes"),Z_score-('Publication Bias Analysis'!AL$30+'Publication Bias Analysis'!AL$31*Inverse_standard_error),"")</f>
        <v/>
      </c>
      <c r="FG148" s="166"/>
      <c r="FH148" s="104" t="str">
        <f>IF(Z_score&lt;&gt;"",RANK('Publication Bias Analysis'!AT:AT,'Publication Bias Analysis'!AT:AT,1)+COUNTIF('Publication Bias Analysis'!AT$2:AT147,'Publication Bias Analysis'!AT148),"")</f>
        <v/>
      </c>
      <c r="FI148" s="34" t="str">
        <f t="shared" si="318"/>
        <v/>
      </c>
      <c r="FJ148" s="34" t="e">
        <f>IF('Publication Bias Analysis'!AS148&lt;&gt;"",'Publication Bias Analysis'!AS148,NA())</f>
        <v>#N/A</v>
      </c>
      <c r="FK148" s="34" t="e">
        <f>IF('Publication Bias Analysis'!AT148&lt;&gt;"",'Publication Bias Analysis'!AT148,NA())</f>
        <v>#N/A</v>
      </c>
      <c r="FL148" s="34" t="str">
        <f>IF(AND(Include_study?="Yes",Sufficient_data="Yes"),'Publication Bias Analysis'!AS:AS-AVERAGE('Publication Bias Analysis'!AS:AS),"")</f>
        <v/>
      </c>
      <c r="FM148" s="47" t="str">
        <f>IF(AND(Include_study?="Yes",Sufficient_data="Yes"),FK:FK-('Publication Bias Analysis'!AW$30+'Publication Bias Analysis'!AW$31*'Publication Bias Analysis'!AS:AS),"")</f>
        <v/>
      </c>
      <c r="FS148" s="166"/>
      <c r="FT148" s="34" t="str">
        <f t="shared" si="259"/>
        <v/>
      </c>
      <c r="FU148" s="90" t="str">
        <f t="shared" si="324"/>
        <v/>
      </c>
      <c r="FV148" s="47" t="str">
        <f t="shared" si="289"/>
        <v/>
      </c>
    </row>
    <row r="149" spans="1:178" x14ac:dyDescent="0.2">
      <c r="A149" s="169"/>
      <c r="B149" s="54" t="str">
        <f t="shared" si="290"/>
        <v/>
      </c>
      <c r="C149" s="76" t="str">
        <f>IF(B149&lt;&gt;"",IF(B149=0,COUNTIF(B$2:B148,0)+1,COUNTIF(B$2:B148,B149)+B149+COUNTIF(B:B,0)),"")</f>
        <v/>
      </c>
      <c r="D149" s="76" t="str">
        <f t="shared" si="222"/>
        <v/>
      </c>
      <c r="E149" s="121" t="str">
        <f>IF(AND(Sufficient_data="Yes",Include_study?="Yes",Input!Study_name&lt;&gt;""),Input!Study_name,"")</f>
        <v/>
      </c>
      <c r="F14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49" s="76" t="str">
        <f t="shared" si="291"/>
        <v/>
      </c>
      <c r="H149" s="132" t="str">
        <f t="shared" si="292"/>
        <v/>
      </c>
      <c r="I14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49" s="77" t="str">
        <f t="shared" si="225"/>
        <v/>
      </c>
      <c r="K149" s="77" t="str">
        <f t="shared" si="226"/>
        <v/>
      </c>
      <c r="L149" s="77" t="str">
        <f t="shared" si="227"/>
        <v/>
      </c>
      <c r="M149" s="77" t="str">
        <f t="shared" si="293"/>
        <v/>
      </c>
      <c r="N149" s="77" t="str">
        <f t="shared" si="294"/>
        <v/>
      </c>
      <c r="O149" s="146" t="str">
        <f t="shared" si="295"/>
        <v/>
      </c>
      <c r="P149" s="142" t="str">
        <f t="shared" si="296"/>
        <v/>
      </c>
      <c r="Q149" s="35"/>
      <c r="R149" s="71" t="e">
        <f t="shared" si="297"/>
        <v>#N/A</v>
      </c>
      <c r="S149" s="34" t="e">
        <f t="shared" si="298"/>
        <v>#N/A</v>
      </c>
      <c r="T149" s="47" t="e">
        <f t="shared" si="299"/>
        <v>#N/A</v>
      </c>
      <c r="Y149" s="169"/>
      <c r="Z149" s="83" t="str">
        <f t="shared" si="261"/>
        <v/>
      </c>
      <c r="AA149" s="34" t="str">
        <f t="shared" si="235"/>
        <v/>
      </c>
      <c r="AB149" s="34" t="str">
        <f t="shared" si="236"/>
        <v/>
      </c>
      <c r="AC149" s="34" t="str">
        <f t="shared" si="300"/>
        <v/>
      </c>
      <c r="AD149" s="34" t="str">
        <f t="shared" si="238"/>
        <v/>
      </c>
      <c r="AE149" s="77" t="str">
        <f t="shared" si="262"/>
        <v/>
      </c>
      <c r="AF149" s="77" t="str">
        <f t="shared" si="301"/>
        <v/>
      </c>
      <c r="AG149" s="84" t="str">
        <f t="shared" si="263"/>
        <v/>
      </c>
      <c r="AH149" s="34" t="str">
        <f t="shared" si="302"/>
        <v/>
      </c>
      <c r="AI149" s="34" t="str">
        <f t="shared" si="303"/>
        <v/>
      </c>
      <c r="AJ149" s="47" t="str">
        <f t="shared" si="304"/>
        <v/>
      </c>
      <c r="AK149" s="35"/>
      <c r="AL149" s="71" t="e">
        <f t="shared" si="264"/>
        <v>#N/A</v>
      </c>
      <c r="AM149" s="34" t="e">
        <f t="shared" si="265"/>
        <v>#N/A</v>
      </c>
      <c r="AN149" s="47" t="e">
        <f t="shared" si="266"/>
        <v>#N/A</v>
      </c>
      <c r="AO149" s="35"/>
      <c r="AP149" s="83" t="str">
        <f t="shared" si="267"/>
        <v/>
      </c>
      <c r="AQ149" s="34" t="str">
        <f>IF(AND(Sufficient_data="Yes",Include_study?="Yes",Subgroup&lt;&gt;""),IF(COUNTIFS(Input!L$2:L148,"="&amp;"Yes",Input!C$2:C148,"="&amp;"Yes",Input!M$2:M148,"="&amp;Subgroup)&gt;0,"",Subgroup),"")</f>
        <v/>
      </c>
      <c r="AR149" s="89" t="str">
        <f t="shared" si="268"/>
        <v/>
      </c>
      <c r="AS149" s="76" t="str">
        <f t="shared" si="269"/>
        <v/>
      </c>
      <c r="AT149" s="34" t="str">
        <f t="shared" si="270"/>
        <v/>
      </c>
      <c r="AU149" s="90" t="str">
        <f t="shared" si="271"/>
        <v/>
      </c>
      <c r="AV149" s="34" t="str">
        <f t="shared" si="272"/>
        <v/>
      </c>
      <c r="AW149" s="34" t="str">
        <f t="shared" si="273"/>
        <v/>
      </c>
      <c r="AX149" s="34" t="str">
        <f t="shared" si="305"/>
        <v/>
      </c>
      <c r="AY149" s="34" t="str">
        <f t="shared" si="274"/>
        <v/>
      </c>
      <c r="AZ149" s="34" t="str">
        <f t="shared" si="275"/>
        <v/>
      </c>
      <c r="BA149" s="34" t="str">
        <f t="shared" si="306"/>
        <v/>
      </c>
      <c r="BB149" s="89" t="str">
        <f t="shared" si="276"/>
        <v/>
      </c>
      <c r="BC149" s="34" t="str">
        <f t="shared" si="307"/>
        <v/>
      </c>
      <c r="BD149" s="34" t="str">
        <f t="shared" si="308"/>
        <v/>
      </c>
      <c r="BE149" s="34" t="str">
        <f t="shared" si="277"/>
        <v/>
      </c>
      <c r="BF149" s="34" t="str">
        <f t="shared" si="278"/>
        <v/>
      </c>
      <c r="BG149" s="34" t="str">
        <f t="shared" si="319"/>
        <v/>
      </c>
      <c r="BH149" s="34" t="str">
        <f t="shared" si="320"/>
        <v/>
      </c>
      <c r="BI149" s="34" t="str">
        <f t="shared" si="279"/>
        <v/>
      </c>
      <c r="BJ149" s="34" t="str">
        <f t="shared" si="280"/>
        <v/>
      </c>
      <c r="BK149" s="34" t="str">
        <f t="shared" si="281"/>
        <v/>
      </c>
      <c r="BL149" s="34" t="e">
        <f t="shared" si="282"/>
        <v>#N/A</v>
      </c>
      <c r="BM149" s="84" t="str">
        <f t="shared" si="321"/>
        <v/>
      </c>
      <c r="BN149" s="34" t="str">
        <f t="shared" si="283"/>
        <v/>
      </c>
      <c r="BO149" s="34" t="str">
        <f t="shared" si="309"/>
        <v/>
      </c>
      <c r="BP149" s="34" t="str">
        <f t="shared" si="284"/>
        <v/>
      </c>
      <c r="BQ149" s="47" t="str">
        <f t="shared" si="322"/>
        <v/>
      </c>
      <c r="BV149" s="170"/>
      <c r="BW149" s="71" t="e">
        <f>IF(AND(Sufficient_data="Yes",Include_study?="Yes",Moderator&lt;&gt;""),'Moderator Analysis'!E:E,NA())</f>
        <v>#N/A</v>
      </c>
      <c r="BX149" s="34" t="e">
        <f>IF(AND(Include_study?="Yes",Sufficient_data="Yes",Moderator&lt;&gt;""),'Moderator Analysis'!F:F,NA())</f>
        <v>#N/A</v>
      </c>
      <c r="BY149" s="34" t="str">
        <f t="shared" si="310"/>
        <v/>
      </c>
      <c r="BZ149" s="34" t="str">
        <f>IF(AND(Sufficient_data="Yes",Include_study?="Yes",Moderator&lt;&gt;""),'Moderator Analysis'!F:F-CJ$2,"")</f>
        <v/>
      </c>
      <c r="CA149" s="34" t="str">
        <f>IF(AND(Sufficient_data="Yes",Include_study?="Yes",Moderator&lt;&gt;""),'Moderator Analysis'!E:E-CJ$3,"")</f>
        <v/>
      </c>
      <c r="CB149" s="47" t="str">
        <f t="shared" si="311"/>
        <v/>
      </c>
      <c r="CD149" s="95" t="str">
        <f t="shared" si="285"/>
        <v/>
      </c>
      <c r="CE149" s="77" t="str">
        <f>IF(AND(Sufficient_data="Yes",Include_study?="Yes",CD149&lt;&gt;""),'Moderator Analysis'!F:F-'Moderator Analysis'!J$37,"")</f>
        <v/>
      </c>
      <c r="CF149" s="77" t="str">
        <f>IF(AND(Sufficient_data="Yes",Include_study?="Yes",CD149&lt;&gt;""),'Moderator Analysis'!E:E-SUMPRODUCT('Moderator Analysis'!E:E,CD:CD)/SUM(CD:CD),"")</f>
        <v/>
      </c>
      <c r="CG149" s="96" t="str">
        <f>IF(AND(Sufficient_data="Yes",Include_study?="Yes",CD149&lt;&gt;""),CD:CD*(BX149-'Moderator Analysis'!J$29-'Moderator Analysis'!J$30*'Moderator Analysis'!E:E)^2,"")</f>
        <v/>
      </c>
      <c r="CL149" s="170"/>
      <c r="CM149" s="174"/>
      <c r="CN149" s="34" t="str">
        <f t="shared" si="312"/>
        <v/>
      </c>
      <c r="CO149" s="34" t="str">
        <f>IF(AND(Include_study?="Yes",Sufficient_data="Yes"),1/('Publication Bias Analysis'!F:F^2+IF(Additional_model="Fixed effect",0,Calculations!DB$11)),"")</f>
        <v/>
      </c>
      <c r="CP149" s="34" t="str">
        <f>IF(AND(Include_study?="Yes",Sufficient_data="Yes"),1/('Publication Bias Analysis'!F:F^2+IF(Additional_model="Fixed effect",0,'Publication Bias Analysis'!L$32)),"")</f>
        <v/>
      </c>
      <c r="CQ149" s="34" t="str">
        <f>IF(AND(Include_study?="Yes",Sufficient_data="Yes"),'Publication Bias Analysis'!E:E-'Publication Bias Analysis'!I$37,"")</f>
        <v/>
      </c>
      <c r="CR149" s="34" t="str">
        <f t="shared" si="313"/>
        <v/>
      </c>
      <c r="CS149" s="34" t="str">
        <f t="shared" si="323"/>
        <v/>
      </c>
      <c r="CT149" s="76" t="str">
        <f t="shared" si="314"/>
        <v/>
      </c>
      <c r="CU149" s="76" t="str">
        <f>IF(AND(Include_study?="Yes",Sufficient_data="Yes"),CT:CT+IF(DF:DF&lt;0,-1,1)*COUNTIF(CT$2:CT148,CT:CT),"")</f>
        <v/>
      </c>
      <c r="CV149" s="76" t="str">
        <f>IF(AND(Include_study?="Yes",Sufficient_data="Yes"),RANK(DJ:DJ,DJ:DJ,1)*IF(DI:DI&lt;0,-1,1)+IF(DI:DI&lt;0,-1,1)*COUNTIF(CT$2:CT148,CT:CT),"")</f>
        <v/>
      </c>
      <c r="CW149" s="76" t="str">
        <f>IF(AND(Include_study?="Yes",Sufficient_data="Yes"),RANK(DM:DM,DM:DM,1)*IF(DL:DL&lt;0,-1,1)+IF(DL:DL&lt;0,-1,1)*COUNTIF(CT$2:CT148,CT:CT),"")</f>
        <v/>
      </c>
      <c r="CX149" s="34" t="e">
        <f>IF(AND(Include_study?="Yes",Sufficient_data="Yes"),'Publication Bias Analysis'!E:E,NA())</f>
        <v>#N/A</v>
      </c>
      <c r="CY149" s="47" t="e">
        <f>IF(AND(Include_study?="Yes",Sufficient_data="Yes"),'Publication Bias Analysis'!F:F,NA())</f>
        <v>#N/A</v>
      </c>
      <c r="DE149" s="166"/>
      <c r="DF14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49" s="34" t="str">
        <f t="shared" si="286"/>
        <v/>
      </c>
      <c r="DH149" s="47" t="str">
        <f>IF(AND(Include_study?="Yes",Sufficient_data="Yes"),1/('Publication Bias Analysis'!F:F^2+IF(Additional_model="Fixed effect",0,$DQ$7)),"")</f>
        <v/>
      </c>
      <c r="DI149" s="34" t="str">
        <f>IF(AND(Include_study?="Yes",Sufficient_data="Yes"),IF('Publication Bias Analysis'!L$37="Left",'Publication Bias Analysis'!E:E-DQ$3,DQ$3-'Publication Bias Analysis'!E:E),"")</f>
        <v/>
      </c>
      <c r="DJ149" s="34" t="str">
        <f t="shared" si="287"/>
        <v/>
      </c>
      <c r="DK149" s="47" t="str">
        <f>IF(AND(DI149&lt;&gt;"",CU149&lt;=MAX(CU:CU)-DQ$8),1/('Publication Bias Analysis'!F:F^2+IF(Additional_model="Fixed effect",0,$DQ$15)),"")</f>
        <v/>
      </c>
      <c r="DL149" s="7" t="str">
        <f>IF(AND(Include_study?="Yes",Sufficient_data="Yes"),IF('Publication Bias Analysis'!L$37="Left",'Publication Bias Analysis'!E:E-DQ$11,DQ$11-'Publication Bias Analysis'!E:E),"")</f>
        <v/>
      </c>
      <c r="DM149" s="7" t="str">
        <f t="shared" si="288"/>
        <v/>
      </c>
      <c r="DN149" s="47" t="str">
        <f>IF(AND(DL149&lt;&gt;"",CV149&lt;=MAX(CV:CV)-DQ$16),1/('Publication Bias Analysis'!F:F^2+IF(Additional_model="Fixed effect",0,$DQ$23)),"")</f>
        <v/>
      </c>
      <c r="EF149" s="166"/>
      <c r="EG149" s="34" t="str">
        <f t="shared" si="315"/>
        <v/>
      </c>
      <c r="EH149" s="47" t="str">
        <f>IF(AND(Include_study?="Yes",Sufficient_data="Yes"),Z_score-('Publication Bias Analysis'!P$3+'Publication Bias Analysis'!P$4*Inverse_standard_error),"")</f>
        <v/>
      </c>
      <c r="EJ149" s="166"/>
      <c r="EK149" s="34" t="str">
        <f>IF(AND(Include_study?="Yes",Sufficient_data="Yes"),('Publication Bias Analysis'!E:E-SUMPRODUCT('Publication Bias Analysis'!E:E,Calculations!CN:CN)/SUM(Calculations!CN:CN))/(SQRT(EL:EL)),"")</f>
        <v/>
      </c>
      <c r="EL149" s="34" t="str">
        <f>IF(AND(Include_study?="Yes",Sufficient_data="Yes"),'Publication Bias Analysis'!F:F^2-1/(SUM(Calculations!CN:CN)),"")</f>
        <v/>
      </c>
      <c r="EM149" s="76" t="str">
        <f t="shared" si="316"/>
        <v/>
      </c>
      <c r="EN149" s="76" t="str">
        <f t="shared" si="317"/>
        <v/>
      </c>
      <c r="EO149" s="76" t="str">
        <f>IF(AND(Include_study?="Yes",Sufficient_data="Yes"),COUNTIFS(EM$2:EM148,"&lt;"&amp;EM149,EN$2:EN148,"&lt;"&amp;EN149)+COUNTIFS(EM150:EM$201,"&lt;"&amp;EM149,EN150:EN$201,"&lt;"&amp;EN149)+COUNTIFS(EM$2:EM148,"&gt;"&amp;EM149,EN$2:EN148,"&gt;"&amp;EN149)+COUNTIFS(EM150:EM$201,"&gt;"&amp;EM149,EN150:EN$201,"&gt;"&amp;EN149),"")</f>
        <v/>
      </c>
      <c r="EP149" s="101" t="str">
        <f>IF(AND(Include_study?="Yes",Sufficient_data="Yes"),COUNTIFS(EM$2:EM148,"&lt;"&amp;EM149,EN$2:EN148,"&gt;"&amp;EN149)+COUNTIFS(EM150:EM$201,"&lt;"&amp;EM149,EN150:EN$201,"&gt;"&amp;EN149)+COUNTIFS(EM$2:EM148,"&gt;"&amp;EM149,EN$2:EN148,"&lt;"&amp;EN149)+COUNTIFS(EM150:EM$201,"&gt;"&amp;EM149,EN150:EN$201,"&lt;"&amp;EN149),"")</f>
        <v/>
      </c>
      <c r="ER149" s="166"/>
      <c r="EW149" s="166"/>
      <c r="EX149" s="34" t="e">
        <f t="shared" si="255"/>
        <v>#N/A</v>
      </c>
      <c r="EY149" s="34" t="e">
        <f t="shared" si="256"/>
        <v>#N/A</v>
      </c>
      <c r="EZ149" s="34" t="str">
        <f t="shared" si="257"/>
        <v/>
      </c>
      <c r="FA149" s="47" t="str">
        <f>IF(AND(Include_study?="Yes",Sufficient_data="Yes"),Z_score-('Publication Bias Analysis'!AL$30+'Publication Bias Analysis'!AL$31*Inverse_standard_error),"")</f>
        <v/>
      </c>
      <c r="FG149" s="166"/>
      <c r="FH149" s="104" t="str">
        <f>IF(Z_score&lt;&gt;"",RANK('Publication Bias Analysis'!AT:AT,'Publication Bias Analysis'!AT:AT,1)+COUNTIF('Publication Bias Analysis'!AT$2:AT148,'Publication Bias Analysis'!AT149),"")</f>
        <v/>
      </c>
      <c r="FI149" s="34" t="str">
        <f t="shared" si="318"/>
        <v/>
      </c>
      <c r="FJ149" s="34" t="e">
        <f>IF('Publication Bias Analysis'!AS149&lt;&gt;"",'Publication Bias Analysis'!AS149,NA())</f>
        <v>#N/A</v>
      </c>
      <c r="FK149" s="34" t="e">
        <f>IF('Publication Bias Analysis'!AT149&lt;&gt;"",'Publication Bias Analysis'!AT149,NA())</f>
        <v>#N/A</v>
      </c>
      <c r="FL149" s="34" t="str">
        <f>IF(AND(Include_study?="Yes",Sufficient_data="Yes"),'Publication Bias Analysis'!AS:AS-AVERAGE('Publication Bias Analysis'!AS:AS),"")</f>
        <v/>
      </c>
      <c r="FM149" s="47" t="str">
        <f>IF(AND(Include_study?="Yes",Sufficient_data="Yes"),FK:FK-('Publication Bias Analysis'!AW$30+'Publication Bias Analysis'!AW$31*'Publication Bias Analysis'!AS:AS),"")</f>
        <v/>
      </c>
      <c r="FS149" s="166"/>
      <c r="FT149" s="34" t="str">
        <f t="shared" si="259"/>
        <v/>
      </c>
      <c r="FU149" s="90" t="str">
        <f t="shared" si="324"/>
        <v/>
      </c>
      <c r="FV149" s="47" t="str">
        <f t="shared" si="289"/>
        <v/>
      </c>
    </row>
    <row r="150" spans="1:178" x14ac:dyDescent="0.2">
      <c r="A150" s="169"/>
      <c r="B150" s="54" t="str">
        <f t="shared" si="290"/>
        <v/>
      </c>
      <c r="C150" s="76" t="str">
        <f>IF(B150&lt;&gt;"",IF(B150=0,COUNTIF(B$2:B149,0)+1,COUNTIF(B$2:B149,B150)+B150+COUNTIF(B:B,0)),"")</f>
        <v/>
      </c>
      <c r="D150" s="76" t="str">
        <f t="shared" si="222"/>
        <v/>
      </c>
      <c r="E150" s="121" t="str">
        <f>IF(AND(Sufficient_data="Yes",Include_study?="Yes",Input!Study_name&lt;&gt;""),Input!Study_name,"")</f>
        <v/>
      </c>
      <c r="F15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50" s="76" t="str">
        <f t="shared" si="291"/>
        <v/>
      </c>
      <c r="H150" s="132" t="str">
        <f t="shared" si="292"/>
        <v/>
      </c>
      <c r="I15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50" s="77" t="str">
        <f t="shared" si="225"/>
        <v/>
      </c>
      <c r="K150" s="77" t="str">
        <f t="shared" si="226"/>
        <v/>
      </c>
      <c r="L150" s="77" t="str">
        <f t="shared" si="227"/>
        <v/>
      </c>
      <c r="M150" s="77" t="str">
        <f t="shared" si="293"/>
        <v/>
      </c>
      <c r="N150" s="77" t="str">
        <f t="shared" si="294"/>
        <v/>
      </c>
      <c r="O150" s="146" t="str">
        <f t="shared" si="295"/>
        <v/>
      </c>
      <c r="P150" s="142" t="str">
        <f t="shared" si="296"/>
        <v/>
      </c>
      <c r="Q150" s="35"/>
      <c r="R150" s="71" t="e">
        <f t="shared" si="297"/>
        <v>#N/A</v>
      </c>
      <c r="S150" s="34" t="e">
        <f t="shared" si="298"/>
        <v>#N/A</v>
      </c>
      <c r="T150" s="47" t="e">
        <f t="shared" si="299"/>
        <v>#N/A</v>
      </c>
      <c r="Y150" s="169"/>
      <c r="Z150" s="83" t="str">
        <f t="shared" si="261"/>
        <v/>
      </c>
      <c r="AA150" s="34" t="str">
        <f t="shared" si="235"/>
        <v/>
      </c>
      <c r="AB150" s="34" t="str">
        <f t="shared" si="236"/>
        <v/>
      </c>
      <c r="AC150" s="34" t="str">
        <f t="shared" si="300"/>
        <v/>
      </c>
      <c r="AD150" s="34" t="str">
        <f t="shared" si="238"/>
        <v/>
      </c>
      <c r="AE150" s="77" t="str">
        <f t="shared" si="262"/>
        <v/>
      </c>
      <c r="AF150" s="77" t="str">
        <f t="shared" si="301"/>
        <v/>
      </c>
      <c r="AG150" s="84" t="str">
        <f t="shared" si="263"/>
        <v/>
      </c>
      <c r="AH150" s="34" t="str">
        <f t="shared" si="302"/>
        <v/>
      </c>
      <c r="AI150" s="34" t="str">
        <f t="shared" si="303"/>
        <v/>
      </c>
      <c r="AJ150" s="47" t="str">
        <f t="shared" si="304"/>
        <v/>
      </c>
      <c r="AK150" s="35"/>
      <c r="AL150" s="71" t="e">
        <f t="shared" si="264"/>
        <v>#N/A</v>
      </c>
      <c r="AM150" s="34" t="e">
        <f t="shared" si="265"/>
        <v>#N/A</v>
      </c>
      <c r="AN150" s="47" t="e">
        <f t="shared" si="266"/>
        <v>#N/A</v>
      </c>
      <c r="AO150" s="35"/>
      <c r="AP150" s="83" t="str">
        <f t="shared" si="267"/>
        <v/>
      </c>
      <c r="AQ150" s="34" t="str">
        <f>IF(AND(Sufficient_data="Yes",Include_study?="Yes",Subgroup&lt;&gt;""),IF(COUNTIFS(Input!L$2:L149,"="&amp;"Yes",Input!C$2:C149,"="&amp;"Yes",Input!M$2:M149,"="&amp;Subgroup)&gt;0,"",Subgroup),"")</f>
        <v/>
      </c>
      <c r="AR150" s="89" t="str">
        <f t="shared" si="268"/>
        <v/>
      </c>
      <c r="AS150" s="76" t="str">
        <f t="shared" si="269"/>
        <v/>
      </c>
      <c r="AT150" s="34" t="str">
        <f t="shared" si="270"/>
        <v/>
      </c>
      <c r="AU150" s="90" t="str">
        <f t="shared" si="271"/>
        <v/>
      </c>
      <c r="AV150" s="34" t="str">
        <f t="shared" si="272"/>
        <v/>
      </c>
      <c r="AW150" s="34" t="str">
        <f t="shared" si="273"/>
        <v/>
      </c>
      <c r="AX150" s="34" t="str">
        <f t="shared" si="305"/>
        <v/>
      </c>
      <c r="AY150" s="34" t="str">
        <f t="shared" si="274"/>
        <v/>
      </c>
      <c r="AZ150" s="34" t="str">
        <f t="shared" si="275"/>
        <v/>
      </c>
      <c r="BA150" s="34" t="str">
        <f t="shared" si="306"/>
        <v/>
      </c>
      <c r="BB150" s="89" t="str">
        <f t="shared" si="276"/>
        <v/>
      </c>
      <c r="BC150" s="34" t="str">
        <f t="shared" si="307"/>
        <v/>
      </c>
      <c r="BD150" s="34" t="str">
        <f t="shared" si="308"/>
        <v/>
      </c>
      <c r="BE150" s="34" t="str">
        <f t="shared" si="277"/>
        <v/>
      </c>
      <c r="BF150" s="34" t="str">
        <f t="shared" si="278"/>
        <v/>
      </c>
      <c r="BG150" s="34" t="str">
        <f t="shared" si="319"/>
        <v/>
      </c>
      <c r="BH150" s="34" t="str">
        <f t="shared" si="320"/>
        <v/>
      </c>
      <c r="BI150" s="34" t="str">
        <f t="shared" si="279"/>
        <v/>
      </c>
      <c r="BJ150" s="34" t="str">
        <f t="shared" si="280"/>
        <v/>
      </c>
      <c r="BK150" s="34" t="str">
        <f t="shared" si="281"/>
        <v/>
      </c>
      <c r="BL150" s="34" t="e">
        <f t="shared" si="282"/>
        <v>#N/A</v>
      </c>
      <c r="BM150" s="84" t="str">
        <f t="shared" si="321"/>
        <v/>
      </c>
      <c r="BN150" s="34" t="str">
        <f t="shared" si="283"/>
        <v/>
      </c>
      <c r="BO150" s="34" t="str">
        <f t="shared" si="309"/>
        <v/>
      </c>
      <c r="BP150" s="34" t="str">
        <f t="shared" si="284"/>
        <v/>
      </c>
      <c r="BQ150" s="47" t="str">
        <f t="shared" si="322"/>
        <v/>
      </c>
      <c r="BV150" s="170"/>
      <c r="BW150" s="71" t="e">
        <f>IF(AND(Sufficient_data="Yes",Include_study?="Yes",Moderator&lt;&gt;""),'Moderator Analysis'!E:E,NA())</f>
        <v>#N/A</v>
      </c>
      <c r="BX150" s="34" t="e">
        <f>IF(AND(Include_study?="Yes",Sufficient_data="Yes",Moderator&lt;&gt;""),'Moderator Analysis'!F:F,NA())</f>
        <v>#N/A</v>
      </c>
      <c r="BY150" s="34" t="str">
        <f t="shared" si="310"/>
        <v/>
      </c>
      <c r="BZ150" s="34" t="str">
        <f>IF(AND(Sufficient_data="Yes",Include_study?="Yes",Moderator&lt;&gt;""),'Moderator Analysis'!F:F-CJ$2,"")</f>
        <v/>
      </c>
      <c r="CA150" s="34" t="str">
        <f>IF(AND(Sufficient_data="Yes",Include_study?="Yes",Moderator&lt;&gt;""),'Moderator Analysis'!E:E-CJ$3,"")</f>
        <v/>
      </c>
      <c r="CB150" s="47" t="str">
        <f t="shared" si="311"/>
        <v/>
      </c>
      <c r="CD150" s="95" t="str">
        <f t="shared" si="285"/>
        <v/>
      </c>
      <c r="CE150" s="77" t="str">
        <f>IF(AND(Sufficient_data="Yes",Include_study?="Yes",CD150&lt;&gt;""),'Moderator Analysis'!F:F-'Moderator Analysis'!J$37,"")</f>
        <v/>
      </c>
      <c r="CF150" s="77" t="str">
        <f>IF(AND(Sufficient_data="Yes",Include_study?="Yes",CD150&lt;&gt;""),'Moderator Analysis'!E:E-SUMPRODUCT('Moderator Analysis'!E:E,CD:CD)/SUM(CD:CD),"")</f>
        <v/>
      </c>
      <c r="CG150" s="96" t="str">
        <f>IF(AND(Sufficient_data="Yes",Include_study?="Yes",CD150&lt;&gt;""),CD:CD*(BX150-'Moderator Analysis'!J$29-'Moderator Analysis'!J$30*'Moderator Analysis'!E:E)^2,"")</f>
        <v/>
      </c>
      <c r="CL150" s="170"/>
      <c r="CM150" s="174"/>
      <c r="CN150" s="34" t="str">
        <f t="shared" si="312"/>
        <v/>
      </c>
      <c r="CO150" s="34" t="str">
        <f>IF(AND(Include_study?="Yes",Sufficient_data="Yes"),1/('Publication Bias Analysis'!F:F^2+IF(Additional_model="Fixed effect",0,Calculations!DB$11)),"")</f>
        <v/>
      </c>
      <c r="CP150" s="34" t="str">
        <f>IF(AND(Include_study?="Yes",Sufficient_data="Yes"),1/('Publication Bias Analysis'!F:F^2+IF(Additional_model="Fixed effect",0,'Publication Bias Analysis'!L$32)),"")</f>
        <v/>
      </c>
      <c r="CQ150" s="34" t="str">
        <f>IF(AND(Include_study?="Yes",Sufficient_data="Yes"),'Publication Bias Analysis'!E:E-'Publication Bias Analysis'!I$37,"")</f>
        <v/>
      </c>
      <c r="CR150" s="34" t="str">
        <f t="shared" si="313"/>
        <v/>
      </c>
      <c r="CS150" s="34" t="str">
        <f t="shared" si="323"/>
        <v/>
      </c>
      <c r="CT150" s="76" t="str">
        <f t="shared" si="314"/>
        <v/>
      </c>
      <c r="CU150" s="76" t="str">
        <f>IF(AND(Include_study?="Yes",Sufficient_data="Yes"),CT:CT+IF(DF:DF&lt;0,-1,1)*COUNTIF(CT$2:CT149,CT:CT),"")</f>
        <v/>
      </c>
      <c r="CV150" s="76" t="str">
        <f>IF(AND(Include_study?="Yes",Sufficient_data="Yes"),RANK(DJ:DJ,DJ:DJ,1)*IF(DI:DI&lt;0,-1,1)+IF(DI:DI&lt;0,-1,1)*COUNTIF(CT$2:CT149,CT:CT),"")</f>
        <v/>
      </c>
      <c r="CW150" s="76" t="str">
        <f>IF(AND(Include_study?="Yes",Sufficient_data="Yes"),RANK(DM:DM,DM:DM,1)*IF(DL:DL&lt;0,-1,1)+IF(DL:DL&lt;0,-1,1)*COUNTIF(CT$2:CT149,CT:CT),"")</f>
        <v/>
      </c>
      <c r="CX150" s="34" t="e">
        <f>IF(AND(Include_study?="Yes",Sufficient_data="Yes"),'Publication Bias Analysis'!E:E,NA())</f>
        <v>#N/A</v>
      </c>
      <c r="CY150" s="47" t="e">
        <f>IF(AND(Include_study?="Yes",Sufficient_data="Yes"),'Publication Bias Analysis'!F:F,NA())</f>
        <v>#N/A</v>
      </c>
      <c r="DE150" s="166"/>
      <c r="DF15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50" s="34" t="str">
        <f t="shared" si="286"/>
        <v/>
      </c>
      <c r="DH150" s="47" t="str">
        <f>IF(AND(Include_study?="Yes",Sufficient_data="Yes"),1/('Publication Bias Analysis'!F:F^2+IF(Additional_model="Fixed effect",0,$DQ$7)),"")</f>
        <v/>
      </c>
      <c r="DI150" s="34" t="str">
        <f>IF(AND(Include_study?="Yes",Sufficient_data="Yes"),IF('Publication Bias Analysis'!L$37="Left",'Publication Bias Analysis'!E:E-DQ$3,DQ$3-'Publication Bias Analysis'!E:E),"")</f>
        <v/>
      </c>
      <c r="DJ150" s="34" t="str">
        <f t="shared" si="287"/>
        <v/>
      </c>
      <c r="DK150" s="47" t="str">
        <f>IF(AND(DI150&lt;&gt;"",CU150&lt;=MAX(CU:CU)-DQ$8),1/('Publication Bias Analysis'!F:F^2+IF(Additional_model="Fixed effect",0,$DQ$15)),"")</f>
        <v/>
      </c>
      <c r="DL150" s="7" t="str">
        <f>IF(AND(Include_study?="Yes",Sufficient_data="Yes"),IF('Publication Bias Analysis'!L$37="Left",'Publication Bias Analysis'!E:E-DQ$11,DQ$11-'Publication Bias Analysis'!E:E),"")</f>
        <v/>
      </c>
      <c r="DM150" s="7" t="str">
        <f t="shared" si="288"/>
        <v/>
      </c>
      <c r="DN150" s="47" t="str">
        <f>IF(AND(DL150&lt;&gt;"",CV150&lt;=MAX(CV:CV)-DQ$16),1/('Publication Bias Analysis'!F:F^2+IF(Additional_model="Fixed effect",0,$DQ$23)),"")</f>
        <v/>
      </c>
      <c r="EF150" s="166"/>
      <c r="EG150" s="34" t="str">
        <f t="shared" si="315"/>
        <v/>
      </c>
      <c r="EH150" s="47" t="str">
        <f>IF(AND(Include_study?="Yes",Sufficient_data="Yes"),Z_score-('Publication Bias Analysis'!P$3+'Publication Bias Analysis'!P$4*Inverse_standard_error),"")</f>
        <v/>
      </c>
      <c r="EJ150" s="166"/>
      <c r="EK150" s="34" t="str">
        <f>IF(AND(Include_study?="Yes",Sufficient_data="Yes"),('Publication Bias Analysis'!E:E-SUMPRODUCT('Publication Bias Analysis'!E:E,Calculations!CN:CN)/SUM(Calculations!CN:CN))/(SQRT(EL:EL)),"")</f>
        <v/>
      </c>
      <c r="EL150" s="34" t="str">
        <f>IF(AND(Include_study?="Yes",Sufficient_data="Yes"),'Publication Bias Analysis'!F:F^2-1/(SUM(Calculations!CN:CN)),"")</f>
        <v/>
      </c>
      <c r="EM150" s="76" t="str">
        <f t="shared" si="316"/>
        <v/>
      </c>
      <c r="EN150" s="76" t="str">
        <f t="shared" si="317"/>
        <v/>
      </c>
      <c r="EO150" s="76" t="str">
        <f>IF(AND(Include_study?="Yes",Sufficient_data="Yes"),COUNTIFS(EM$2:EM149,"&lt;"&amp;EM150,EN$2:EN149,"&lt;"&amp;EN150)+COUNTIFS(EM151:EM$201,"&lt;"&amp;EM150,EN151:EN$201,"&lt;"&amp;EN150)+COUNTIFS(EM$2:EM149,"&gt;"&amp;EM150,EN$2:EN149,"&gt;"&amp;EN150)+COUNTIFS(EM151:EM$201,"&gt;"&amp;EM150,EN151:EN$201,"&gt;"&amp;EN150),"")</f>
        <v/>
      </c>
      <c r="EP150" s="101" t="str">
        <f>IF(AND(Include_study?="Yes",Sufficient_data="Yes"),COUNTIFS(EM$2:EM149,"&lt;"&amp;EM150,EN$2:EN149,"&gt;"&amp;EN150)+COUNTIFS(EM151:EM$201,"&lt;"&amp;EM150,EN151:EN$201,"&gt;"&amp;EN150)+COUNTIFS(EM$2:EM149,"&gt;"&amp;EM150,EN$2:EN149,"&lt;"&amp;EN150)+COUNTIFS(EM151:EM$201,"&gt;"&amp;EM150,EN151:EN$201,"&lt;"&amp;EN150),"")</f>
        <v/>
      </c>
      <c r="ER150" s="166"/>
      <c r="EW150" s="166"/>
      <c r="EX150" s="34" t="e">
        <f t="shared" si="255"/>
        <v>#N/A</v>
      </c>
      <c r="EY150" s="34" t="e">
        <f t="shared" si="256"/>
        <v>#N/A</v>
      </c>
      <c r="EZ150" s="34" t="str">
        <f t="shared" si="257"/>
        <v/>
      </c>
      <c r="FA150" s="47" t="str">
        <f>IF(AND(Include_study?="Yes",Sufficient_data="Yes"),Z_score-('Publication Bias Analysis'!AL$30+'Publication Bias Analysis'!AL$31*Inverse_standard_error),"")</f>
        <v/>
      </c>
      <c r="FG150" s="166"/>
      <c r="FH150" s="104" t="str">
        <f>IF(Z_score&lt;&gt;"",RANK('Publication Bias Analysis'!AT:AT,'Publication Bias Analysis'!AT:AT,1)+COUNTIF('Publication Bias Analysis'!AT$2:AT149,'Publication Bias Analysis'!AT150),"")</f>
        <v/>
      </c>
      <c r="FI150" s="34" t="str">
        <f t="shared" si="318"/>
        <v/>
      </c>
      <c r="FJ150" s="34" t="e">
        <f>IF('Publication Bias Analysis'!AS150&lt;&gt;"",'Publication Bias Analysis'!AS150,NA())</f>
        <v>#N/A</v>
      </c>
      <c r="FK150" s="34" t="e">
        <f>IF('Publication Bias Analysis'!AT150&lt;&gt;"",'Publication Bias Analysis'!AT150,NA())</f>
        <v>#N/A</v>
      </c>
      <c r="FL150" s="34" t="str">
        <f>IF(AND(Include_study?="Yes",Sufficient_data="Yes"),'Publication Bias Analysis'!AS:AS-AVERAGE('Publication Bias Analysis'!AS:AS),"")</f>
        <v/>
      </c>
      <c r="FM150" s="47" t="str">
        <f>IF(AND(Include_study?="Yes",Sufficient_data="Yes"),FK:FK-('Publication Bias Analysis'!AW$30+'Publication Bias Analysis'!AW$31*'Publication Bias Analysis'!AS:AS),"")</f>
        <v/>
      </c>
      <c r="FS150" s="166"/>
      <c r="FT150" s="34" t="str">
        <f t="shared" si="259"/>
        <v/>
      </c>
      <c r="FU150" s="90" t="str">
        <f t="shared" si="324"/>
        <v/>
      </c>
      <c r="FV150" s="47" t="str">
        <f t="shared" si="289"/>
        <v/>
      </c>
    </row>
    <row r="151" spans="1:178" x14ac:dyDescent="0.2">
      <c r="A151" s="169"/>
      <c r="B151" s="54" t="str">
        <f t="shared" si="290"/>
        <v/>
      </c>
      <c r="C151" s="76" t="str">
        <f>IF(B151&lt;&gt;"",IF(B151=0,COUNTIF(B$2:B150,0)+1,COUNTIF(B$2:B150,B151)+B151+COUNTIF(B:B,0)),"")</f>
        <v/>
      </c>
      <c r="D151" s="76" t="str">
        <f t="shared" si="222"/>
        <v/>
      </c>
      <c r="E151" s="121" t="str">
        <f>IF(AND(Sufficient_data="Yes",Include_study?="Yes",Input!Study_name&lt;&gt;""),Input!Study_name,"")</f>
        <v/>
      </c>
      <c r="F15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51" s="76" t="str">
        <f t="shared" si="291"/>
        <v/>
      </c>
      <c r="H151" s="132" t="str">
        <f t="shared" si="292"/>
        <v/>
      </c>
      <c r="I15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51" s="77" t="str">
        <f t="shared" si="225"/>
        <v/>
      </c>
      <c r="K151" s="77" t="str">
        <f t="shared" si="226"/>
        <v/>
      </c>
      <c r="L151" s="77" t="str">
        <f t="shared" si="227"/>
        <v/>
      </c>
      <c r="M151" s="77" t="str">
        <f t="shared" si="293"/>
        <v/>
      </c>
      <c r="N151" s="77" t="str">
        <f t="shared" si="294"/>
        <v/>
      </c>
      <c r="O151" s="146" t="str">
        <f t="shared" si="295"/>
        <v/>
      </c>
      <c r="P151" s="142" t="str">
        <f t="shared" si="296"/>
        <v/>
      </c>
      <c r="Q151" s="35"/>
      <c r="R151" s="71" t="e">
        <f t="shared" si="297"/>
        <v>#N/A</v>
      </c>
      <c r="S151" s="34" t="e">
        <f t="shared" si="298"/>
        <v>#N/A</v>
      </c>
      <c r="T151" s="47" t="e">
        <f t="shared" si="299"/>
        <v>#N/A</v>
      </c>
      <c r="Y151" s="169"/>
      <c r="Z151" s="83" t="str">
        <f t="shared" si="261"/>
        <v/>
      </c>
      <c r="AA151" s="34" t="str">
        <f t="shared" si="235"/>
        <v/>
      </c>
      <c r="AB151" s="34" t="str">
        <f t="shared" si="236"/>
        <v/>
      </c>
      <c r="AC151" s="34" t="str">
        <f t="shared" si="300"/>
        <v/>
      </c>
      <c r="AD151" s="34" t="str">
        <f t="shared" si="238"/>
        <v/>
      </c>
      <c r="AE151" s="77" t="str">
        <f t="shared" si="262"/>
        <v/>
      </c>
      <c r="AF151" s="77" t="str">
        <f t="shared" si="301"/>
        <v/>
      </c>
      <c r="AG151" s="84" t="str">
        <f t="shared" si="263"/>
        <v/>
      </c>
      <c r="AH151" s="34" t="str">
        <f t="shared" si="302"/>
        <v/>
      </c>
      <c r="AI151" s="34" t="str">
        <f t="shared" si="303"/>
        <v/>
      </c>
      <c r="AJ151" s="47" t="str">
        <f t="shared" si="304"/>
        <v/>
      </c>
      <c r="AK151" s="35"/>
      <c r="AL151" s="71" t="e">
        <f t="shared" si="264"/>
        <v>#N/A</v>
      </c>
      <c r="AM151" s="34" t="e">
        <f t="shared" si="265"/>
        <v>#N/A</v>
      </c>
      <c r="AN151" s="47" t="e">
        <f t="shared" si="266"/>
        <v>#N/A</v>
      </c>
      <c r="AO151" s="35"/>
      <c r="AP151" s="83" t="str">
        <f t="shared" si="267"/>
        <v/>
      </c>
      <c r="AQ151" s="34" t="str">
        <f>IF(AND(Sufficient_data="Yes",Include_study?="Yes",Subgroup&lt;&gt;""),IF(COUNTIFS(Input!L$2:L150,"="&amp;"Yes",Input!C$2:C150,"="&amp;"Yes",Input!M$2:M150,"="&amp;Subgroup)&gt;0,"",Subgroup),"")</f>
        <v/>
      </c>
      <c r="AR151" s="89" t="str">
        <f t="shared" si="268"/>
        <v/>
      </c>
      <c r="AS151" s="76" t="str">
        <f t="shared" si="269"/>
        <v/>
      </c>
      <c r="AT151" s="34" t="str">
        <f t="shared" si="270"/>
        <v/>
      </c>
      <c r="AU151" s="90" t="str">
        <f t="shared" si="271"/>
        <v/>
      </c>
      <c r="AV151" s="34" t="str">
        <f t="shared" si="272"/>
        <v/>
      </c>
      <c r="AW151" s="34" t="str">
        <f t="shared" si="273"/>
        <v/>
      </c>
      <c r="AX151" s="34" t="str">
        <f t="shared" si="305"/>
        <v/>
      </c>
      <c r="AY151" s="34" t="str">
        <f t="shared" si="274"/>
        <v/>
      </c>
      <c r="AZ151" s="34" t="str">
        <f t="shared" si="275"/>
        <v/>
      </c>
      <c r="BA151" s="34" t="str">
        <f t="shared" si="306"/>
        <v/>
      </c>
      <c r="BB151" s="89" t="str">
        <f t="shared" si="276"/>
        <v/>
      </c>
      <c r="BC151" s="34" t="str">
        <f t="shared" si="307"/>
        <v/>
      </c>
      <c r="BD151" s="34" t="str">
        <f t="shared" si="308"/>
        <v/>
      </c>
      <c r="BE151" s="34" t="str">
        <f t="shared" si="277"/>
        <v/>
      </c>
      <c r="BF151" s="34" t="str">
        <f t="shared" si="278"/>
        <v/>
      </c>
      <c r="BG151" s="34" t="str">
        <f t="shared" si="319"/>
        <v/>
      </c>
      <c r="BH151" s="34" t="str">
        <f t="shared" si="320"/>
        <v/>
      </c>
      <c r="BI151" s="34" t="str">
        <f t="shared" si="279"/>
        <v/>
      </c>
      <c r="BJ151" s="34" t="str">
        <f t="shared" si="280"/>
        <v/>
      </c>
      <c r="BK151" s="34" t="str">
        <f t="shared" si="281"/>
        <v/>
      </c>
      <c r="BL151" s="34" t="e">
        <f t="shared" si="282"/>
        <v>#N/A</v>
      </c>
      <c r="BM151" s="84" t="str">
        <f t="shared" si="321"/>
        <v/>
      </c>
      <c r="BN151" s="34" t="str">
        <f t="shared" si="283"/>
        <v/>
      </c>
      <c r="BO151" s="34" t="str">
        <f t="shared" si="309"/>
        <v/>
      </c>
      <c r="BP151" s="34" t="str">
        <f t="shared" si="284"/>
        <v/>
      </c>
      <c r="BQ151" s="47" t="str">
        <f t="shared" si="322"/>
        <v/>
      </c>
      <c r="BV151" s="170"/>
      <c r="BW151" s="71" t="e">
        <f>IF(AND(Sufficient_data="Yes",Include_study?="Yes",Moderator&lt;&gt;""),'Moderator Analysis'!E:E,NA())</f>
        <v>#N/A</v>
      </c>
      <c r="BX151" s="34" t="e">
        <f>IF(AND(Include_study?="Yes",Sufficient_data="Yes",Moderator&lt;&gt;""),'Moderator Analysis'!F:F,NA())</f>
        <v>#N/A</v>
      </c>
      <c r="BY151" s="34" t="str">
        <f t="shared" si="310"/>
        <v/>
      </c>
      <c r="BZ151" s="34" t="str">
        <f>IF(AND(Sufficient_data="Yes",Include_study?="Yes",Moderator&lt;&gt;""),'Moderator Analysis'!F:F-CJ$2,"")</f>
        <v/>
      </c>
      <c r="CA151" s="34" t="str">
        <f>IF(AND(Sufficient_data="Yes",Include_study?="Yes",Moderator&lt;&gt;""),'Moderator Analysis'!E:E-CJ$3,"")</f>
        <v/>
      </c>
      <c r="CB151" s="47" t="str">
        <f t="shared" si="311"/>
        <v/>
      </c>
      <c r="CD151" s="95" t="str">
        <f t="shared" si="285"/>
        <v/>
      </c>
      <c r="CE151" s="77" t="str">
        <f>IF(AND(Sufficient_data="Yes",Include_study?="Yes",CD151&lt;&gt;""),'Moderator Analysis'!F:F-'Moderator Analysis'!J$37,"")</f>
        <v/>
      </c>
      <c r="CF151" s="77" t="str">
        <f>IF(AND(Sufficient_data="Yes",Include_study?="Yes",CD151&lt;&gt;""),'Moderator Analysis'!E:E-SUMPRODUCT('Moderator Analysis'!E:E,CD:CD)/SUM(CD:CD),"")</f>
        <v/>
      </c>
      <c r="CG151" s="96" t="str">
        <f>IF(AND(Sufficient_data="Yes",Include_study?="Yes",CD151&lt;&gt;""),CD:CD*(BX151-'Moderator Analysis'!J$29-'Moderator Analysis'!J$30*'Moderator Analysis'!E:E)^2,"")</f>
        <v/>
      </c>
      <c r="CL151" s="170"/>
      <c r="CM151" s="174"/>
      <c r="CN151" s="34" t="str">
        <f t="shared" si="312"/>
        <v/>
      </c>
      <c r="CO151" s="34" t="str">
        <f>IF(AND(Include_study?="Yes",Sufficient_data="Yes"),1/('Publication Bias Analysis'!F:F^2+IF(Additional_model="Fixed effect",0,Calculations!DB$11)),"")</f>
        <v/>
      </c>
      <c r="CP151" s="34" t="str">
        <f>IF(AND(Include_study?="Yes",Sufficient_data="Yes"),1/('Publication Bias Analysis'!F:F^2+IF(Additional_model="Fixed effect",0,'Publication Bias Analysis'!L$32)),"")</f>
        <v/>
      </c>
      <c r="CQ151" s="34" t="str">
        <f>IF(AND(Include_study?="Yes",Sufficient_data="Yes"),'Publication Bias Analysis'!E:E-'Publication Bias Analysis'!I$37,"")</f>
        <v/>
      </c>
      <c r="CR151" s="34" t="str">
        <f t="shared" si="313"/>
        <v/>
      </c>
      <c r="CS151" s="34" t="str">
        <f t="shared" si="323"/>
        <v/>
      </c>
      <c r="CT151" s="76" t="str">
        <f t="shared" si="314"/>
        <v/>
      </c>
      <c r="CU151" s="76" t="str">
        <f>IF(AND(Include_study?="Yes",Sufficient_data="Yes"),CT:CT+IF(DF:DF&lt;0,-1,1)*COUNTIF(CT$2:CT150,CT:CT),"")</f>
        <v/>
      </c>
      <c r="CV151" s="76" t="str">
        <f>IF(AND(Include_study?="Yes",Sufficient_data="Yes"),RANK(DJ:DJ,DJ:DJ,1)*IF(DI:DI&lt;0,-1,1)+IF(DI:DI&lt;0,-1,1)*COUNTIF(CT$2:CT150,CT:CT),"")</f>
        <v/>
      </c>
      <c r="CW151" s="76" t="str">
        <f>IF(AND(Include_study?="Yes",Sufficient_data="Yes"),RANK(DM:DM,DM:DM,1)*IF(DL:DL&lt;0,-1,1)+IF(DL:DL&lt;0,-1,1)*COUNTIF(CT$2:CT150,CT:CT),"")</f>
        <v/>
      </c>
      <c r="CX151" s="34" t="e">
        <f>IF(AND(Include_study?="Yes",Sufficient_data="Yes"),'Publication Bias Analysis'!E:E,NA())</f>
        <v>#N/A</v>
      </c>
      <c r="CY151" s="47" t="e">
        <f>IF(AND(Include_study?="Yes",Sufficient_data="Yes"),'Publication Bias Analysis'!F:F,NA())</f>
        <v>#N/A</v>
      </c>
      <c r="DE151" s="166"/>
      <c r="DF15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51" s="34" t="str">
        <f t="shared" si="286"/>
        <v/>
      </c>
      <c r="DH151" s="47" t="str">
        <f>IF(AND(Include_study?="Yes",Sufficient_data="Yes"),1/('Publication Bias Analysis'!F:F^2+IF(Additional_model="Fixed effect",0,$DQ$7)),"")</f>
        <v/>
      </c>
      <c r="DI151" s="34" t="str">
        <f>IF(AND(Include_study?="Yes",Sufficient_data="Yes"),IF('Publication Bias Analysis'!L$37="Left",'Publication Bias Analysis'!E:E-DQ$3,DQ$3-'Publication Bias Analysis'!E:E),"")</f>
        <v/>
      </c>
      <c r="DJ151" s="34" t="str">
        <f t="shared" si="287"/>
        <v/>
      </c>
      <c r="DK151" s="47" t="str">
        <f>IF(AND(DI151&lt;&gt;"",CU151&lt;=MAX(CU:CU)-DQ$8),1/('Publication Bias Analysis'!F:F^2+IF(Additional_model="Fixed effect",0,$DQ$15)),"")</f>
        <v/>
      </c>
      <c r="DL151" s="7" t="str">
        <f>IF(AND(Include_study?="Yes",Sufficient_data="Yes"),IF('Publication Bias Analysis'!L$37="Left",'Publication Bias Analysis'!E:E-DQ$11,DQ$11-'Publication Bias Analysis'!E:E),"")</f>
        <v/>
      </c>
      <c r="DM151" s="7" t="str">
        <f t="shared" si="288"/>
        <v/>
      </c>
      <c r="DN151" s="47" t="str">
        <f>IF(AND(DL151&lt;&gt;"",CV151&lt;=MAX(CV:CV)-DQ$16),1/('Publication Bias Analysis'!F:F^2+IF(Additional_model="Fixed effect",0,$DQ$23)),"")</f>
        <v/>
      </c>
      <c r="EF151" s="166"/>
      <c r="EG151" s="34" t="str">
        <f t="shared" si="315"/>
        <v/>
      </c>
      <c r="EH151" s="47" t="str">
        <f>IF(AND(Include_study?="Yes",Sufficient_data="Yes"),Z_score-('Publication Bias Analysis'!P$3+'Publication Bias Analysis'!P$4*Inverse_standard_error),"")</f>
        <v/>
      </c>
      <c r="EJ151" s="166"/>
      <c r="EK151" s="34" t="str">
        <f>IF(AND(Include_study?="Yes",Sufficient_data="Yes"),('Publication Bias Analysis'!E:E-SUMPRODUCT('Publication Bias Analysis'!E:E,Calculations!CN:CN)/SUM(Calculations!CN:CN))/(SQRT(EL:EL)),"")</f>
        <v/>
      </c>
      <c r="EL151" s="34" t="str">
        <f>IF(AND(Include_study?="Yes",Sufficient_data="Yes"),'Publication Bias Analysis'!F:F^2-1/(SUM(Calculations!CN:CN)),"")</f>
        <v/>
      </c>
      <c r="EM151" s="76" t="str">
        <f t="shared" si="316"/>
        <v/>
      </c>
      <c r="EN151" s="76" t="str">
        <f t="shared" si="317"/>
        <v/>
      </c>
      <c r="EO151" s="76" t="str">
        <f>IF(AND(Include_study?="Yes",Sufficient_data="Yes"),COUNTIFS(EM$2:EM150,"&lt;"&amp;EM151,EN$2:EN150,"&lt;"&amp;EN151)+COUNTIFS(EM152:EM$201,"&lt;"&amp;EM151,EN152:EN$201,"&lt;"&amp;EN151)+COUNTIFS(EM$2:EM150,"&gt;"&amp;EM151,EN$2:EN150,"&gt;"&amp;EN151)+COUNTIFS(EM152:EM$201,"&gt;"&amp;EM151,EN152:EN$201,"&gt;"&amp;EN151),"")</f>
        <v/>
      </c>
      <c r="EP151" s="101" t="str">
        <f>IF(AND(Include_study?="Yes",Sufficient_data="Yes"),COUNTIFS(EM$2:EM150,"&lt;"&amp;EM151,EN$2:EN150,"&gt;"&amp;EN151)+COUNTIFS(EM152:EM$201,"&lt;"&amp;EM151,EN152:EN$201,"&gt;"&amp;EN151)+COUNTIFS(EM$2:EM150,"&gt;"&amp;EM151,EN$2:EN150,"&lt;"&amp;EN151)+COUNTIFS(EM152:EM$201,"&gt;"&amp;EM151,EN152:EN$201,"&lt;"&amp;EN151),"")</f>
        <v/>
      </c>
      <c r="ER151" s="166"/>
      <c r="EW151" s="166"/>
      <c r="EX151" s="34" t="e">
        <f t="shared" si="255"/>
        <v>#N/A</v>
      </c>
      <c r="EY151" s="34" t="e">
        <f t="shared" si="256"/>
        <v>#N/A</v>
      </c>
      <c r="EZ151" s="34" t="str">
        <f t="shared" si="257"/>
        <v/>
      </c>
      <c r="FA151" s="47" t="str">
        <f>IF(AND(Include_study?="Yes",Sufficient_data="Yes"),Z_score-('Publication Bias Analysis'!AL$30+'Publication Bias Analysis'!AL$31*Inverse_standard_error),"")</f>
        <v/>
      </c>
      <c r="FG151" s="166"/>
      <c r="FH151" s="104" t="str">
        <f>IF(Z_score&lt;&gt;"",RANK('Publication Bias Analysis'!AT:AT,'Publication Bias Analysis'!AT:AT,1)+COUNTIF('Publication Bias Analysis'!AT$2:AT150,'Publication Bias Analysis'!AT151),"")</f>
        <v/>
      </c>
      <c r="FI151" s="34" t="str">
        <f t="shared" si="318"/>
        <v/>
      </c>
      <c r="FJ151" s="34" t="e">
        <f>IF('Publication Bias Analysis'!AS151&lt;&gt;"",'Publication Bias Analysis'!AS151,NA())</f>
        <v>#N/A</v>
      </c>
      <c r="FK151" s="34" t="e">
        <f>IF('Publication Bias Analysis'!AT151&lt;&gt;"",'Publication Bias Analysis'!AT151,NA())</f>
        <v>#N/A</v>
      </c>
      <c r="FL151" s="34" t="str">
        <f>IF(AND(Include_study?="Yes",Sufficient_data="Yes"),'Publication Bias Analysis'!AS:AS-AVERAGE('Publication Bias Analysis'!AS:AS),"")</f>
        <v/>
      </c>
      <c r="FM151" s="47" t="str">
        <f>IF(AND(Include_study?="Yes",Sufficient_data="Yes"),FK:FK-('Publication Bias Analysis'!AW$30+'Publication Bias Analysis'!AW$31*'Publication Bias Analysis'!AS:AS),"")</f>
        <v/>
      </c>
      <c r="FS151" s="166"/>
      <c r="FT151" s="34" t="str">
        <f t="shared" si="259"/>
        <v/>
      </c>
      <c r="FU151" s="90" t="str">
        <f t="shared" si="324"/>
        <v/>
      </c>
      <c r="FV151" s="47" t="str">
        <f t="shared" si="289"/>
        <v/>
      </c>
    </row>
    <row r="152" spans="1:178" x14ac:dyDescent="0.2">
      <c r="A152" s="169"/>
      <c r="B152" s="54" t="str">
        <f t="shared" si="290"/>
        <v/>
      </c>
      <c r="C152" s="76" t="str">
        <f>IF(B152&lt;&gt;"",IF(B152=0,COUNTIF(B$2:B151,0)+1,COUNTIF(B$2:B151,B152)+B152+COUNTIF(B:B,0)),"")</f>
        <v/>
      </c>
      <c r="D152" s="76" t="str">
        <f t="shared" si="222"/>
        <v/>
      </c>
      <c r="E152" s="121" t="str">
        <f>IF(AND(Sufficient_data="Yes",Include_study?="Yes",Input!Study_name&lt;&gt;""),Input!Study_name,"")</f>
        <v/>
      </c>
      <c r="F15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52" s="76" t="str">
        <f t="shared" si="291"/>
        <v/>
      </c>
      <c r="H152" s="132" t="str">
        <f t="shared" si="292"/>
        <v/>
      </c>
      <c r="I15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52" s="77" t="str">
        <f t="shared" si="225"/>
        <v/>
      </c>
      <c r="K152" s="77" t="str">
        <f t="shared" si="226"/>
        <v/>
      </c>
      <c r="L152" s="77" t="str">
        <f t="shared" si="227"/>
        <v/>
      </c>
      <c r="M152" s="77" t="str">
        <f t="shared" si="293"/>
        <v/>
      </c>
      <c r="N152" s="77" t="str">
        <f t="shared" si="294"/>
        <v/>
      </c>
      <c r="O152" s="146" t="str">
        <f t="shared" si="295"/>
        <v/>
      </c>
      <c r="P152" s="142" t="str">
        <f t="shared" si="296"/>
        <v/>
      </c>
      <c r="Q152" s="35"/>
      <c r="R152" s="71" t="e">
        <f t="shared" si="297"/>
        <v>#N/A</v>
      </c>
      <c r="S152" s="34" t="e">
        <f t="shared" si="298"/>
        <v>#N/A</v>
      </c>
      <c r="T152" s="47" t="e">
        <f t="shared" si="299"/>
        <v>#N/A</v>
      </c>
      <c r="Y152" s="169"/>
      <c r="Z152" s="83" t="str">
        <f t="shared" si="261"/>
        <v/>
      </c>
      <c r="AA152" s="34" t="str">
        <f t="shared" si="235"/>
        <v/>
      </c>
      <c r="AB152" s="34" t="str">
        <f t="shared" si="236"/>
        <v/>
      </c>
      <c r="AC152" s="34" t="str">
        <f t="shared" si="300"/>
        <v/>
      </c>
      <c r="AD152" s="34" t="str">
        <f t="shared" si="238"/>
        <v/>
      </c>
      <c r="AE152" s="77" t="str">
        <f t="shared" si="262"/>
        <v/>
      </c>
      <c r="AF152" s="77" t="str">
        <f t="shared" si="301"/>
        <v/>
      </c>
      <c r="AG152" s="84" t="str">
        <f t="shared" si="263"/>
        <v/>
      </c>
      <c r="AH152" s="34" t="str">
        <f t="shared" si="302"/>
        <v/>
      </c>
      <c r="AI152" s="34" t="str">
        <f t="shared" si="303"/>
        <v/>
      </c>
      <c r="AJ152" s="47" t="str">
        <f t="shared" si="304"/>
        <v/>
      </c>
      <c r="AK152" s="35"/>
      <c r="AL152" s="71" t="e">
        <f t="shared" si="264"/>
        <v>#N/A</v>
      </c>
      <c r="AM152" s="34" t="e">
        <f t="shared" si="265"/>
        <v>#N/A</v>
      </c>
      <c r="AN152" s="47" t="e">
        <f t="shared" si="266"/>
        <v>#N/A</v>
      </c>
      <c r="AO152" s="35"/>
      <c r="AP152" s="83" t="str">
        <f t="shared" si="267"/>
        <v/>
      </c>
      <c r="AQ152" s="34" t="str">
        <f>IF(AND(Sufficient_data="Yes",Include_study?="Yes",Subgroup&lt;&gt;""),IF(COUNTIFS(Input!L$2:L151,"="&amp;"Yes",Input!C$2:C151,"="&amp;"Yes",Input!M$2:M151,"="&amp;Subgroup)&gt;0,"",Subgroup),"")</f>
        <v/>
      </c>
      <c r="AR152" s="89" t="str">
        <f t="shared" si="268"/>
        <v/>
      </c>
      <c r="AS152" s="76" t="str">
        <f t="shared" si="269"/>
        <v/>
      </c>
      <c r="AT152" s="34" t="str">
        <f t="shared" si="270"/>
        <v/>
      </c>
      <c r="AU152" s="90" t="str">
        <f t="shared" si="271"/>
        <v/>
      </c>
      <c r="AV152" s="34" t="str">
        <f t="shared" si="272"/>
        <v/>
      </c>
      <c r="AW152" s="34" t="str">
        <f t="shared" si="273"/>
        <v/>
      </c>
      <c r="AX152" s="34" t="str">
        <f t="shared" si="305"/>
        <v/>
      </c>
      <c r="AY152" s="34" t="str">
        <f t="shared" si="274"/>
        <v/>
      </c>
      <c r="AZ152" s="34" t="str">
        <f t="shared" si="275"/>
        <v/>
      </c>
      <c r="BA152" s="34" t="str">
        <f t="shared" si="306"/>
        <v/>
      </c>
      <c r="BB152" s="89" t="str">
        <f t="shared" si="276"/>
        <v/>
      </c>
      <c r="BC152" s="34" t="str">
        <f t="shared" si="307"/>
        <v/>
      </c>
      <c r="BD152" s="34" t="str">
        <f t="shared" si="308"/>
        <v/>
      </c>
      <c r="BE152" s="34" t="str">
        <f t="shared" si="277"/>
        <v/>
      </c>
      <c r="BF152" s="34" t="str">
        <f t="shared" si="278"/>
        <v/>
      </c>
      <c r="BG152" s="34" t="str">
        <f t="shared" si="319"/>
        <v/>
      </c>
      <c r="BH152" s="34" t="str">
        <f t="shared" si="320"/>
        <v/>
      </c>
      <c r="BI152" s="34" t="str">
        <f t="shared" si="279"/>
        <v/>
      </c>
      <c r="BJ152" s="34" t="str">
        <f t="shared" si="280"/>
        <v/>
      </c>
      <c r="BK152" s="34" t="str">
        <f t="shared" si="281"/>
        <v/>
      </c>
      <c r="BL152" s="34" t="e">
        <f t="shared" si="282"/>
        <v>#N/A</v>
      </c>
      <c r="BM152" s="84" t="str">
        <f t="shared" si="321"/>
        <v/>
      </c>
      <c r="BN152" s="34" t="str">
        <f t="shared" si="283"/>
        <v/>
      </c>
      <c r="BO152" s="34" t="str">
        <f t="shared" si="309"/>
        <v/>
      </c>
      <c r="BP152" s="34" t="str">
        <f t="shared" si="284"/>
        <v/>
      </c>
      <c r="BQ152" s="47" t="str">
        <f t="shared" si="322"/>
        <v/>
      </c>
      <c r="BV152" s="170"/>
      <c r="BW152" s="71" t="e">
        <f>IF(AND(Sufficient_data="Yes",Include_study?="Yes",Moderator&lt;&gt;""),'Moderator Analysis'!E:E,NA())</f>
        <v>#N/A</v>
      </c>
      <c r="BX152" s="34" t="e">
        <f>IF(AND(Include_study?="Yes",Sufficient_data="Yes",Moderator&lt;&gt;""),'Moderator Analysis'!F:F,NA())</f>
        <v>#N/A</v>
      </c>
      <c r="BY152" s="34" t="str">
        <f t="shared" si="310"/>
        <v/>
      </c>
      <c r="BZ152" s="34" t="str">
        <f>IF(AND(Sufficient_data="Yes",Include_study?="Yes",Moderator&lt;&gt;""),'Moderator Analysis'!F:F-CJ$2,"")</f>
        <v/>
      </c>
      <c r="CA152" s="34" t="str">
        <f>IF(AND(Sufficient_data="Yes",Include_study?="Yes",Moderator&lt;&gt;""),'Moderator Analysis'!E:E-CJ$3,"")</f>
        <v/>
      </c>
      <c r="CB152" s="47" t="str">
        <f t="shared" si="311"/>
        <v/>
      </c>
      <c r="CD152" s="95" t="str">
        <f t="shared" si="285"/>
        <v/>
      </c>
      <c r="CE152" s="77" t="str">
        <f>IF(AND(Sufficient_data="Yes",Include_study?="Yes",CD152&lt;&gt;""),'Moderator Analysis'!F:F-'Moderator Analysis'!J$37,"")</f>
        <v/>
      </c>
      <c r="CF152" s="77" t="str">
        <f>IF(AND(Sufficient_data="Yes",Include_study?="Yes",CD152&lt;&gt;""),'Moderator Analysis'!E:E-SUMPRODUCT('Moderator Analysis'!E:E,CD:CD)/SUM(CD:CD),"")</f>
        <v/>
      </c>
      <c r="CG152" s="96" t="str">
        <f>IF(AND(Sufficient_data="Yes",Include_study?="Yes",CD152&lt;&gt;""),CD:CD*(BX152-'Moderator Analysis'!J$29-'Moderator Analysis'!J$30*'Moderator Analysis'!E:E)^2,"")</f>
        <v/>
      </c>
      <c r="CL152" s="170"/>
      <c r="CM152" s="174"/>
      <c r="CN152" s="34" t="str">
        <f t="shared" si="312"/>
        <v/>
      </c>
      <c r="CO152" s="34" t="str">
        <f>IF(AND(Include_study?="Yes",Sufficient_data="Yes"),1/('Publication Bias Analysis'!F:F^2+IF(Additional_model="Fixed effect",0,Calculations!DB$11)),"")</f>
        <v/>
      </c>
      <c r="CP152" s="34" t="str">
        <f>IF(AND(Include_study?="Yes",Sufficient_data="Yes"),1/('Publication Bias Analysis'!F:F^2+IF(Additional_model="Fixed effect",0,'Publication Bias Analysis'!L$32)),"")</f>
        <v/>
      </c>
      <c r="CQ152" s="34" t="str">
        <f>IF(AND(Include_study?="Yes",Sufficient_data="Yes"),'Publication Bias Analysis'!E:E-'Publication Bias Analysis'!I$37,"")</f>
        <v/>
      </c>
      <c r="CR152" s="34" t="str">
        <f t="shared" si="313"/>
        <v/>
      </c>
      <c r="CS152" s="34" t="str">
        <f t="shared" si="323"/>
        <v/>
      </c>
      <c r="CT152" s="76" t="str">
        <f t="shared" si="314"/>
        <v/>
      </c>
      <c r="CU152" s="76" t="str">
        <f>IF(AND(Include_study?="Yes",Sufficient_data="Yes"),CT:CT+IF(DF:DF&lt;0,-1,1)*COUNTIF(CT$2:CT151,CT:CT),"")</f>
        <v/>
      </c>
      <c r="CV152" s="76" t="str">
        <f>IF(AND(Include_study?="Yes",Sufficient_data="Yes"),RANK(DJ:DJ,DJ:DJ,1)*IF(DI:DI&lt;0,-1,1)+IF(DI:DI&lt;0,-1,1)*COUNTIF(CT$2:CT151,CT:CT),"")</f>
        <v/>
      </c>
      <c r="CW152" s="76" t="str">
        <f>IF(AND(Include_study?="Yes",Sufficient_data="Yes"),RANK(DM:DM,DM:DM,1)*IF(DL:DL&lt;0,-1,1)+IF(DL:DL&lt;0,-1,1)*COUNTIF(CT$2:CT151,CT:CT),"")</f>
        <v/>
      </c>
      <c r="CX152" s="34" t="e">
        <f>IF(AND(Include_study?="Yes",Sufficient_data="Yes"),'Publication Bias Analysis'!E:E,NA())</f>
        <v>#N/A</v>
      </c>
      <c r="CY152" s="47" t="e">
        <f>IF(AND(Include_study?="Yes",Sufficient_data="Yes"),'Publication Bias Analysis'!F:F,NA())</f>
        <v>#N/A</v>
      </c>
      <c r="DE152" s="166"/>
      <c r="DF15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52" s="34" t="str">
        <f t="shared" si="286"/>
        <v/>
      </c>
      <c r="DH152" s="47" t="str">
        <f>IF(AND(Include_study?="Yes",Sufficient_data="Yes"),1/('Publication Bias Analysis'!F:F^2+IF(Additional_model="Fixed effect",0,$DQ$7)),"")</f>
        <v/>
      </c>
      <c r="DI152" s="34" t="str">
        <f>IF(AND(Include_study?="Yes",Sufficient_data="Yes"),IF('Publication Bias Analysis'!L$37="Left",'Publication Bias Analysis'!E:E-DQ$3,DQ$3-'Publication Bias Analysis'!E:E),"")</f>
        <v/>
      </c>
      <c r="DJ152" s="34" t="str">
        <f t="shared" si="287"/>
        <v/>
      </c>
      <c r="DK152" s="47" t="str">
        <f>IF(AND(DI152&lt;&gt;"",CU152&lt;=MAX(CU:CU)-DQ$8),1/('Publication Bias Analysis'!F:F^2+IF(Additional_model="Fixed effect",0,$DQ$15)),"")</f>
        <v/>
      </c>
      <c r="DL152" s="7" t="str">
        <f>IF(AND(Include_study?="Yes",Sufficient_data="Yes"),IF('Publication Bias Analysis'!L$37="Left",'Publication Bias Analysis'!E:E-DQ$11,DQ$11-'Publication Bias Analysis'!E:E),"")</f>
        <v/>
      </c>
      <c r="DM152" s="7" t="str">
        <f t="shared" si="288"/>
        <v/>
      </c>
      <c r="DN152" s="47" t="str">
        <f>IF(AND(DL152&lt;&gt;"",CV152&lt;=MAX(CV:CV)-DQ$16),1/('Publication Bias Analysis'!F:F^2+IF(Additional_model="Fixed effect",0,$DQ$23)),"")</f>
        <v/>
      </c>
      <c r="EF152" s="166"/>
      <c r="EG152" s="34" t="str">
        <f t="shared" si="315"/>
        <v/>
      </c>
      <c r="EH152" s="47" t="str">
        <f>IF(AND(Include_study?="Yes",Sufficient_data="Yes"),Z_score-('Publication Bias Analysis'!P$3+'Publication Bias Analysis'!P$4*Inverse_standard_error),"")</f>
        <v/>
      </c>
      <c r="EJ152" s="166"/>
      <c r="EK152" s="34" t="str">
        <f>IF(AND(Include_study?="Yes",Sufficient_data="Yes"),('Publication Bias Analysis'!E:E-SUMPRODUCT('Publication Bias Analysis'!E:E,Calculations!CN:CN)/SUM(Calculations!CN:CN))/(SQRT(EL:EL)),"")</f>
        <v/>
      </c>
      <c r="EL152" s="34" t="str">
        <f>IF(AND(Include_study?="Yes",Sufficient_data="Yes"),'Publication Bias Analysis'!F:F^2-1/(SUM(Calculations!CN:CN)),"")</f>
        <v/>
      </c>
      <c r="EM152" s="76" t="str">
        <f t="shared" si="316"/>
        <v/>
      </c>
      <c r="EN152" s="76" t="str">
        <f t="shared" si="317"/>
        <v/>
      </c>
      <c r="EO152" s="76" t="str">
        <f>IF(AND(Include_study?="Yes",Sufficient_data="Yes"),COUNTIFS(EM$2:EM151,"&lt;"&amp;EM152,EN$2:EN151,"&lt;"&amp;EN152)+COUNTIFS(EM153:EM$201,"&lt;"&amp;EM152,EN153:EN$201,"&lt;"&amp;EN152)+COUNTIFS(EM$2:EM151,"&gt;"&amp;EM152,EN$2:EN151,"&gt;"&amp;EN152)+COUNTIFS(EM153:EM$201,"&gt;"&amp;EM152,EN153:EN$201,"&gt;"&amp;EN152),"")</f>
        <v/>
      </c>
      <c r="EP152" s="101" t="str">
        <f>IF(AND(Include_study?="Yes",Sufficient_data="Yes"),COUNTIFS(EM$2:EM151,"&lt;"&amp;EM152,EN$2:EN151,"&gt;"&amp;EN152)+COUNTIFS(EM153:EM$201,"&lt;"&amp;EM152,EN153:EN$201,"&gt;"&amp;EN152)+COUNTIFS(EM$2:EM151,"&gt;"&amp;EM152,EN$2:EN151,"&lt;"&amp;EN152)+COUNTIFS(EM153:EM$201,"&gt;"&amp;EM152,EN153:EN$201,"&lt;"&amp;EN152),"")</f>
        <v/>
      </c>
      <c r="ER152" s="166"/>
      <c r="EW152" s="166"/>
      <c r="EX152" s="34" t="e">
        <f t="shared" si="255"/>
        <v>#N/A</v>
      </c>
      <c r="EY152" s="34" t="e">
        <f t="shared" si="256"/>
        <v>#N/A</v>
      </c>
      <c r="EZ152" s="34" t="str">
        <f t="shared" si="257"/>
        <v/>
      </c>
      <c r="FA152" s="47" t="str">
        <f>IF(AND(Include_study?="Yes",Sufficient_data="Yes"),Z_score-('Publication Bias Analysis'!AL$30+'Publication Bias Analysis'!AL$31*Inverse_standard_error),"")</f>
        <v/>
      </c>
      <c r="FG152" s="166"/>
      <c r="FH152" s="104" t="str">
        <f>IF(Z_score&lt;&gt;"",RANK('Publication Bias Analysis'!AT:AT,'Publication Bias Analysis'!AT:AT,1)+COUNTIF('Publication Bias Analysis'!AT$2:AT151,'Publication Bias Analysis'!AT152),"")</f>
        <v/>
      </c>
      <c r="FI152" s="34" t="str">
        <f t="shared" si="318"/>
        <v/>
      </c>
      <c r="FJ152" s="34" t="e">
        <f>IF('Publication Bias Analysis'!AS152&lt;&gt;"",'Publication Bias Analysis'!AS152,NA())</f>
        <v>#N/A</v>
      </c>
      <c r="FK152" s="34" t="e">
        <f>IF('Publication Bias Analysis'!AT152&lt;&gt;"",'Publication Bias Analysis'!AT152,NA())</f>
        <v>#N/A</v>
      </c>
      <c r="FL152" s="34" t="str">
        <f>IF(AND(Include_study?="Yes",Sufficient_data="Yes"),'Publication Bias Analysis'!AS:AS-AVERAGE('Publication Bias Analysis'!AS:AS),"")</f>
        <v/>
      </c>
      <c r="FM152" s="47" t="str">
        <f>IF(AND(Include_study?="Yes",Sufficient_data="Yes"),FK:FK-('Publication Bias Analysis'!AW$30+'Publication Bias Analysis'!AW$31*'Publication Bias Analysis'!AS:AS),"")</f>
        <v/>
      </c>
      <c r="FS152" s="166"/>
      <c r="FT152" s="34" t="str">
        <f t="shared" si="259"/>
        <v/>
      </c>
      <c r="FU152" s="90" t="str">
        <f t="shared" si="324"/>
        <v/>
      </c>
      <c r="FV152" s="47" t="str">
        <f t="shared" si="289"/>
        <v/>
      </c>
    </row>
    <row r="153" spans="1:178" x14ac:dyDescent="0.2">
      <c r="A153" s="169"/>
      <c r="B153" s="54" t="str">
        <f t="shared" si="290"/>
        <v/>
      </c>
      <c r="C153" s="76" t="str">
        <f>IF(B153&lt;&gt;"",IF(B153=0,COUNTIF(B$2:B152,0)+1,COUNTIF(B$2:B152,B153)+B153+COUNTIF(B:B,0)),"")</f>
        <v/>
      </c>
      <c r="D153" s="76" t="str">
        <f t="shared" si="222"/>
        <v/>
      </c>
      <c r="E153" s="121" t="str">
        <f>IF(AND(Sufficient_data="Yes",Include_study?="Yes",Input!Study_name&lt;&gt;""),Input!Study_name,"")</f>
        <v/>
      </c>
      <c r="F15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53" s="76" t="str">
        <f t="shared" si="291"/>
        <v/>
      </c>
      <c r="H153" s="132" t="str">
        <f t="shared" si="292"/>
        <v/>
      </c>
      <c r="I15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53" s="77" t="str">
        <f t="shared" si="225"/>
        <v/>
      </c>
      <c r="K153" s="77" t="str">
        <f t="shared" si="226"/>
        <v/>
      </c>
      <c r="L153" s="77" t="str">
        <f t="shared" si="227"/>
        <v/>
      </c>
      <c r="M153" s="77" t="str">
        <f t="shared" si="293"/>
        <v/>
      </c>
      <c r="N153" s="77" t="str">
        <f t="shared" si="294"/>
        <v/>
      </c>
      <c r="O153" s="146" t="str">
        <f t="shared" si="295"/>
        <v/>
      </c>
      <c r="P153" s="142" t="str">
        <f t="shared" si="296"/>
        <v/>
      </c>
      <c r="Q153" s="35"/>
      <c r="R153" s="71" t="e">
        <f t="shared" si="297"/>
        <v>#N/A</v>
      </c>
      <c r="S153" s="34" t="e">
        <f t="shared" si="298"/>
        <v>#N/A</v>
      </c>
      <c r="T153" s="47" t="e">
        <f t="shared" si="299"/>
        <v>#N/A</v>
      </c>
      <c r="Y153" s="169"/>
      <c r="Z153" s="83" t="str">
        <f t="shared" si="261"/>
        <v/>
      </c>
      <c r="AA153" s="34" t="str">
        <f t="shared" si="235"/>
        <v/>
      </c>
      <c r="AB153" s="34" t="str">
        <f t="shared" si="236"/>
        <v/>
      </c>
      <c r="AC153" s="34" t="str">
        <f t="shared" si="300"/>
        <v/>
      </c>
      <c r="AD153" s="34" t="str">
        <f t="shared" si="238"/>
        <v/>
      </c>
      <c r="AE153" s="77" t="str">
        <f t="shared" si="262"/>
        <v/>
      </c>
      <c r="AF153" s="77" t="str">
        <f t="shared" si="301"/>
        <v/>
      </c>
      <c r="AG153" s="84" t="str">
        <f t="shared" si="263"/>
        <v/>
      </c>
      <c r="AH153" s="34" t="str">
        <f t="shared" si="302"/>
        <v/>
      </c>
      <c r="AI153" s="34" t="str">
        <f t="shared" si="303"/>
        <v/>
      </c>
      <c r="AJ153" s="47" t="str">
        <f t="shared" si="304"/>
        <v/>
      </c>
      <c r="AK153" s="35"/>
      <c r="AL153" s="71" t="e">
        <f t="shared" si="264"/>
        <v>#N/A</v>
      </c>
      <c r="AM153" s="34" t="e">
        <f t="shared" si="265"/>
        <v>#N/A</v>
      </c>
      <c r="AN153" s="47" t="e">
        <f t="shared" si="266"/>
        <v>#N/A</v>
      </c>
      <c r="AO153" s="35"/>
      <c r="AP153" s="83" t="str">
        <f t="shared" si="267"/>
        <v/>
      </c>
      <c r="AQ153" s="34" t="str">
        <f>IF(AND(Sufficient_data="Yes",Include_study?="Yes",Subgroup&lt;&gt;""),IF(COUNTIFS(Input!L$2:L152,"="&amp;"Yes",Input!C$2:C152,"="&amp;"Yes",Input!M$2:M152,"="&amp;Subgroup)&gt;0,"",Subgroup),"")</f>
        <v/>
      </c>
      <c r="AR153" s="89" t="str">
        <f t="shared" si="268"/>
        <v/>
      </c>
      <c r="AS153" s="76" t="str">
        <f t="shared" si="269"/>
        <v/>
      </c>
      <c r="AT153" s="34" t="str">
        <f t="shared" si="270"/>
        <v/>
      </c>
      <c r="AU153" s="90" t="str">
        <f t="shared" si="271"/>
        <v/>
      </c>
      <c r="AV153" s="34" t="str">
        <f t="shared" si="272"/>
        <v/>
      </c>
      <c r="AW153" s="34" t="str">
        <f t="shared" si="273"/>
        <v/>
      </c>
      <c r="AX153" s="34" t="str">
        <f t="shared" si="305"/>
        <v/>
      </c>
      <c r="AY153" s="34" t="str">
        <f t="shared" si="274"/>
        <v/>
      </c>
      <c r="AZ153" s="34" t="str">
        <f t="shared" si="275"/>
        <v/>
      </c>
      <c r="BA153" s="34" t="str">
        <f t="shared" si="306"/>
        <v/>
      </c>
      <c r="BB153" s="89" t="str">
        <f t="shared" si="276"/>
        <v/>
      </c>
      <c r="BC153" s="34" t="str">
        <f t="shared" si="307"/>
        <v/>
      </c>
      <c r="BD153" s="34" t="str">
        <f t="shared" si="308"/>
        <v/>
      </c>
      <c r="BE153" s="34" t="str">
        <f t="shared" si="277"/>
        <v/>
      </c>
      <c r="BF153" s="34" t="str">
        <f t="shared" si="278"/>
        <v/>
      </c>
      <c r="BG153" s="34" t="str">
        <f t="shared" si="319"/>
        <v/>
      </c>
      <c r="BH153" s="34" t="str">
        <f t="shared" si="320"/>
        <v/>
      </c>
      <c r="BI153" s="34" t="str">
        <f t="shared" si="279"/>
        <v/>
      </c>
      <c r="BJ153" s="34" t="str">
        <f t="shared" si="280"/>
        <v/>
      </c>
      <c r="BK153" s="34" t="str">
        <f t="shared" si="281"/>
        <v/>
      </c>
      <c r="BL153" s="34" t="e">
        <f t="shared" si="282"/>
        <v>#N/A</v>
      </c>
      <c r="BM153" s="84" t="str">
        <f t="shared" si="321"/>
        <v/>
      </c>
      <c r="BN153" s="34" t="str">
        <f t="shared" si="283"/>
        <v/>
      </c>
      <c r="BO153" s="34" t="str">
        <f t="shared" si="309"/>
        <v/>
      </c>
      <c r="BP153" s="34" t="str">
        <f t="shared" si="284"/>
        <v/>
      </c>
      <c r="BQ153" s="47" t="str">
        <f t="shared" si="322"/>
        <v/>
      </c>
      <c r="BV153" s="170"/>
      <c r="BW153" s="71" t="e">
        <f>IF(AND(Sufficient_data="Yes",Include_study?="Yes",Moderator&lt;&gt;""),'Moderator Analysis'!E:E,NA())</f>
        <v>#N/A</v>
      </c>
      <c r="BX153" s="34" t="e">
        <f>IF(AND(Include_study?="Yes",Sufficient_data="Yes",Moderator&lt;&gt;""),'Moderator Analysis'!F:F,NA())</f>
        <v>#N/A</v>
      </c>
      <c r="BY153" s="34" t="str">
        <f t="shared" si="310"/>
        <v/>
      </c>
      <c r="BZ153" s="34" t="str">
        <f>IF(AND(Sufficient_data="Yes",Include_study?="Yes",Moderator&lt;&gt;""),'Moderator Analysis'!F:F-CJ$2,"")</f>
        <v/>
      </c>
      <c r="CA153" s="34" t="str">
        <f>IF(AND(Sufficient_data="Yes",Include_study?="Yes",Moderator&lt;&gt;""),'Moderator Analysis'!E:E-CJ$3,"")</f>
        <v/>
      </c>
      <c r="CB153" s="47" t="str">
        <f t="shared" si="311"/>
        <v/>
      </c>
      <c r="CD153" s="95" t="str">
        <f t="shared" si="285"/>
        <v/>
      </c>
      <c r="CE153" s="77" t="str">
        <f>IF(AND(Sufficient_data="Yes",Include_study?="Yes",CD153&lt;&gt;""),'Moderator Analysis'!F:F-'Moderator Analysis'!J$37,"")</f>
        <v/>
      </c>
      <c r="CF153" s="77" t="str">
        <f>IF(AND(Sufficient_data="Yes",Include_study?="Yes",CD153&lt;&gt;""),'Moderator Analysis'!E:E-SUMPRODUCT('Moderator Analysis'!E:E,CD:CD)/SUM(CD:CD),"")</f>
        <v/>
      </c>
      <c r="CG153" s="96" t="str">
        <f>IF(AND(Sufficient_data="Yes",Include_study?="Yes",CD153&lt;&gt;""),CD:CD*(BX153-'Moderator Analysis'!J$29-'Moderator Analysis'!J$30*'Moderator Analysis'!E:E)^2,"")</f>
        <v/>
      </c>
      <c r="CL153" s="170"/>
      <c r="CM153" s="174"/>
      <c r="CN153" s="34" t="str">
        <f t="shared" si="312"/>
        <v/>
      </c>
      <c r="CO153" s="34" t="str">
        <f>IF(AND(Include_study?="Yes",Sufficient_data="Yes"),1/('Publication Bias Analysis'!F:F^2+IF(Additional_model="Fixed effect",0,Calculations!DB$11)),"")</f>
        <v/>
      </c>
      <c r="CP153" s="34" t="str">
        <f>IF(AND(Include_study?="Yes",Sufficient_data="Yes"),1/('Publication Bias Analysis'!F:F^2+IF(Additional_model="Fixed effect",0,'Publication Bias Analysis'!L$32)),"")</f>
        <v/>
      </c>
      <c r="CQ153" s="34" t="str">
        <f>IF(AND(Include_study?="Yes",Sufficient_data="Yes"),'Publication Bias Analysis'!E:E-'Publication Bias Analysis'!I$37,"")</f>
        <v/>
      </c>
      <c r="CR153" s="34" t="str">
        <f t="shared" si="313"/>
        <v/>
      </c>
      <c r="CS153" s="34" t="str">
        <f t="shared" si="323"/>
        <v/>
      </c>
      <c r="CT153" s="76" t="str">
        <f t="shared" si="314"/>
        <v/>
      </c>
      <c r="CU153" s="76" t="str">
        <f>IF(AND(Include_study?="Yes",Sufficient_data="Yes"),CT:CT+IF(DF:DF&lt;0,-1,1)*COUNTIF(CT$2:CT152,CT:CT),"")</f>
        <v/>
      </c>
      <c r="CV153" s="76" t="str">
        <f>IF(AND(Include_study?="Yes",Sufficient_data="Yes"),RANK(DJ:DJ,DJ:DJ,1)*IF(DI:DI&lt;0,-1,1)+IF(DI:DI&lt;0,-1,1)*COUNTIF(CT$2:CT152,CT:CT),"")</f>
        <v/>
      </c>
      <c r="CW153" s="76" t="str">
        <f>IF(AND(Include_study?="Yes",Sufficient_data="Yes"),RANK(DM:DM,DM:DM,1)*IF(DL:DL&lt;0,-1,1)+IF(DL:DL&lt;0,-1,1)*COUNTIF(CT$2:CT152,CT:CT),"")</f>
        <v/>
      </c>
      <c r="CX153" s="34" t="e">
        <f>IF(AND(Include_study?="Yes",Sufficient_data="Yes"),'Publication Bias Analysis'!E:E,NA())</f>
        <v>#N/A</v>
      </c>
      <c r="CY153" s="47" t="e">
        <f>IF(AND(Include_study?="Yes",Sufficient_data="Yes"),'Publication Bias Analysis'!F:F,NA())</f>
        <v>#N/A</v>
      </c>
      <c r="DE153" s="166"/>
      <c r="DF15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53" s="34" t="str">
        <f t="shared" si="286"/>
        <v/>
      </c>
      <c r="DH153" s="47" t="str">
        <f>IF(AND(Include_study?="Yes",Sufficient_data="Yes"),1/('Publication Bias Analysis'!F:F^2+IF(Additional_model="Fixed effect",0,$DQ$7)),"")</f>
        <v/>
      </c>
      <c r="DI153" s="34" t="str">
        <f>IF(AND(Include_study?="Yes",Sufficient_data="Yes"),IF('Publication Bias Analysis'!L$37="Left",'Publication Bias Analysis'!E:E-DQ$3,DQ$3-'Publication Bias Analysis'!E:E),"")</f>
        <v/>
      </c>
      <c r="DJ153" s="34" t="str">
        <f t="shared" si="287"/>
        <v/>
      </c>
      <c r="DK153" s="47" t="str">
        <f>IF(AND(DI153&lt;&gt;"",CU153&lt;=MAX(CU:CU)-DQ$8),1/('Publication Bias Analysis'!F:F^2+IF(Additional_model="Fixed effect",0,$DQ$15)),"")</f>
        <v/>
      </c>
      <c r="DL153" s="7" t="str">
        <f>IF(AND(Include_study?="Yes",Sufficient_data="Yes"),IF('Publication Bias Analysis'!L$37="Left",'Publication Bias Analysis'!E:E-DQ$11,DQ$11-'Publication Bias Analysis'!E:E),"")</f>
        <v/>
      </c>
      <c r="DM153" s="7" t="str">
        <f t="shared" si="288"/>
        <v/>
      </c>
      <c r="DN153" s="47" t="str">
        <f>IF(AND(DL153&lt;&gt;"",CV153&lt;=MAX(CV:CV)-DQ$16),1/('Publication Bias Analysis'!F:F^2+IF(Additional_model="Fixed effect",0,$DQ$23)),"")</f>
        <v/>
      </c>
      <c r="EF153" s="166"/>
      <c r="EG153" s="34" t="str">
        <f t="shared" si="315"/>
        <v/>
      </c>
      <c r="EH153" s="47" t="str">
        <f>IF(AND(Include_study?="Yes",Sufficient_data="Yes"),Z_score-('Publication Bias Analysis'!P$3+'Publication Bias Analysis'!P$4*Inverse_standard_error),"")</f>
        <v/>
      </c>
      <c r="EJ153" s="166"/>
      <c r="EK153" s="34" t="str">
        <f>IF(AND(Include_study?="Yes",Sufficient_data="Yes"),('Publication Bias Analysis'!E:E-SUMPRODUCT('Publication Bias Analysis'!E:E,Calculations!CN:CN)/SUM(Calculations!CN:CN))/(SQRT(EL:EL)),"")</f>
        <v/>
      </c>
      <c r="EL153" s="34" t="str">
        <f>IF(AND(Include_study?="Yes",Sufficient_data="Yes"),'Publication Bias Analysis'!F:F^2-1/(SUM(Calculations!CN:CN)),"")</f>
        <v/>
      </c>
      <c r="EM153" s="76" t="str">
        <f t="shared" si="316"/>
        <v/>
      </c>
      <c r="EN153" s="76" t="str">
        <f t="shared" si="317"/>
        <v/>
      </c>
      <c r="EO153" s="76" t="str">
        <f>IF(AND(Include_study?="Yes",Sufficient_data="Yes"),COUNTIFS(EM$2:EM152,"&lt;"&amp;EM153,EN$2:EN152,"&lt;"&amp;EN153)+COUNTIFS(EM154:EM$201,"&lt;"&amp;EM153,EN154:EN$201,"&lt;"&amp;EN153)+COUNTIFS(EM$2:EM152,"&gt;"&amp;EM153,EN$2:EN152,"&gt;"&amp;EN153)+COUNTIFS(EM154:EM$201,"&gt;"&amp;EM153,EN154:EN$201,"&gt;"&amp;EN153),"")</f>
        <v/>
      </c>
      <c r="EP153" s="101" t="str">
        <f>IF(AND(Include_study?="Yes",Sufficient_data="Yes"),COUNTIFS(EM$2:EM152,"&lt;"&amp;EM153,EN$2:EN152,"&gt;"&amp;EN153)+COUNTIFS(EM154:EM$201,"&lt;"&amp;EM153,EN154:EN$201,"&gt;"&amp;EN153)+COUNTIFS(EM$2:EM152,"&gt;"&amp;EM153,EN$2:EN152,"&lt;"&amp;EN153)+COUNTIFS(EM154:EM$201,"&gt;"&amp;EM153,EN154:EN$201,"&lt;"&amp;EN153),"")</f>
        <v/>
      </c>
      <c r="ER153" s="166"/>
      <c r="EW153" s="166"/>
      <c r="EX153" s="34" t="e">
        <f t="shared" si="255"/>
        <v>#N/A</v>
      </c>
      <c r="EY153" s="34" t="e">
        <f t="shared" si="256"/>
        <v>#N/A</v>
      </c>
      <c r="EZ153" s="34" t="str">
        <f t="shared" si="257"/>
        <v/>
      </c>
      <c r="FA153" s="47" t="str">
        <f>IF(AND(Include_study?="Yes",Sufficient_data="Yes"),Z_score-('Publication Bias Analysis'!AL$30+'Publication Bias Analysis'!AL$31*Inverse_standard_error),"")</f>
        <v/>
      </c>
      <c r="FG153" s="166"/>
      <c r="FH153" s="104" t="str">
        <f>IF(Z_score&lt;&gt;"",RANK('Publication Bias Analysis'!AT:AT,'Publication Bias Analysis'!AT:AT,1)+COUNTIF('Publication Bias Analysis'!AT$2:AT152,'Publication Bias Analysis'!AT153),"")</f>
        <v/>
      </c>
      <c r="FI153" s="34" t="str">
        <f t="shared" si="318"/>
        <v/>
      </c>
      <c r="FJ153" s="34" t="e">
        <f>IF('Publication Bias Analysis'!AS153&lt;&gt;"",'Publication Bias Analysis'!AS153,NA())</f>
        <v>#N/A</v>
      </c>
      <c r="FK153" s="34" t="e">
        <f>IF('Publication Bias Analysis'!AT153&lt;&gt;"",'Publication Bias Analysis'!AT153,NA())</f>
        <v>#N/A</v>
      </c>
      <c r="FL153" s="34" t="str">
        <f>IF(AND(Include_study?="Yes",Sufficient_data="Yes"),'Publication Bias Analysis'!AS:AS-AVERAGE('Publication Bias Analysis'!AS:AS),"")</f>
        <v/>
      </c>
      <c r="FM153" s="47" t="str">
        <f>IF(AND(Include_study?="Yes",Sufficient_data="Yes"),FK:FK-('Publication Bias Analysis'!AW$30+'Publication Bias Analysis'!AW$31*'Publication Bias Analysis'!AS:AS),"")</f>
        <v/>
      </c>
      <c r="FS153" s="166"/>
      <c r="FT153" s="34" t="str">
        <f t="shared" si="259"/>
        <v/>
      </c>
      <c r="FU153" s="90" t="str">
        <f t="shared" si="324"/>
        <v/>
      </c>
      <c r="FV153" s="47" t="str">
        <f t="shared" si="289"/>
        <v/>
      </c>
    </row>
    <row r="154" spans="1:178" x14ac:dyDescent="0.2">
      <c r="A154" s="169"/>
      <c r="B154" s="54" t="str">
        <f t="shared" si="290"/>
        <v/>
      </c>
      <c r="C154" s="76" t="str">
        <f>IF(B154&lt;&gt;"",IF(B154=0,COUNTIF(B$2:B153,0)+1,COUNTIF(B$2:B153,B154)+B154+COUNTIF(B:B,0)),"")</f>
        <v/>
      </c>
      <c r="D154" s="76" t="str">
        <f t="shared" si="222"/>
        <v/>
      </c>
      <c r="E154" s="121" t="str">
        <f>IF(AND(Sufficient_data="Yes",Include_study?="Yes",Input!Study_name&lt;&gt;""),Input!Study_name,"")</f>
        <v/>
      </c>
      <c r="F15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54" s="76" t="str">
        <f t="shared" si="291"/>
        <v/>
      </c>
      <c r="H154" s="132" t="str">
        <f t="shared" si="292"/>
        <v/>
      </c>
      <c r="I15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54" s="77" t="str">
        <f t="shared" si="225"/>
        <v/>
      </c>
      <c r="K154" s="77" t="str">
        <f t="shared" si="226"/>
        <v/>
      </c>
      <c r="L154" s="77" t="str">
        <f t="shared" si="227"/>
        <v/>
      </c>
      <c r="M154" s="77" t="str">
        <f t="shared" si="293"/>
        <v/>
      </c>
      <c r="N154" s="77" t="str">
        <f t="shared" si="294"/>
        <v/>
      </c>
      <c r="O154" s="146" t="str">
        <f t="shared" si="295"/>
        <v/>
      </c>
      <c r="P154" s="142" t="str">
        <f t="shared" si="296"/>
        <v/>
      </c>
      <c r="Q154" s="35"/>
      <c r="R154" s="71" t="e">
        <f t="shared" si="297"/>
        <v>#N/A</v>
      </c>
      <c r="S154" s="34" t="e">
        <f t="shared" si="298"/>
        <v>#N/A</v>
      </c>
      <c r="T154" s="47" t="e">
        <f t="shared" si="299"/>
        <v>#N/A</v>
      </c>
      <c r="Y154" s="169"/>
      <c r="Z154" s="83" t="str">
        <f t="shared" si="261"/>
        <v/>
      </c>
      <c r="AA154" s="34" t="str">
        <f t="shared" si="235"/>
        <v/>
      </c>
      <c r="AB154" s="34" t="str">
        <f t="shared" si="236"/>
        <v/>
      </c>
      <c r="AC154" s="34" t="str">
        <f t="shared" si="300"/>
        <v/>
      </c>
      <c r="AD154" s="34" t="str">
        <f t="shared" si="238"/>
        <v/>
      </c>
      <c r="AE154" s="77" t="str">
        <f t="shared" si="262"/>
        <v/>
      </c>
      <c r="AF154" s="77" t="str">
        <f t="shared" si="301"/>
        <v/>
      </c>
      <c r="AG154" s="84" t="str">
        <f t="shared" si="263"/>
        <v/>
      </c>
      <c r="AH154" s="34" t="str">
        <f t="shared" si="302"/>
        <v/>
      </c>
      <c r="AI154" s="34" t="str">
        <f t="shared" si="303"/>
        <v/>
      </c>
      <c r="AJ154" s="47" t="str">
        <f t="shared" si="304"/>
        <v/>
      </c>
      <c r="AK154" s="35"/>
      <c r="AL154" s="71" t="e">
        <f t="shared" si="264"/>
        <v>#N/A</v>
      </c>
      <c r="AM154" s="34" t="e">
        <f t="shared" si="265"/>
        <v>#N/A</v>
      </c>
      <c r="AN154" s="47" t="e">
        <f t="shared" si="266"/>
        <v>#N/A</v>
      </c>
      <c r="AO154" s="35"/>
      <c r="AP154" s="83" t="str">
        <f t="shared" si="267"/>
        <v/>
      </c>
      <c r="AQ154" s="34" t="str">
        <f>IF(AND(Sufficient_data="Yes",Include_study?="Yes",Subgroup&lt;&gt;""),IF(COUNTIFS(Input!L$2:L153,"="&amp;"Yes",Input!C$2:C153,"="&amp;"Yes",Input!M$2:M153,"="&amp;Subgroup)&gt;0,"",Subgroup),"")</f>
        <v/>
      </c>
      <c r="AR154" s="89" t="str">
        <f t="shared" si="268"/>
        <v/>
      </c>
      <c r="AS154" s="76" t="str">
        <f t="shared" si="269"/>
        <v/>
      </c>
      <c r="AT154" s="34" t="str">
        <f t="shared" si="270"/>
        <v/>
      </c>
      <c r="AU154" s="90" t="str">
        <f t="shared" si="271"/>
        <v/>
      </c>
      <c r="AV154" s="34" t="str">
        <f t="shared" si="272"/>
        <v/>
      </c>
      <c r="AW154" s="34" t="str">
        <f t="shared" si="273"/>
        <v/>
      </c>
      <c r="AX154" s="34" t="str">
        <f t="shared" si="305"/>
        <v/>
      </c>
      <c r="AY154" s="34" t="str">
        <f t="shared" si="274"/>
        <v/>
      </c>
      <c r="AZ154" s="34" t="str">
        <f t="shared" si="275"/>
        <v/>
      </c>
      <c r="BA154" s="34" t="str">
        <f t="shared" si="306"/>
        <v/>
      </c>
      <c r="BB154" s="89" t="str">
        <f t="shared" si="276"/>
        <v/>
      </c>
      <c r="BC154" s="34" t="str">
        <f t="shared" si="307"/>
        <v/>
      </c>
      <c r="BD154" s="34" t="str">
        <f t="shared" si="308"/>
        <v/>
      </c>
      <c r="BE154" s="34" t="str">
        <f t="shared" si="277"/>
        <v/>
      </c>
      <c r="BF154" s="34" t="str">
        <f t="shared" si="278"/>
        <v/>
      </c>
      <c r="BG154" s="34" t="str">
        <f t="shared" si="319"/>
        <v/>
      </c>
      <c r="BH154" s="34" t="str">
        <f t="shared" si="320"/>
        <v/>
      </c>
      <c r="BI154" s="34" t="str">
        <f t="shared" si="279"/>
        <v/>
      </c>
      <c r="BJ154" s="34" t="str">
        <f t="shared" si="280"/>
        <v/>
      </c>
      <c r="BK154" s="34" t="str">
        <f t="shared" si="281"/>
        <v/>
      </c>
      <c r="BL154" s="34" t="e">
        <f t="shared" si="282"/>
        <v>#N/A</v>
      </c>
      <c r="BM154" s="84" t="str">
        <f t="shared" si="321"/>
        <v/>
      </c>
      <c r="BN154" s="34" t="str">
        <f t="shared" si="283"/>
        <v/>
      </c>
      <c r="BO154" s="34" t="str">
        <f t="shared" si="309"/>
        <v/>
      </c>
      <c r="BP154" s="34" t="str">
        <f t="shared" si="284"/>
        <v/>
      </c>
      <c r="BQ154" s="47" t="str">
        <f t="shared" si="322"/>
        <v/>
      </c>
      <c r="BV154" s="170"/>
      <c r="BW154" s="71" t="e">
        <f>IF(AND(Sufficient_data="Yes",Include_study?="Yes",Moderator&lt;&gt;""),'Moderator Analysis'!E:E,NA())</f>
        <v>#N/A</v>
      </c>
      <c r="BX154" s="34" t="e">
        <f>IF(AND(Include_study?="Yes",Sufficient_data="Yes",Moderator&lt;&gt;""),'Moderator Analysis'!F:F,NA())</f>
        <v>#N/A</v>
      </c>
      <c r="BY154" s="34" t="str">
        <f t="shared" si="310"/>
        <v/>
      </c>
      <c r="BZ154" s="34" t="str">
        <f>IF(AND(Sufficient_data="Yes",Include_study?="Yes",Moderator&lt;&gt;""),'Moderator Analysis'!F:F-CJ$2,"")</f>
        <v/>
      </c>
      <c r="CA154" s="34" t="str">
        <f>IF(AND(Sufficient_data="Yes",Include_study?="Yes",Moderator&lt;&gt;""),'Moderator Analysis'!E:E-CJ$3,"")</f>
        <v/>
      </c>
      <c r="CB154" s="47" t="str">
        <f t="shared" si="311"/>
        <v/>
      </c>
      <c r="CD154" s="95" t="str">
        <f t="shared" si="285"/>
        <v/>
      </c>
      <c r="CE154" s="77" t="str">
        <f>IF(AND(Sufficient_data="Yes",Include_study?="Yes",CD154&lt;&gt;""),'Moderator Analysis'!F:F-'Moderator Analysis'!J$37,"")</f>
        <v/>
      </c>
      <c r="CF154" s="77" t="str">
        <f>IF(AND(Sufficient_data="Yes",Include_study?="Yes",CD154&lt;&gt;""),'Moderator Analysis'!E:E-SUMPRODUCT('Moderator Analysis'!E:E,CD:CD)/SUM(CD:CD),"")</f>
        <v/>
      </c>
      <c r="CG154" s="96" t="str">
        <f>IF(AND(Sufficient_data="Yes",Include_study?="Yes",CD154&lt;&gt;""),CD:CD*(BX154-'Moderator Analysis'!J$29-'Moderator Analysis'!J$30*'Moderator Analysis'!E:E)^2,"")</f>
        <v/>
      </c>
      <c r="CL154" s="170"/>
      <c r="CM154" s="174"/>
      <c r="CN154" s="34" t="str">
        <f t="shared" si="312"/>
        <v/>
      </c>
      <c r="CO154" s="34" t="str">
        <f>IF(AND(Include_study?="Yes",Sufficient_data="Yes"),1/('Publication Bias Analysis'!F:F^2+IF(Additional_model="Fixed effect",0,Calculations!DB$11)),"")</f>
        <v/>
      </c>
      <c r="CP154" s="34" t="str">
        <f>IF(AND(Include_study?="Yes",Sufficient_data="Yes"),1/('Publication Bias Analysis'!F:F^2+IF(Additional_model="Fixed effect",0,'Publication Bias Analysis'!L$32)),"")</f>
        <v/>
      </c>
      <c r="CQ154" s="34" t="str">
        <f>IF(AND(Include_study?="Yes",Sufficient_data="Yes"),'Publication Bias Analysis'!E:E-'Publication Bias Analysis'!I$37,"")</f>
        <v/>
      </c>
      <c r="CR154" s="34" t="str">
        <f t="shared" si="313"/>
        <v/>
      </c>
      <c r="CS154" s="34" t="str">
        <f t="shared" si="323"/>
        <v/>
      </c>
      <c r="CT154" s="76" t="str">
        <f t="shared" si="314"/>
        <v/>
      </c>
      <c r="CU154" s="76" t="str">
        <f>IF(AND(Include_study?="Yes",Sufficient_data="Yes"),CT:CT+IF(DF:DF&lt;0,-1,1)*COUNTIF(CT$2:CT153,CT:CT),"")</f>
        <v/>
      </c>
      <c r="CV154" s="76" t="str">
        <f>IF(AND(Include_study?="Yes",Sufficient_data="Yes"),RANK(DJ:DJ,DJ:DJ,1)*IF(DI:DI&lt;0,-1,1)+IF(DI:DI&lt;0,-1,1)*COUNTIF(CT$2:CT153,CT:CT),"")</f>
        <v/>
      </c>
      <c r="CW154" s="76" t="str">
        <f>IF(AND(Include_study?="Yes",Sufficient_data="Yes"),RANK(DM:DM,DM:DM,1)*IF(DL:DL&lt;0,-1,1)+IF(DL:DL&lt;0,-1,1)*COUNTIF(CT$2:CT153,CT:CT),"")</f>
        <v/>
      </c>
      <c r="CX154" s="34" t="e">
        <f>IF(AND(Include_study?="Yes",Sufficient_data="Yes"),'Publication Bias Analysis'!E:E,NA())</f>
        <v>#N/A</v>
      </c>
      <c r="CY154" s="47" t="e">
        <f>IF(AND(Include_study?="Yes",Sufficient_data="Yes"),'Publication Bias Analysis'!F:F,NA())</f>
        <v>#N/A</v>
      </c>
      <c r="DE154" s="166"/>
      <c r="DF15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54" s="34" t="str">
        <f t="shared" si="286"/>
        <v/>
      </c>
      <c r="DH154" s="47" t="str">
        <f>IF(AND(Include_study?="Yes",Sufficient_data="Yes"),1/('Publication Bias Analysis'!F:F^2+IF(Additional_model="Fixed effect",0,$DQ$7)),"")</f>
        <v/>
      </c>
      <c r="DI154" s="34" t="str">
        <f>IF(AND(Include_study?="Yes",Sufficient_data="Yes"),IF('Publication Bias Analysis'!L$37="Left",'Publication Bias Analysis'!E:E-DQ$3,DQ$3-'Publication Bias Analysis'!E:E),"")</f>
        <v/>
      </c>
      <c r="DJ154" s="34" t="str">
        <f t="shared" si="287"/>
        <v/>
      </c>
      <c r="DK154" s="47" t="str">
        <f>IF(AND(DI154&lt;&gt;"",CU154&lt;=MAX(CU:CU)-DQ$8),1/('Publication Bias Analysis'!F:F^2+IF(Additional_model="Fixed effect",0,$DQ$15)),"")</f>
        <v/>
      </c>
      <c r="DL154" s="7" t="str">
        <f>IF(AND(Include_study?="Yes",Sufficient_data="Yes"),IF('Publication Bias Analysis'!L$37="Left",'Publication Bias Analysis'!E:E-DQ$11,DQ$11-'Publication Bias Analysis'!E:E),"")</f>
        <v/>
      </c>
      <c r="DM154" s="7" t="str">
        <f t="shared" si="288"/>
        <v/>
      </c>
      <c r="DN154" s="47" t="str">
        <f>IF(AND(DL154&lt;&gt;"",CV154&lt;=MAX(CV:CV)-DQ$16),1/('Publication Bias Analysis'!F:F^2+IF(Additional_model="Fixed effect",0,$DQ$23)),"")</f>
        <v/>
      </c>
      <c r="EF154" s="166"/>
      <c r="EG154" s="34" t="str">
        <f t="shared" si="315"/>
        <v/>
      </c>
      <c r="EH154" s="47" t="str">
        <f>IF(AND(Include_study?="Yes",Sufficient_data="Yes"),Z_score-('Publication Bias Analysis'!P$3+'Publication Bias Analysis'!P$4*Inverse_standard_error),"")</f>
        <v/>
      </c>
      <c r="EJ154" s="166"/>
      <c r="EK154" s="34" t="str">
        <f>IF(AND(Include_study?="Yes",Sufficient_data="Yes"),('Publication Bias Analysis'!E:E-SUMPRODUCT('Publication Bias Analysis'!E:E,Calculations!CN:CN)/SUM(Calculations!CN:CN))/(SQRT(EL:EL)),"")</f>
        <v/>
      </c>
      <c r="EL154" s="34" t="str">
        <f>IF(AND(Include_study?="Yes",Sufficient_data="Yes"),'Publication Bias Analysis'!F:F^2-1/(SUM(Calculations!CN:CN)),"")</f>
        <v/>
      </c>
      <c r="EM154" s="76" t="str">
        <f t="shared" si="316"/>
        <v/>
      </c>
      <c r="EN154" s="76" t="str">
        <f t="shared" si="317"/>
        <v/>
      </c>
      <c r="EO154" s="76" t="str">
        <f>IF(AND(Include_study?="Yes",Sufficient_data="Yes"),COUNTIFS(EM$2:EM153,"&lt;"&amp;EM154,EN$2:EN153,"&lt;"&amp;EN154)+COUNTIFS(EM155:EM$201,"&lt;"&amp;EM154,EN155:EN$201,"&lt;"&amp;EN154)+COUNTIFS(EM$2:EM153,"&gt;"&amp;EM154,EN$2:EN153,"&gt;"&amp;EN154)+COUNTIFS(EM155:EM$201,"&gt;"&amp;EM154,EN155:EN$201,"&gt;"&amp;EN154),"")</f>
        <v/>
      </c>
      <c r="EP154" s="101" t="str">
        <f>IF(AND(Include_study?="Yes",Sufficient_data="Yes"),COUNTIFS(EM$2:EM153,"&lt;"&amp;EM154,EN$2:EN153,"&gt;"&amp;EN154)+COUNTIFS(EM155:EM$201,"&lt;"&amp;EM154,EN155:EN$201,"&gt;"&amp;EN154)+COUNTIFS(EM$2:EM153,"&gt;"&amp;EM154,EN$2:EN153,"&lt;"&amp;EN154)+COUNTIFS(EM155:EM$201,"&gt;"&amp;EM154,EN155:EN$201,"&lt;"&amp;EN154),"")</f>
        <v/>
      </c>
      <c r="ER154" s="166"/>
      <c r="EW154" s="166"/>
      <c r="EX154" s="34" t="e">
        <f t="shared" si="255"/>
        <v>#N/A</v>
      </c>
      <c r="EY154" s="34" t="e">
        <f t="shared" si="256"/>
        <v>#N/A</v>
      </c>
      <c r="EZ154" s="34" t="str">
        <f t="shared" si="257"/>
        <v/>
      </c>
      <c r="FA154" s="47" t="str">
        <f>IF(AND(Include_study?="Yes",Sufficient_data="Yes"),Z_score-('Publication Bias Analysis'!AL$30+'Publication Bias Analysis'!AL$31*Inverse_standard_error),"")</f>
        <v/>
      </c>
      <c r="FG154" s="166"/>
      <c r="FH154" s="104" t="str">
        <f>IF(Z_score&lt;&gt;"",RANK('Publication Bias Analysis'!AT:AT,'Publication Bias Analysis'!AT:AT,1)+COUNTIF('Publication Bias Analysis'!AT$2:AT153,'Publication Bias Analysis'!AT154),"")</f>
        <v/>
      </c>
      <c r="FI154" s="34" t="str">
        <f t="shared" si="318"/>
        <v/>
      </c>
      <c r="FJ154" s="34" t="e">
        <f>IF('Publication Bias Analysis'!AS154&lt;&gt;"",'Publication Bias Analysis'!AS154,NA())</f>
        <v>#N/A</v>
      </c>
      <c r="FK154" s="34" t="e">
        <f>IF('Publication Bias Analysis'!AT154&lt;&gt;"",'Publication Bias Analysis'!AT154,NA())</f>
        <v>#N/A</v>
      </c>
      <c r="FL154" s="34" t="str">
        <f>IF(AND(Include_study?="Yes",Sufficient_data="Yes"),'Publication Bias Analysis'!AS:AS-AVERAGE('Publication Bias Analysis'!AS:AS),"")</f>
        <v/>
      </c>
      <c r="FM154" s="47" t="str">
        <f>IF(AND(Include_study?="Yes",Sufficient_data="Yes"),FK:FK-('Publication Bias Analysis'!AW$30+'Publication Bias Analysis'!AW$31*'Publication Bias Analysis'!AS:AS),"")</f>
        <v/>
      </c>
      <c r="FS154" s="166"/>
      <c r="FT154" s="34" t="str">
        <f t="shared" si="259"/>
        <v/>
      </c>
      <c r="FU154" s="90" t="str">
        <f t="shared" si="324"/>
        <v/>
      </c>
      <c r="FV154" s="47" t="str">
        <f t="shared" si="289"/>
        <v/>
      </c>
    </row>
    <row r="155" spans="1:178" x14ac:dyDescent="0.2">
      <c r="A155" s="169"/>
      <c r="B155" s="54" t="str">
        <f t="shared" si="290"/>
        <v/>
      </c>
      <c r="C155" s="76" t="str">
        <f>IF(B155&lt;&gt;"",IF(B155=0,COUNTIF(B$2:B154,0)+1,COUNTIF(B$2:B154,B155)+B155+COUNTIF(B:B,0)),"")</f>
        <v/>
      </c>
      <c r="D155" s="76" t="str">
        <f t="shared" si="222"/>
        <v/>
      </c>
      <c r="E155" s="121" t="str">
        <f>IF(AND(Sufficient_data="Yes",Include_study?="Yes",Input!Study_name&lt;&gt;""),Input!Study_name,"")</f>
        <v/>
      </c>
      <c r="F15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55" s="76" t="str">
        <f t="shared" si="291"/>
        <v/>
      </c>
      <c r="H155" s="132" t="str">
        <f t="shared" si="292"/>
        <v/>
      </c>
      <c r="I15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55" s="77" t="str">
        <f t="shared" si="225"/>
        <v/>
      </c>
      <c r="K155" s="77" t="str">
        <f t="shared" si="226"/>
        <v/>
      </c>
      <c r="L155" s="77" t="str">
        <f t="shared" si="227"/>
        <v/>
      </c>
      <c r="M155" s="77" t="str">
        <f t="shared" si="293"/>
        <v/>
      </c>
      <c r="N155" s="77" t="str">
        <f t="shared" si="294"/>
        <v/>
      </c>
      <c r="O155" s="146" t="str">
        <f t="shared" si="295"/>
        <v/>
      </c>
      <c r="P155" s="142" t="str">
        <f t="shared" si="296"/>
        <v/>
      </c>
      <c r="Q155" s="35"/>
      <c r="R155" s="71" t="e">
        <f t="shared" si="297"/>
        <v>#N/A</v>
      </c>
      <c r="S155" s="34" t="e">
        <f t="shared" si="298"/>
        <v>#N/A</v>
      </c>
      <c r="T155" s="47" t="e">
        <f t="shared" si="299"/>
        <v>#N/A</v>
      </c>
      <c r="Y155" s="169"/>
      <c r="Z155" s="83" t="str">
        <f t="shared" si="261"/>
        <v/>
      </c>
      <c r="AA155" s="34" t="str">
        <f t="shared" si="235"/>
        <v/>
      </c>
      <c r="AB155" s="34" t="str">
        <f t="shared" si="236"/>
        <v/>
      </c>
      <c r="AC155" s="34" t="str">
        <f t="shared" si="300"/>
        <v/>
      </c>
      <c r="AD155" s="34" t="str">
        <f t="shared" si="238"/>
        <v/>
      </c>
      <c r="AE155" s="77" t="str">
        <f t="shared" si="262"/>
        <v/>
      </c>
      <c r="AF155" s="77" t="str">
        <f t="shared" si="301"/>
        <v/>
      </c>
      <c r="AG155" s="84" t="str">
        <f t="shared" si="263"/>
        <v/>
      </c>
      <c r="AH155" s="34" t="str">
        <f t="shared" si="302"/>
        <v/>
      </c>
      <c r="AI155" s="34" t="str">
        <f t="shared" si="303"/>
        <v/>
      </c>
      <c r="AJ155" s="47" t="str">
        <f t="shared" si="304"/>
        <v/>
      </c>
      <c r="AK155" s="35"/>
      <c r="AL155" s="71" t="e">
        <f t="shared" si="264"/>
        <v>#N/A</v>
      </c>
      <c r="AM155" s="34" t="e">
        <f t="shared" si="265"/>
        <v>#N/A</v>
      </c>
      <c r="AN155" s="47" t="e">
        <f t="shared" si="266"/>
        <v>#N/A</v>
      </c>
      <c r="AO155" s="35"/>
      <c r="AP155" s="83" t="str">
        <f t="shared" si="267"/>
        <v/>
      </c>
      <c r="AQ155" s="34" t="str">
        <f>IF(AND(Sufficient_data="Yes",Include_study?="Yes",Subgroup&lt;&gt;""),IF(COUNTIFS(Input!L$2:L154,"="&amp;"Yes",Input!C$2:C154,"="&amp;"Yes",Input!M$2:M154,"="&amp;Subgroup)&gt;0,"",Subgroup),"")</f>
        <v/>
      </c>
      <c r="AR155" s="89" t="str">
        <f t="shared" si="268"/>
        <v/>
      </c>
      <c r="AS155" s="76" t="str">
        <f t="shared" si="269"/>
        <v/>
      </c>
      <c r="AT155" s="34" t="str">
        <f t="shared" si="270"/>
        <v/>
      </c>
      <c r="AU155" s="90" t="str">
        <f t="shared" si="271"/>
        <v/>
      </c>
      <c r="AV155" s="34" t="str">
        <f t="shared" si="272"/>
        <v/>
      </c>
      <c r="AW155" s="34" t="str">
        <f t="shared" si="273"/>
        <v/>
      </c>
      <c r="AX155" s="34" t="str">
        <f t="shared" si="305"/>
        <v/>
      </c>
      <c r="AY155" s="34" t="str">
        <f t="shared" si="274"/>
        <v/>
      </c>
      <c r="AZ155" s="34" t="str">
        <f t="shared" si="275"/>
        <v/>
      </c>
      <c r="BA155" s="34" t="str">
        <f t="shared" si="306"/>
        <v/>
      </c>
      <c r="BB155" s="89" t="str">
        <f t="shared" si="276"/>
        <v/>
      </c>
      <c r="BC155" s="34" t="str">
        <f t="shared" si="307"/>
        <v/>
      </c>
      <c r="BD155" s="34" t="str">
        <f t="shared" si="308"/>
        <v/>
      </c>
      <c r="BE155" s="34" t="str">
        <f t="shared" si="277"/>
        <v/>
      </c>
      <c r="BF155" s="34" t="str">
        <f t="shared" si="278"/>
        <v/>
      </c>
      <c r="BG155" s="34" t="str">
        <f t="shared" si="319"/>
        <v/>
      </c>
      <c r="BH155" s="34" t="str">
        <f t="shared" si="320"/>
        <v/>
      </c>
      <c r="BI155" s="34" t="str">
        <f t="shared" si="279"/>
        <v/>
      </c>
      <c r="BJ155" s="34" t="str">
        <f t="shared" si="280"/>
        <v/>
      </c>
      <c r="BK155" s="34" t="str">
        <f t="shared" si="281"/>
        <v/>
      </c>
      <c r="BL155" s="34" t="e">
        <f t="shared" si="282"/>
        <v>#N/A</v>
      </c>
      <c r="BM155" s="84" t="str">
        <f t="shared" si="321"/>
        <v/>
      </c>
      <c r="BN155" s="34" t="str">
        <f t="shared" si="283"/>
        <v/>
      </c>
      <c r="BO155" s="34" t="str">
        <f t="shared" si="309"/>
        <v/>
      </c>
      <c r="BP155" s="34" t="str">
        <f t="shared" si="284"/>
        <v/>
      </c>
      <c r="BQ155" s="47" t="str">
        <f t="shared" si="322"/>
        <v/>
      </c>
      <c r="BV155" s="170"/>
      <c r="BW155" s="71" t="e">
        <f>IF(AND(Sufficient_data="Yes",Include_study?="Yes",Moderator&lt;&gt;""),'Moderator Analysis'!E:E,NA())</f>
        <v>#N/A</v>
      </c>
      <c r="BX155" s="34" t="e">
        <f>IF(AND(Include_study?="Yes",Sufficient_data="Yes",Moderator&lt;&gt;""),'Moderator Analysis'!F:F,NA())</f>
        <v>#N/A</v>
      </c>
      <c r="BY155" s="34" t="str">
        <f t="shared" si="310"/>
        <v/>
      </c>
      <c r="BZ155" s="34" t="str">
        <f>IF(AND(Sufficient_data="Yes",Include_study?="Yes",Moderator&lt;&gt;""),'Moderator Analysis'!F:F-CJ$2,"")</f>
        <v/>
      </c>
      <c r="CA155" s="34" t="str">
        <f>IF(AND(Sufficient_data="Yes",Include_study?="Yes",Moderator&lt;&gt;""),'Moderator Analysis'!E:E-CJ$3,"")</f>
        <v/>
      </c>
      <c r="CB155" s="47" t="str">
        <f t="shared" si="311"/>
        <v/>
      </c>
      <c r="CD155" s="95" t="str">
        <f t="shared" si="285"/>
        <v/>
      </c>
      <c r="CE155" s="77" t="str">
        <f>IF(AND(Sufficient_data="Yes",Include_study?="Yes",CD155&lt;&gt;""),'Moderator Analysis'!F:F-'Moderator Analysis'!J$37,"")</f>
        <v/>
      </c>
      <c r="CF155" s="77" t="str">
        <f>IF(AND(Sufficient_data="Yes",Include_study?="Yes",CD155&lt;&gt;""),'Moderator Analysis'!E:E-SUMPRODUCT('Moderator Analysis'!E:E,CD:CD)/SUM(CD:CD),"")</f>
        <v/>
      </c>
      <c r="CG155" s="96" t="str">
        <f>IF(AND(Sufficient_data="Yes",Include_study?="Yes",CD155&lt;&gt;""),CD:CD*(BX155-'Moderator Analysis'!J$29-'Moderator Analysis'!J$30*'Moderator Analysis'!E:E)^2,"")</f>
        <v/>
      </c>
      <c r="CL155" s="170"/>
      <c r="CM155" s="174"/>
      <c r="CN155" s="34" t="str">
        <f t="shared" si="312"/>
        <v/>
      </c>
      <c r="CO155" s="34" t="str">
        <f>IF(AND(Include_study?="Yes",Sufficient_data="Yes"),1/('Publication Bias Analysis'!F:F^2+IF(Additional_model="Fixed effect",0,Calculations!DB$11)),"")</f>
        <v/>
      </c>
      <c r="CP155" s="34" t="str">
        <f>IF(AND(Include_study?="Yes",Sufficient_data="Yes"),1/('Publication Bias Analysis'!F:F^2+IF(Additional_model="Fixed effect",0,'Publication Bias Analysis'!L$32)),"")</f>
        <v/>
      </c>
      <c r="CQ155" s="34" t="str">
        <f>IF(AND(Include_study?="Yes",Sufficient_data="Yes"),'Publication Bias Analysis'!E:E-'Publication Bias Analysis'!I$37,"")</f>
        <v/>
      </c>
      <c r="CR155" s="34" t="str">
        <f t="shared" si="313"/>
        <v/>
      </c>
      <c r="CS155" s="34" t="str">
        <f t="shared" si="323"/>
        <v/>
      </c>
      <c r="CT155" s="76" t="str">
        <f t="shared" si="314"/>
        <v/>
      </c>
      <c r="CU155" s="76" t="str">
        <f>IF(AND(Include_study?="Yes",Sufficient_data="Yes"),CT:CT+IF(DF:DF&lt;0,-1,1)*COUNTIF(CT$2:CT154,CT:CT),"")</f>
        <v/>
      </c>
      <c r="CV155" s="76" t="str">
        <f>IF(AND(Include_study?="Yes",Sufficient_data="Yes"),RANK(DJ:DJ,DJ:DJ,1)*IF(DI:DI&lt;0,-1,1)+IF(DI:DI&lt;0,-1,1)*COUNTIF(CT$2:CT154,CT:CT),"")</f>
        <v/>
      </c>
      <c r="CW155" s="76" t="str">
        <f>IF(AND(Include_study?="Yes",Sufficient_data="Yes"),RANK(DM:DM,DM:DM,1)*IF(DL:DL&lt;0,-1,1)+IF(DL:DL&lt;0,-1,1)*COUNTIF(CT$2:CT154,CT:CT),"")</f>
        <v/>
      </c>
      <c r="CX155" s="34" t="e">
        <f>IF(AND(Include_study?="Yes",Sufficient_data="Yes"),'Publication Bias Analysis'!E:E,NA())</f>
        <v>#N/A</v>
      </c>
      <c r="CY155" s="47" t="e">
        <f>IF(AND(Include_study?="Yes",Sufficient_data="Yes"),'Publication Bias Analysis'!F:F,NA())</f>
        <v>#N/A</v>
      </c>
      <c r="DE155" s="166"/>
      <c r="DF15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55" s="34" t="str">
        <f t="shared" si="286"/>
        <v/>
      </c>
      <c r="DH155" s="47" t="str">
        <f>IF(AND(Include_study?="Yes",Sufficient_data="Yes"),1/('Publication Bias Analysis'!F:F^2+IF(Additional_model="Fixed effect",0,$DQ$7)),"")</f>
        <v/>
      </c>
      <c r="DI155" s="34" t="str">
        <f>IF(AND(Include_study?="Yes",Sufficient_data="Yes"),IF('Publication Bias Analysis'!L$37="Left",'Publication Bias Analysis'!E:E-DQ$3,DQ$3-'Publication Bias Analysis'!E:E),"")</f>
        <v/>
      </c>
      <c r="DJ155" s="34" t="str">
        <f t="shared" si="287"/>
        <v/>
      </c>
      <c r="DK155" s="47" t="str">
        <f>IF(AND(DI155&lt;&gt;"",CU155&lt;=MAX(CU:CU)-DQ$8),1/('Publication Bias Analysis'!F:F^2+IF(Additional_model="Fixed effect",0,$DQ$15)),"")</f>
        <v/>
      </c>
      <c r="DL155" s="7" t="str">
        <f>IF(AND(Include_study?="Yes",Sufficient_data="Yes"),IF('Publication Bias Analysis'!L$37="Left",'Publication Bias Analysis'!E:E-DQ$11,DQ$11-'Publication Bias Analysis'!E:E),"")</f>
        <v/>
      </c>
      <c r="DM155" s="7" t="str">
        <f t="shared" si="288"/>
        <v/>
      </c>
      <c r="DN155" s="47" t="str">
        <f>IF(AND(DL155&lt;&gt;"",CV155&lt;=MAX(CV:CV)-DQ$16),1/('Publication Bias Analysis'!F:F^2+IF(Additional_model="Fixed effect",0,$DQ$23)),"")</f>
        <v/>
      </c>
      <c r="EF155" s="166"/>
      <c r="EG155" s="34" t="str">
        <f t="shared" si="315"/>
        <v/>
      </c>
      <c r="EH155" s="47" t="str">
        <f>IF(AND(Include_study?="Yes",Sufficient_data="Yes"),Z_score-('Publication Bias Analysis'!P$3+'Publication Bias Analysis'!P$4*Inverse_standard_error),"")</f>
        <v/>
      </c>
      <c r="EJ155" s="166"/>
      <c r="EK155" s="34" t="str">
        <f>IF(AND(Include_study?="Yes",Sufficient_data="Yes"),('Publication Bias Analysis'!E:E-SUMPRODUCT('Publication Bias Analysis'!E:E,Calculations!CN:CN)/SUM(Calculations!CN:CN))/(SQRT(EL:EL)),"")</f>
        <v/>
      </c>
      <c r="EL155" s="34" t="str">
        <f>IF(AND(Include_study?="Yes",Sufficient_data="Yes"),'Publication Bias Analysis'!F:F^2-1/(SUM(Calculations!CN:CN)),"")</f>
        <v/>
      </c>
      <c r="EM155" s="76" t="str">
        <f t="shared" si="316"/>
        <v/>
      </c>
      <c r="EN155" s="76" t="str">
        <f t="shared" si="317"/>
        <v/>
      </c>
      <c r="EO155" s="76" t="str">
        <f>IF(AND(Include_study?="Yes",Sufficient_data="Yes"),COUNTIFS(EM$2:EM154,"&lt;"&amp;EM155,EN$2:EN154,"&lt;"&amp;EN155)+COUNTIFS(EM156:EM$201,"&lt;"&amp;EM155,EN156:EN$201,"&lt;"&amp;EN155)+COUNTIFS(EM$2:EM154,"&gt;"&amp;EM155,EN$2:EN154,"&gt;"&amp;EN155)+COUNTIFS(EM156:EM$201,"&gt;"&amp;EM155,EN156:EN$201,"&gt;"&amp;EN155),"")</f>
        <v/>
      </c>
      <c r="EP155" s="101" t="str">
        <f>IF(AND(Include_study?="Yes",Sufficient_data="Yes"),COUNTIFS(EM$2:EM154,"&lt;"&amp;EM155,EN$2:EN154,"&gt;"&amp;EN155)+COUNTIFS(EM156:EM$201,"&lt;"&amp;EM155,EN156:EN$201,"&gt;"&amp;EN155)+COUNTIFS(EM$2:EM154,"&gt;"&amp;EM155,EN$2:EN154,"&lt;"&amp;EN155)+COUNTIFS(EM156:EM$201,"&gt;"&amp;EM155,EN156:EN$201,"&lt;"&amp;EN155),"")</f>
        <v/>
      </c>
      <c r="ER155" s="166"/>
      <c r="EW155" s="166"/>
      <c r="EX155" s="34" t="e">
        <f t="shared" si="255"/>
        <v>#N/A</v>
      </c>
      <c r="EY155" s="34" t="e">
        <f t="shared" si="256"/>
        <v>#N/A</v>
      </c>
      <c r="EZ155" s="34" t="str">
        <f t="shared" si="257"/>
        <v/>
      </c>
      <c r="FA155" s="47" t="str">
        <f>IF(AND(Include_study?="Yes",Sufficient_data="Yes"),Z_score-('Publication Bias Analysis'!AL$30+'Publication Bias Analysis'!AL$31*Inverse_standard_error),"")</f>
        <v/>
      </c>
      <c r="FG155" s="166"/>
      <c r="FH155" s="104" t="str">
        <f>IF(Z_score&lt;&gt;"",RANK('Publication Bias Analysis'!AT:AT,'Publication Bias Analysis'!AT:AT,1)+COUNTIF('Publication Bias Analysis'!AT$2:AT154,'Publication Bias Analysis'!AT155),"")</f>
        <v/>
      </c>
      <c r="FI155" s="34" t="str">
        <f t="shared" si="318"/>
        <v/>
      </c>
      <c r="FJ155" s="34" t="e">
        <f>IF('Publication Bias Analysis'!AS155&lt;&gt;"",'Publication Bias Analysis'!AS155,NA())</f>
        <v>#N/A</v>
      </c>
      <c r="FK155" s="34" t="e">
        <f>IF('Publication Bias Analysis'!AT155&lt;&gt;"",'Publication Bias Analysis'!AT155,NA())</f>
        <v>#N/A</v>
      </c>
      <c r="FL155" s="34" t="str">
        <f>IF(AND(Include_study?="Yes",Sufficient_data="Yes"),'Publication Bias Analysis'!AS:AS-AVERAGE('Publication Bias Analysis'!AS:AS),"")</f>
        <v/>
      </c>
      <c r="FM155" s="47" t="str">
        <f>IF(AND(Include_study?="Yes",Sufficient_data="Yes"),FK:FK-('Publication Bias Analysis'!AW$30+'Publication Bias Analysis'!AW$31*'Publication Bias Analysis'!AS:AS),"")</f>
        <v/>
      </c>
      <c r="FS155" s="166"/>
      <c r="FT155" s="34" t="str">
        <f t="shared" si="259"/>
        <v/>
      </c>
      <c r="FU155" s="90" t="str">
        <f t="shared" si="324"/>
        <v/>
      </c>
      <c r="FV155" s="47" t="str">
        <f t="shared" si="289"/>
        <v/>
      </c>
    </row>
    <row r="156" spans="1:178" x14ac:dyDescent="0.2">
      <c r="A156" s="169"/>
      <c r="B156" s="54" t="str">
        <f t="shared" si="290"/>
        <v/>
      </c>
      <c r="C156" s="76" t="str">
        <f>IF(B156&lt;&gt;"",IF(B156=0,COUNTIF(B$2:B155,0)+1,COUNTIF(B$2:B155,B156)+B156+COUNTIF(B:B,0)),"")</f>
        <v/>
      </c>
      <c r="D156" s="76" t="str">
        <f t="shared" si="222"/>
        <v/>
      </c>
      <c r="E156" s="121" t="str">
        <f>IF(AND(Sufficient_data="Yes",Include_study?="Yes",Input!Study_name&lt;&gt;""),Input!Study_name,"")</f>
        <v/>
      </c>
      <c r="F15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56" s="76" t="str">
        <f t="shared" si="291"/>
        <v/>
      </c>
      <c r="H156" s="132" t="str">
        <f t="shared" si="292"/>
        <v/>
      </c>
      <c r="I15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56" s="77" t="str">
        <f t="shared" si="225"/>
        <v/>
      </c>
      <c r="K156" s="77" t="str">
        <f t="shared" si="226"/>
        <v/>
      </c>
      <c r="L156" s="77" t="str">
        <f t="shared" si="227"/>
        <v/>
      </c>
      <c r="M156" s="77" t="str">
        <f t="shared" si="293"/>
        <v/>
      </c>
      <c r="N156" s="77" t="str">
        <f t="shared" si="294"/>
        <v/>
      </c>
      <c r="O156" s="146" t="str">
        <f t="shared" si="295"/>
        <v/>
      </c>
      <c r="P156" s="142" t="str">
        <f t="shared" si="296"/>
        <v/>
      </c>
      <c r="Q156" s="35"/>
      <c r="R156" s="71" t="e">
        <f t="shared" si="297"/>
        <v>#N/A</v>
      </c>
      <c r="S156" s="34" t="e">
        <f t="shared" si="298"/>
        <v>#N/A</v>
      </c>
      <c r="T156" s="47" t="e">
        <f t="shared" si="299"/>
        <v>#N/A</v>
      </c>
      <c r="Y156" s="169"/>
      <c r="Z156" s="83" t="str">
        <f t="shared" si="261"/>
        <v/>
      </c>
      <c r="AA156" s="34" t="str">
        <f t="shared" si="235"/>
        <v/>
      </c>
      <c r="AB156" s="34" t="str">
        <f t="shared" si="236"/>
        <v/>
      </c>
      <c r="AC156" s="34" t="str">
        <f t="shared" si="300"/>
        <v/>
      </c>
      <c r="AD156" s="34" t="str">
        <f t="shared" si="238"/>
        <v/>
      </c>
      <c r="AE156" s="77" t="str">
        <f t="shared" si="262"/>
        <v/>
      </c>
      <c r="AF156" s="77" t="str">
        <f t="shared" si="301"/>
        <v/>
      </c>
      <c r="AG156" s="84" t="str">
        <f t="shared" si="263"/>
        <v/>
      </c>
      <c r="AH156" s="34" t="str">
        <f t="shared" si="302"/>
        <v/>
      </c>
      <c r="AI156" s="34" t="str">
        <f t="shared" si="303"/>
        <v/>
      </c>
      <c r="AJ156" s="47" t="str">
        <f t="shared" si="304"/>
        <v/>
      </c>
      <c r="AK156" s="35"/>
      <c r="AL156" s="71" t="e">
        <f t="shared" si="264"/>
        <v>#N/A</v>
      </c>
      <c r="AM156" s="34" t="e">
        <f t="shared" si="265"/>
        <v>#N/A</v>
      </c>
      <c r="AN156" s="47" t="e">
        <f t="shared" si="266"/>
        <v>#N/A</v>
      </c>
      <c r="AO156" s="35"/>
      <c r="AP156" s="83" t="str">
        <f t="shared" si="267"/>
        <v/>
      </c>
      <c r="AQ156" s="34" t="str">
        <f>IF(AND(Sufficient_data="Yes",Include_study?="Yes",Subgroup&lt;&gt;""),IF(COUNTIFS(Input!L$2:L155,"="&amp;"Yes",Input!C$2:C155,"="&amp;"Yes",Input!M$2:M155,"="&amp;Subgroup)&gt;0,"",Subgroup),"")</f>
        <v/>
      </c>
      <c r="AR156" s="89" t="str">
        <f t="shared" si="268"/>
        <v/>
      </c>
      <c r="AS156" s="76" t="str">
        <f t="shared" si="269"/>
        <v/>
      </c>
      <c r="AT156" s="34" t="str">
        <f t="shared" si="270"/>
        <v/>
      </c>
      <c r="AU156" s="90" t="str">
        <f t="shared" si="271"/>
        <v/>
      </c>
      <c r="AV156" s="34" t="str">
        <f t="shared" si="272"/>
        <v/>
      </c>
      <c r="AW156" s="34" t="str">
        <f t="shared" si="273"/>
        <v/>
      </c>
      <c r="AX156" s="34" t="str">
        <f t="shared" si="305"/>
        <v/>
      </c>
      <c r="AY156" s="34" t="str">
        <f t="shared" si="274"/>
        <v/>
      </c>
      <c r="AZ156" s="34" t="str">
        <f t="shared" si="275"/>
        <v/>
      </c>
      <c r="BA156" s="34" t="str">
        <f t="shared" si="306"/>
        <v/>
      </c>
      <c r="BB156" s="89" t="str">
        <f t="shared" si="276"/>
        <v/>
      </c>
      <c r="BC156" s="34" t="str">
        <f t="shared" si="307"/>
        <v/>
      </c>
      <c r="BD156" s="34" t="str">
        <f t="shared" si="308"/>
        <v/>
      </c>
      <c r="BE156" s="34" t="str">
        <f t="shared" si="277"/>
        <v/>
      </c>
      <c r="BF156" s="34" t="str">
        <f t="shared" si="278"/>
        <v/>
      </c>
      <c r="BG156" s="34" t="str">
        <f t="shared" si="319"/>
        <v/>
      </c>
      <c r="BH156" s="34" t="str">
        <f t="shared" si="320"/>
        <v/>
      </c>
      <c r="BI156" s="34" t="str">
        <f t="shared" si="279"/>
        <v/>
      </c>
      <c r="BJ156" s="34" t="str">
        <f t="shared" si="280"/>
        <v/>
      </c>
      <c r="BK156" s="34" t="str">
        <f t="shared" si="281"/>
        <v/>
      </c>
      <c r="BL156" s="34" t="e">
        <f t="shared" si="282"/>
        <v>#N/A</v>
      </c>
      <c r="BM156" s="84" t="str">
        <f t="shared" si="321"/>
        <v/>
      </c>
      <c r="BN156" s="34" t="str">
        <f t="shared" si="283"/>
        <v/>
      </c>
      <c r="BO156" s="34" t="str">
        <f t="shared" si="309"/>
        <v/>
      </c>
      <c r="BP156" s="34" t="str">
        <f t="shared" si="284"/>
        <v/>
      </c>
      <c r="BQ156" s="47" t="str">
        <f t="shared" si="322"/>
        <v/>
      </c>
      <c r="BV156" s="170"/>
      <c r="BW156" s="71" t="e">
        <f>IF(AND(Sufficient_data="Yes",Include_study?="Yes",Moderator&lt;&gt;""),'Moderator Analysis'!E:E,NA())</f>
        <v>#N/A</v>
      </c>
      <c r="BX156" s="34" t="e">
        <f>IF(AND(Include_study?="Yes",Sufficient_data="Yes",Moderator&lt;&gt;""),'Moderator Analysis'!F:F,NA())</f>
        <v>#N/A</v>
      </c>
      <c r="BY156" s="34" t="str">
        <f t="shared" si="310"/>
        <v/>
      </c>
      <c r="BZ156" s="34" t="str">
        <f>IF(AND(Sufficient_data="Yes",Include_study?="Yes",Moderator&lt;&gt;""),'Moderator Analysis'!F:F-CJ$2,"")</f>
        <v/>
      </c>
      <c r="CA156" s="34" t="str">
        <f>IF(AND(Sufficient_data="Yes",Include_study?="Yes",Moderator&lt;&gt;""),'Moderator Analysis'!E:E-CJ$3,"")</f>
        <v/>
      </c>
      <c r="CB156" s="47" t="str">
        <f t="shared" si="311"/>
        <v/>
      </c>
      <c r="CD156" s="95" t="str">
        <f t="shared" si="285"/>
        <v/>
      </c>
      <c r="CE156" s="77" t="str">
        <f>IF(AND(Sufficient_data="Yes",Include_study?="Yes",CD156&lt;&gt;""),'Moderator Analysis'!F:F-'Moderator Analysis'!J$37,"")</f>
        <v/>
      </c>
      <c r="CF156" s="77" t="str">
        <f>IF(AND(Sufficient_data="Yes",Include_study?="Yes",CD156&lt;&gt;""),'Moderator Analysis'!E:E-SUMPRODUCT('Moderator Analysis'!E:E,CD:CD)/SUM(CD:CD),"")</f>
        <v/>
      </c>
      <c r="CG156" s="96" t="str">
        <f>IF(AND(Sufficient_data="Yes",Include_study?="Yes",CD156&lt;&gt;""),CD:CD*(BX156-'Moderator Analysis'!J$29-'Moderator Analysis'!J$30*'Moderator Analysis'!E:E)^2,"")</f>
        <v/>
      </c>
      <c r="CL156" s="170"/>
      <c r="CM156" s="174"/>
      <c r="CN156" s="34" t="str">
        <f t="shared" si="312"/>
        <v/>
      </c>
      <c r="CO156" s="34" t="str">
        <f>IF(AND(Include_study?="Yes",Sufficient_data="Yes"),1/('Publication Bias Analysis'!F:F^2+IF(Additional_model="Fixed effect",0,Calculations!DB$11)),"")</f>
        <v/>
      </c>
      <c r="CP156" s="34" t="str">
        <f>IF(AND(Include_study?="Yes",Sufficient_data="Yes"),1/('Publication Bias Analysis'!F:F^2+IF(Additional_model="Fixed effect",0,'Publication Bias Analysis'!L$32)),"")</f>
        <v/>
      </c>
      <c r="CQ156" s="34" t="str">
        <f>IF(AND(Include_study?="Yes",Sufficient_data="Yes"),'Publication Bias Analysis'!E:E-'Publication Bias Analysis'!I$37,"")</f>
        <v/>
      </c>
      <c r="CR156" s="34" t="str">
        <f t="shared" si="313"/>
        <v/>
      </c>
      <c r="CS156" s="34" t="str">
        <f t="shared" si="323"/>
        <v/>
      </c>
      <c r="CT156" s="76" t="str">
        <f t="shared" si="314"/>
        <v/>
      </c>
      <c r="CU156" s="76" t="str">
        <f>IF(AND(Include_study?="Yes",Sufficient_data="Yes"),CT:CT+IF(DF:DF&lt;0,-1,1)*COUNTIF(CT$2:CT155,CT:CT),"")</f>
        <v/>
      </c>
      <c r="CV156" s="76" t="str">
        <f>IF(AND(Include_study?="Yes",Sufficient_data="Yes"),RANK(DJ:DJ,DJ:DJ,1)*IF(DI:DI&lt;0,-1,1)+IF(DI:DI&lt;0,-1,1)*COUNTIF(CT$2:CT155,CT:CT),"")</f>
        <v/>
      </c>
      <c r="CW156" s="76" t="str">
        <f>IF(AND(Include_study?="Yes",Sufficient_data="Yes"),RANK(DM:DM,DM:DM,1)*IF(DL:DL&lt;0,-1,1)+IF(DL:DL&lt;0,-1,1)*COUNTIF(CT$2:CT155,CT:CT),"")</f>
        <v/>
      </c>
      <c r="CX156" s="34" t="e">
        <f>IF(AND(Include_study?="Yes",Sufficient_data="Yes"),'Publication Bias Analysis'!E:E,NA())</f>
        <v>#N/A</v>
      </c>
      <c r="CY156" s="47" t="e">
        <f>IF(AND(Include_study?="Yes",Sufficient_data="Yes"),'Publication Bias Analysis'!F:F,NA())</f>
        <v>#N/A</v>
      </c>
      <c r="DE156" s="166"/>
      <c r="DF15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56" s="34" t="str">
        <f t="shared" si="286"/>
        <v/>
      </c>
      <c r="DH156" s="47" t="str">
        <f>IF(AND(Include_study?="Yes",Sufficient_data="Yes"),1/('Publication Bias Analysis'!F:F^2+IF(Additional_model="Fixed effect",0,$DQ$7)),"")</f>
        <v/>
      </c>
      <c r="DI156" s="34" t="str">
        <f>IF(AND(Include_study?="Yes",Sufficient_data="Yes"),IF('Publication Bias Analysis'!L$37="Left",'Publication Bias Analysis'!E:E-DQ$3,DQ$3-'Publication Bias Analysis'!E:E),"")</f>
        <v/>
      </c>
      <c r="DJ156" s="34" t="str">
        <f t="shared" si="287"/>
        <v/>
      </c>
      <c r="DK156" s="47" t="str">
        <f>IF(AND(DI156&lt;&gt;"",CU156&lt;=MAX(CU:CU)-DQ$8),1/('Publication Bias Analysis'!F:F^2+IF(Additional_model="Fixed effect",0,$DQ$15)),"")</f>
        <v/>
      </c>
      <c r="DL156" s="7" t="str">
        <f>IF(AND(Include_study?="Yes",Sufficient_data="Yes"),IF('Publication Bias Analysis'!L$37="Left",'Publication Bias Analysis'!E:E-DQ$11,DQ$11-'Publication Bias Analysis'!E:E),"")</f>
        <v/>
      </c>
      <c r="DM156" s="7" t="str">
        <f t="shared" si="288"/>
        <v/>
      </c>
      <c r="DN156" s="47" t="str">
        <f>IF(AND(DL156&lt;&gt;"",CV156&lt;=MAX(CV:CV)-DQ$16),1/('Publication Bias Analysis'!F:F^2+IF(Additional_model="Fixed effect",0,$DQ$23)),"")</f>
        <v/>
      </c>
      <c r="EF156" s="166"/>
      <c r="EG156" s="34" t="str">
        <f t="shared" si="315"/>
        <v/>
      </c>
      <c r="EH156" s="47" t="str">
        <f>IF(AND(Include_study?="Yes",Sufficient_data="Yes"),Z_score-('Publication Bias Analysis'!P$3+'Publication Bias Analysis'!P$4*Inverse_standard_error),"")</f>
        <v/>
      </c>
      <c r="EJ156" s="166"/>
      <c r="EK156" s="34" t="str">
        <f>IF(AND(Include_study?="Yes",Sufficient_data="Yes"),('Publication Bias Analysis'!E:E-SUMPRODUCT('Publication Bias Analysis'!E:E,Calculations!CN:CN)/SUM(Calculations!CN:CN))/(SQRT(EL:EL)),"")</f>
        <v/>
      </c>
      <c r="EL156" s="34" t="str">
        <f>IF(AND(Include_study?="Yes",Sufficient_data="Yes"),'Publication Bias Analysis'!F:F^2-1/(SUM(Calculations!CN:CN)),"")</f>
        <v/>
      </c>
      <c r="EM156" s="76" t="str">
        <f t="shared" si="316"/>
        <v/>
      </c>
      <c r="EN156" s="76" t="str">
        <f t="shared" si="317"/>
        <v/>
      </c>
      <c r="EO156" s="76" t="str">
        <f>IF(AND(Include_study?="Yes",Sufficient_data="Yes"),COUNTIFS(EM$2:EM155,"&lt;"&amp;EM156,EN$2:EN155,"&lt;"&amp;EN156)+COUNTIFS(EM157:EM$201,"&lt;"&amp;EM156,EN157:EN$201,"&lt;"&amp;EN156)+COUNTIFS(EM$2:EM155,"&gt;"&amp;EM156,EN$2:EN155,"&gt;"&amp;EN156)+COUNTIFS(EM157:EM$201,"&gt;"&amp;EM156,EN157:EN$201,"&gt;"&amp;EN156),"")</f>
        <v/>
      </c>
      <c r="EP156" s="101" t="str">
        <f>IF(AND(Include_study?="Yes",Sufficient_data="Yes"),COUNTIFS(EM$2:EM155,"&lt;"&amp;EM156,EN$2:EN155,"&gt;"&amp;EN156)+COUNTIFS(EM157:EM$201,"&lt;"&amp;EM156,EN157:EN$201,"&gt;"&amp;EN156)+COUNTIFS(EM$2:EM155,"&gt;"&amp;EM156,EN$2:EN155,"&lt;"&amp;EN156)+COUNTIFS(EM157:EM$201,"&gt;"&amp;EM156,EN157:EN$201,"&lt;"&amp;EN156),"")</f>
        <v/>
      </c>
      <c r="ER156" s="166"/>
      <c r="EW156" s="166"/>
      <c r="EX156" s="34" t="e">
        <f t="shared" si="255"/>
        <v>#N/A</v>
      </c>
      <c r="EY156" s="34" t="e">
        <f t="shared" si="256"/>
        <v>#N/A</v>
      </c>
      <c r="EZ156" s="34" t="str">
        <f t="shared" si="257"/>
        <v/>
      </c>
      <c r="FA156" s="47" t="str">
        <f>IF(AND(Include_study?="Yes",Sufficient_data="Yes"),Z_score-('Publication Bias Analysis'!AL$30+'Publication Bias Analysis'!AL$31*Inverse_standard_error),"")</f>
        <v/>
      </c>
      <c r="FG156" s="166"/>
      <c r="FH156" s="104" t="str">
        <f>IF(Z_score&lt;&gt;"",RANK('Publication Bias Analysis'!AT:AT,'Publication Bias Analysis'!AT:AT,1)+COUNTIF('Publication Bias Analysis'!AT$2:AT155,'Publication Bias Analysis'!AT156),"")</f>
        <v/>
      </c>
      <c r="FI156" s="34" t="str">
        <f t="shared" si="318"/>
        <v/>
      </c>
      <c r="FJ156" s="34" t="e">
        <f>IF('Publication Bias Analysis'!AS156&lt;&gt;"",'Publication Bias Analysis'!AS156,NA())</f>
        <v>#N/A</v>
      </c>
      <c r="FK156" s="34" t="e">
        <f>IF('Publication Bias Analysis'!AT156&lt;&gt;"",'Publication Bias Analysis'!AT156,NA())</f>
        <v>#N/A</v>
      </c>
      <c r="FL156" s="34" t="str">
        <f>IF(AND(Include_study?="Yes",Sufficient_data="Yes"),'Publication Bias Analysis'!AS:AS-AVERAGE('Publication Bias Analysis'!AS:AS),"")</f>
        <v/>
      </c>
      <c r="FM156" s="47" t="str">
        <f>IF(AND(Include_study?="Yes",Sufficient_data="Yes"),FK:FK-('Publication Bias Analysis'!AW$30+'Publication Bias Analysis'!AW$31*'Publication Bias Analysis'!AS:AS),"")</f>
        <v/>
      </c>
      <c r="FS156" s="166"/>
      <c r="FT156" s="34" t="str">
        <f t="shared" si="259"/>
        <v/>
      </c>
      <c r="FU156" s="90" t="str">
        <f t="shared" si="324"/>
        <v/>
      </c>
      <c r="FV156" s="47" t="str">
        <f t="shared" si="289"/>
        <v/>
      </c>
    </row>
    <row r="157" spans="1:178" x14ac:dyDescent="0.2">
      <c r="A157" s="169"/>
      <c r="B157" s="54" t="str">
        <f t="shared" si="290"/>
        <v/>
      </c>
      <c r="C157" s="76" t="str">
        <f>IF(B157&lt;&gt;"",IF(B157=0,COUNTIF(B$2:B156,0)+1,COUNTIF(B$2:B156,B157)+B157+COUNTIF(B:B,0)),"")</f>
        <v/>
      </c>
      <c r="D157" s="76" t="str">
        <f t="shared" si="222"/>
        <v/>
      </c>
      <c r="E157" s="121" t="str">
        <f>IF(AND(Sufficient_data="Yes",Include_study?="Yes",Input!Study_name&lt;&gt;""),Input!Study_name,"")</f>
        <v/>
      </c>
      <c r="F15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57" s="76" t="str">
        <f t="shared" si="291"/>
        <v/>
      </c>
      <c r="H157" s="132" t="str">
        <f t="shared" si="292"/>
        <v/>
      </c>
      <c r="I15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57" s="77" t="str">
        <f t="shared" si="225"/>
        <v/>
      </c>
      <c r="K157" s="77" t="str">
        <f t="shared" si="226"/>
        <v/>
      </c>
      <c r="L157" s="77" t="str">
        <f t="shared" si="227"/>
        <v/>
      </c>
      <c r="M157" s="77" t="str">
        <f t="shared" si="293"/>
        <v/>
      </c>
      <c r="N157" s="77" t="str">
        <f t="shared" si="294"/>
        <v/>
      </c>
      <c r="O157" s="146" t="str">
        <f t="shared" si="295"/>
        <v/>
      </c>
      <c r="P157" s="142" t="str">
        <f t="shared" si="296"/>
        <v/>
      </c>
      <c r="Q157" s="35"/>
      <c r="R157" s="71" t="e">
        <f t="shared" si="297"/>
        <v>#N/A</v>
      </c>
      <c r="S157" s="34" t="e">
        <f t="shared" si="298"/>
        <v>#N/A</v>
      </c>
      <c r="T157" s="47" t="e">
        <f t="shared" si="299"/>
        <v>#N/A</v>
      </c>
      <c r="Y157" s="169"/>
      <c r="Z157" s="83" t="str">
        <f t="shared" si="261"/>
        <v/>
      </c>
      <c r="AA157" s="34" t="str">
        <f t="shared" si="235"/>
        <v/>
      </c>
      <c r="AB157" s="34" t="str">
        <f t="shared" si="236"/>
        <v/>
      </c>
      <c r="AC157" s="34" t="str">
        <f t="shared" si="300"/>
        <v/>
      </c>
      <c r="AD157" s="34" t="str">
        <f t="shared" si="238"/>
        <v/>
      </c>
      <c r="AE157" s="77" t="str">
        <f t="shared" si="262"/>
        <v/>
      </c>
      <c r="AF157" s="77" t="str">
        <f t="shared" si="301"/>
        <v/>
      </c>
      <c r="AG157" s="84" t="str">
        <f t="shared" si="263"/>
        <v/>
      </c>
      <c r="AH157" s="34" t="str">
        <f t="shared" si="302"/>
        <v/>
      </c>
      <c r="AI157" s="34" t="str">
        <f t="shared" si="303"/>
        <v/>
      </c>
      <c r="AJ157" s="47" t="str">
        <f t="shared" si="304"/>
        <v/>
      </c>
      <c r="AK157" s="35"/>
      <c r="AL157" s="71" t="e">
        <f t="shared" si="264"/>
        <v>#N/A</v>
      </c>
      <c r="AM157" s="34" t="e">
        <f t="shared" si="265"/>
        <v>#N/A</v>
      </c>
      <c r="AN157" s="47" t="e">
        <f t="shared" si="266"/>
        <v>#N/A</v>
      </c>
      <c r="AO157" s="35"/>
      <c r="AP157" s="83" t="str">
        <f t="shared" si="267"/>
        <v/>
      </c>
      <c r="AQ157" s="34" t="str">
        <f>IF(AND(Sufficient_data="Yes",Include_study?="Yes",Subgroup&lt;&gt;""),IF(COUNTIFS(Input!L$2:L156,"="&amp;"Yes",Input!C$2:C156,"="&amp;"Yes",Input!M$2:M156,"="&amp;Subgroup)&gt;0,"",Subgroup),"")</f>
        <v/>
      </c>
      <c r="AR157" s="89" t="str">
        <f t="shared" si="268"/>
        <v/>
      </c>
      <c r="AS157" s="76" t="str">
        <f t="shared" si="269"/>
        <v/>
      </c>
      <c r="AT157" s="34" t="str">
        <f t="shared" si="270"/>
        <v/>
      </c>
      <c r="AU157" s="90" t="str">
        <f t="shared" si="271"/>
        <v/>
      </c>
      <c r="AV157" s="34" t="str">
        <f t="shared" si="272"/>
        <v/>
      </c>
      <c r="AW157" s="34" t="str">
        <f t="shared" si="273"/>
        <v/>
      </c>
      <c r="AX157" s="34" t="str">
        <f t="shared" si="305"/>
        <v/>
      </c>
      <c r="AY157" s="34" t="str">
        <f t="shared" si="274"/>
        <v/>
      </c>
      <c r="AZ157" s="34" t="str">
        <f t="shared" si="275"/>
        <v/>
      </c>
      <c r="BA157" s="34" t="str">
        <f t="shared" si="306"/>
        <v/>
      </c>
      <c r="BB157" s="89" t="str">
        <f t="shared" si="276"/>
        <v/>
      </c>
      <c r="BC157" s="34" t="str">
        <f t="shared" si="307"/>
        <v/>
      </c>
      <c r="BD157" s="34" t="str">
        <f t="shared" si="308"/>
        <v/>
      </c>
      <c r="BE157" s="34" t="str">
        <f t="shared" si="277"/>
        <v/>
      </c>
      <c r="BF157" s="34" t="str">
        <f t="shared" si="278"/>
        <v/>
      </c>
      <c r="BG157" s="34" t="str">
        <f t="shared" si="319"/>
        <v/>
      </c>
      <c r="BH157" s="34" t="str">
        <f t="shared" si="320"/>
        <v/>
      </c>
      <c r="BI157" s="34" t="str">
        <f t="shared" si="279"/>
        <v/>
      </c>
      <c r="BJ157" s="34" t="str">
        <f t="shared" si="280"/>
        <v/>
      </c>
      <c r="BK157" s="34" t="str">
        <f t="shared" si="281"/>
        <v/>
      </c>
      <c r="BL157" s="34" t="e">
        <f t="shared" si="282"/>
        <v>#N/A</v>
      </c>
      <c r="BM157" s="84" t="str">
        <f t="shared" si="321"/>
        <v/>
      </c>
      <c r="BN157" s="34" t="str">
        <f t="shared" si="283"/>
        <v/>
      </c>
      <c r="BO157" s="34" t="str">
        <f t="shared" si="309"/>
        <v/>
      </c>
      <c r="BP157" s="34" t="str">
        <f t="shared" si="284"/>
        <v/>
      </c>
      <c r="BQ157" s="47" t="str">
        <f t="shared" si="322"/>
        <v/>
      </c>
      <c r="BV157" s="170"/>
      <c r="BW157" s="71" t="e">
        <f>IF(AND(Sufficient_data="Yes",Include_study?="Yes",Moderator&lt;&gt;""),'Moderator Analysis'!E:E,NA())</f>
        <v>#N/A</v>
      </c>
      <c r="BX157" s="34" t="e">
        <f>IF(AND(Include_study?="Yes",Sufficient_data="Yes",Moderator&lt;&gt;""),'Moderator Analysis'!F:F,NA())</f>
        <v>#N/A</v>
      </c>
      <c r="BY157" s="34" t="str">
        <f t="shared" si="310"/>
        <v/>
      </c>
      <c r="BZ157" s="34" t="str">
        <f>IF(AND(Sufficient_data="Yes",Include_study?="Yes",Moderator&lt;&gt;""),'Moderator Analysis'!F:F-CJ$2,"")</f>
        <v/>
      </c>
      <c r="CA157" s="34" t="str">
        <f>IF(AND(Sufficient_data="Yes",Include_study?="Yes",Moderator&lt;&gt;""),'Moderator Analysis'!E:E-CJ$3,"")</f>
        <v/>
      </c>
      <c r="CB157" s="47" t="str">
        <f t="shared" si="311"/>
        <v/>
      </c>
      <c r="CD157" s="95" t="str">
        <f t="shared" si="285"/>
        <v/>
      </c>
      <c r="CE157" s="77" t="str">
        <f>IF(AND(Sufficient_data="Yes",Include_study?="Yes",CD157&lt;&gt;""),'Moderator Analysis'!F:F-'Moderator Analysis'!J$37,"")</f>
        <v/>
      </c>
      <c r="CF157" s="77" t="str">
        <f>IF(AND(Sufficient_data="Yes",Include_study?="Yes",CD157&lt;&gt;""),'Moderator Analysis'!E:E-SUMPRODUCT('Moderator Analysis'!E:E,CD:CD)/SUM(CD:CD),"")</f>
        <v/>
      </c>
      <c r="CG157" s="96" t="str">
        <f>IF(AND(Sufficient_data="Yes",Include_study?="Yes",CD157&lt;&gt;""),CD:CD*(BX157-'Moderator Analysis'!J$29-'Moderator Analysis'!J$30*'Moderator Analysis'!E:E)^2,"")</f>
        <v/>
      </c>
      <c r="CL157" s="170"/>
      <c r="CM157" s="174"/>
      <c r="CN157" s="34" t="str">
        <f t="shared" si="312"/>
        <v/>
      </c>
      <c r="CO157" s="34" t="str">
        <f>IF(AND(Include_study?="Yes",Sufficient_data="Yes"),1/('Publication Bias Analysis'!F:F^2+IF(Additional_model="Fixed effect",0,Calculations!DB$11)),"")</f>
        <v/>
      </c>
      <c r="CP157" s="34" t="str">
        <f>IF(AND(Include_study?="Yes",Sufficient_data="Yes"),1/('Publication Bias Analysis'!F:F^2+IF(Additional_model="Fixed effect",0,'Publication Bias Analysis'!L$32)),"")</f>
        <v/>
      </c>
      <c r="CQ157" s="34" t="str">
        <f>IF(AND(Include_study?="Yes",Sufficient_data="Yes"),'Publication Bias Analysis'!E:E-'Publication Bias Analysis'!I$37,"")</f>
        <v/>
      </c>
      <c r="CR157" s="34" t="str">
        <f t="shared" si="313"/>
        <v/>
      </c>
      <c r="CS157" s="34" t="str">
        <f t="shared" si="323"/>
        <v/>
      </c>
      <c r="CT157" s="76" t="str">
        <f t="shared" si="314"/>
        <v/>
      </c>
      <c r="CU157" s="76" t="str">
        <f>IF(AND(Include_study?="Yes",Sufficient_data="Yes"),CT:CT+IF(DF:DF&lt;0,-1,1)*COUNTIF(CT$2:CT156,CT:CT),"")</f>
        <v/>
      </c>
      <c r="CV157" s="76" t="str">
        <f>IF(AND(Include_study?="Yes",Sufficient_data="Yes"),RANK(DJ:DJ,DJ:DJ,1)*IF(DI:DI&lt;0,-1,1)+IF(DI:DI&lt;0,-1,1)*COUNTIF(CT$2:CT156,CT:CT),"")</f>
        <v/>
      </c>
      <c r="CW157" s="76" t="str">
        <f>IF(AND(Include_study?="Yes",Sufficient_data="Yes"),RANK(DM:DM,DM:DM,1)*IF(DL:DL&lt;0,-1,1)+IF(DL:DL&lt;0,-1,1)*COUNTIF(CT$2:CT156,CT:CT),"")</f>
        <v/>
      </c>
      <c r="CX157" s="34" t="e">
        <f>IF(AND(Include_study?="Yes",Sufficient_data="Yes"),'Publication Bias Analysis'!E:E,NA())</f>
        <v>#N/A</v>
      </c>
      <c r="CY157" s="47" t="e">
        <f>IF(AND(Include_study?="Yes",Sufficient_data="Yes"),'Publication Bias Analysis'!F:F,NA())</f>
        <v>#N/A</v>
      </c>
      <c r="DE157" s="166"/>
      <c r="DF15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57" s="34" t="str">
        <f t="shared" si="286"/>
        <v/>
      </c>
      <c r="DH157" s="47" t="str">
        <f>IF(AND(Include_study?="Yes",Sufficient_data="Yes"),1/('Publication Bias Analysis'!F:F^2+IF(Additional_model="Fixed effect",0,$DQ$7)),"")</f>
        <v/>
      </c>
      <c r="DI157" s="34" t="str">
        <f>IF(AND(Include_study?="Yes",Sufficient_data="Yes"),IF('Publication Bias Analysis'!L$37="Left",'Publication Bias Analysis'!E:E-DQ$3,DQ$3-'Publication Bias Analysis'!E:E),"")</f>
        <v/>
      </c>
      <c r="DJ157" s="34" t="str">
        <f t="shared" si="287"/>
        <v/>
      </c>
      <c r="DK157" s="47" t="str">
        <f>IF(AND(DI157&lt;&gt;"",CU157&lt;=MAX(CU:CU)-DQ$8),1/('Publication Bias Analysis'!F:F^2+IF(Additional_model="Fixed effect",0,$DQ$15)),"")</f>
        <v/>
      </c>
      <c r="DL157" s="7" t="str">
        <f>IF(AND(Include_study?="Yes",Sufficient_data="Yes"),IF('Publication Bias Analysis'!L$37="Left",'Publication Bias Analysis'!E:E-DQ$11,DQ$11-'Publication Bias Analysis'!E:E),"")</f>
        <v/>
      </c>
      <c r="DM157" s="7" t="str">
        <f t="shared" si="288"/>
        <v/>
      </c>
      <c r="DN157" s="47" t="str">
        <f>IF(AND(DL157&lt;&gt;"",CV157&lt;=MAX(CV:CV)-DQ$16),1/('Publication Bias Analysis'!F:F^2+IF(Additional_model="Fixed effect",0,$DQ$23)),"")</f>
        <v/>
      </c>
      <c r="EF157" s="166"/>
      <c r="EG157" s="34" t="str">
        <f t="shared" si="315"/>
        <v/>
      </c>
      <c r="EH157" s="47" t="str">
        <f>IF(AND(Include_study?="Yes",Sufficient_data="Yes"),Z_score-('Publication Bias Analysis'!P$3+'Publication Bias Analysis'!P$4*Inverse_standard_error),"")</f>
        <v/>
      </c>
      <c r="EJ157" s="166"/>
      <c r="EK157" s="34" t="str">
        <f>IF(AND(Include_study?="Yes",Sufficient_data="Yes"),('Publication Bias Analysis'!E:E-SUMPRODUCT('Publication Bias Analysis'!E:E,Calculations!CN:CN)/SUM(Calculations!CN:CN))/(SQRT(EL:EL)),"")</f>
        <v/>
      </c>
      <c r="EL157" s="34" t="str">
        <f>IF(AND(Include_study?="Yes",Sufficient_data="Yes"),'Publication Bias Analysis'!F:F^2-1/(SUM(Calculations!CN:CN)),"")</f>
        <v/>
      </c>
      <c r="EM157" s="76" t="str">
        <f t="shared" si="316"/>
        <v/>
      </c>
      <c r="EN157" s="76" t="str">
        <f t="shared" si="317"/>
        <v/>
      </c>
      <c r="EO157" s="76" t="str">
        <f>IF(AND(Include_study?="Yes",Sufficient_data="Yes"),COUNTIFS(EM$2:EM156,"&lt;"&amp;EM157,EN$2:EN156,"&lt;"&amp;EN157)+COUNTIFS(EM158:EM$201,"&lt;"&amp;EM157,EN158:EN$201,"&lt;"&amp;EN157)+COUNTIFS(EM$2:EM156,"&gt;"&amp;EM157,EN$2:EN156,"&gt;"&amp;EN157)+COUNTIFS(EM158:EM$201,"&gt;"&amp;EM157,EN158:EN$201,"&gt;"&amp;EN157),"")</f>
        <v/>
      </c>
      <c r="EP157" s="101" t="str">
        <f>IF(AND(Include_study?="Yes",Sufficient_data="Yes"),COUNTIFS(EM$2:EM156,"&lt;"&amp;EM157,EN$2:EN156,"&gt;"&amp;EN157)+COUNTIFS(EM158:EM$201,"&lt;"&amp;EM157,EN158:EN$201,"&gt;"&amp;EN157)+COUNTIFS(EM$2:EM156,"&gt;"&amp;EM157,EN$2:EN156,"&lt;"&amp;EN157)+COUNTIFS(EM158:EM$201,"&gt;"&amp;EM157,EN158:EN$201,"&lt;"&amp;EN157),"")</f>
        <v/>
      </c>
      <c r="ER157" s="166"/>
      <c r="EW157" s="166"/>
      <c r="EX157" s="34" t="e">
        <f t="shared" si="255"/>
        <v>#N/A</v>
      </c>
      <c r="EY157" s="34" t="e">
        <f t="shared" si="256"/>
        <v>#N/A</v>
      </c>
      <c r="EZ157" s="34" t="str">
        <f t="shared" si="257"/>
        <v/>
      </c>
      <c r="FA157" s="47" t="str">
        <f>IF(AND(Include_study?="Yes",Sufficient_data="Yes"),Z_score-('Publication Bias Analysis'!AL$30+'Publication Bias Analysis'!AL$31*Inverse_standard_error),"")</f>
        <v/>
      </c>
      <c r="FG157" s="166"/>
      <c r="FH157" s="104" t="str">
        <f>IF(Z_score&lt;&gt;"",RANK('Publication Bias Analysis'!AT:AT,'Publication Bias Analysis'!AT:AT,1)+COUNTIF('Publication Bias Analysis'!AT$2:AT156,'Publication Bias Analysis'!AT157),"")</f>
        <v/>
      </c>
      <c r="FI157" s="34" t="str">
        <f t="shared" si="318"/>
        <v/>
      </c>
      <c r="FJ157" s="34" t="e">
        <f>IF('Publication Bias Analysis'!AS157&lt;&gt;"",'Publication Bias Analysis'!AS157,NA())</f>
        <v>#N/A</v>
      </c>
      <c r="FK157" s="34" t="e">
        <f>IF('Publication Bias Analysis'!AT157&lt;&gt;"",'Publication Bias Analysis'!AT157,NA())</f>
        <v>#N/A</v>
      </c>
      <c r="FL157" s="34" t="str">
        <f>IF(AND(Include_study?="Yes",Sufficient_data="Yes"),'Publication Bias Analysis'!AS:AS-AVERAGE('Publication Bias Analysis'!AS:AS),"")</f>
        <v/>
      </c>
      <c r="FM157" s="47" t="str">
        <f>IF(AND(Include_study?="Yes",Sufficient_data="Yes"),FK:FK-('Publication Bias Analysis'!AW$30+'Publication Bias Analysis'!AW$31*'Publication Bias Analysis'!AS:AS),"")</f>
        <v/>
      </c>
      <c r="FS157" s="166"/>
      <c r="FT157" s="34" t="str">
        <f t="shared" si="259"/>
        <v/>
      </c>
      <c r="FU157" s="90" t="str">
        <f t="shared" si="324"/>
        <v/>
      </c>
      <c r="FV157" s="47" t="str">
        <f t="shared" si="289"/>
        <v/>
      </c>
    </row>
    <row r="158" spans="1:178" x14ac:dyDescent="0.2">
      <c r="A158" s="169"/>
      <c r="B158" s="54" t="str">
        <f t="shared" si="290"/>
        <v/>
      </c>
      <c r="C158" s="76" t="str">
        <f>IF(B158&lt;&gt;"",IF(B158=0,COUNTIF(B$2:B157,0)+1,COUNTIF(B$2:B157,B158)+B158+COUNTIF(B:B,0)),"")</f>
        <v/>
      </c>
      <c r="D158" s="76" t="str">
        <f t="shared" si="222"/>
        <v/>
      </c>
      <c r="E158" s="121" t="str">
        <f>IF(AND(Sufficient_data="Yes",Include_study?="Yes",Input!Study_name&lt;&gt;""),Input!Study_name,"")</f>
        <v/>
      </c>
      <c r="F15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58" s="76" t="str">
        <f t="shared" si="291"/>
        <v/>
      </c>
      <c r="H158" s="132" t="str">
        <f t="shared" si="292"/>
        <v/>
      </c>
      <c r="I15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58" s="77" t="str">
        <f t="shared" si="225"/>
        <v/>
      </c>
      <c r="K158" s="77" t="str">
        <f t="shared" si="226"/>
        <v/>
      </c>
      <c r="L158" s="77" t="str">
        <f t="shared" si="227"/>
        <v/>
      </c>
      <c r="M158" s="77" t="str">
        <f t="shared" si="293"/>
        <v/>
      </c>
      <c r="N158" s="77" t="str">
        <f t="shared" si="294"/>
        <v/>
      </c>
      <c r="O158" s="146" t="str">
        <f t="shared" si="295"/>
        <v/>
      </c>
      <c r="P158" s="142" t="str">
        <f t="shared" si="296"/>
        <v/>
      </c>
      <c r="Q158" s="35"/>
      <c r="R158" s="71" t="e">
        <f t="shared" si="297"/>
        <v>#N/A</v>
      </c>
      <c r="S158" s="34" t="e">
        <f t="shared" si="298"/>
        <v>#N/A</v>
      </c>
      <c r="T158" s="47" t="e">
        <f t="shared" si="299"/>
        <v>#N/A</v>
      </c>
      <c r="Y158" s="169"/>
      <c r="Z158" s="83" t="str">
        <f t="shared" si="261"/>
        <v/>
      </c>
      <c r="AA158" s="34" t="str">
        <f t="shared" si="235"/>
        <v/>
      </c>
      <c r="AB158" s="34" t="str">
        <f t="shared" si="236"/>
        <v/>
      </c>
      <c r="AC158" s="34" t="str">
        <f t="shared" si="300"/>
        <v/>
      </c>
      <c r="AD158" s="34" t="str">
        <f t="shared" si="238"/>
        <v/>
      </c>
      <c r="AE158" s="77" t="str">
        <f t="shared" si="262"/>
        <v/>
      </c>
      <c r="AF158" s="77" t="str">
        <f t="shared" si="301"/>
        <v/>
      </c>
      <c r="AG158" s="84" t="str">
        <f t="shared" si="263"/>
        <v/>
      </c>
      <c r="AH158" s="34" t="str">
        <f t="shared" si="302"/>
        <v/>
      </c>
      <c r="AI158" s="34" t="str">
        <f t="shared" si="303"/>
        <v/>
      </c>
      <c r="AJ158" s="47" t="str">
        <f t="shared" si="304"/>
        <v/>
      </c>
      <c r="AK158" s="35"/>
      <c r="AL158" s="71" t="e">
        <f t="shared" si="264"/>
        <v>#N/A</v>
      </c>
      <c r="AM158" s="34" t="e">
        <f t="shared" si="265"/>
        <v>#N/A</v>
      </c>
      <c r="AN158" s="47" t="e">
        <f t="shared" si="266"/>
        <v>#N/A</v>
      </c>
      <c r="AO158" s="35"/>
      <c r="AP158" s="83" t="str">
        <f t="shared" si="267"/>
        <v/>
      </c>
      <c r="AQ158" s="34" t="str">
        <f>IF(AND(Sufficient_data="Yes",Include_study?="Yes",Subgroup&lt;&gt;""),IF(COUNTIFS(Input!L$2:L157,"="&amp;"Yes",Input!C$2:C157,"="&amp;"Yes",Input!M$2:M157,"="&amp;Subgroup)&gt;0,"",Subgroup),"")</f>
        <v/>
      </c>
      <c r="AR158" s="89" t="str">
        <f t="shared" si="268"/>
        <v/>
      </c>
      <c r="AS158" s="76" t="str">
        <f t="shared" si="269"/>
        <v/>
      </c>
      <c r="AT158" s="34" t="str">
        <f t="shared" si="270"/>
        <v/>
      </c>
      <c r="AU158" s="90" t="str">
        <f t="shared" si="271"/>
        <v/>
      </c>
      <c r="AV158" s="34" t="str">
        <f t="shared" si="272"/>
        <v/>
      </c>
      <c r="AW158" s="34" t="str">
        <f t="shared" si="273"/>
        <v/>
      </c>
      <c r="AX158" s="34" t="str">
        <f t="shared" si="305"/>
        <v/>
      </c>
      <c r="AY158" s="34" t="str">
        <f t="shared" si="274"/>
        <v/>
      </c>
      <c r="AZ158" s="34" t="str">
        <f t="shared" si="275"/>
        <v/>
      </c>
      <c r="BA158" s="34" t="str">
        <f t="shared" si="306"/>
        <v/>
      </c>
      <c r="BB158" s="89" t="str">
        <f t="shared" si="276"/>
        <v/>
      </c>
      <c r="BC158" s="34" t="str">
        <f t="shared" si="307"/>
        <v/>
      </c>
      <c r="BD158" s="34" t="str">
        <f t="shared" si="308"/>
        <v/>
      </c>
      <c r="BE158" s="34" t="str">
        <f t="shared" si="277"/>
        <v/>
      </c>
      <c r="BF158" s="34" t="str">
        <f t="shared" si="278"/>
        <v/>
      </c>
      <c r="BG158" s="34" t="str">
        <f t="shared" si="319"/>
        <v/>
      </c>
      <c r="BH158" s="34" t="str">
        <f t="shared" si="320"/>
        <v/>
      </c>
      <c r="BI158" s="34" t="str">
        <f t="shared" si="279"/>
        <v/>
      </c>
      <c r="BJ158" s="34" t="str">
        <f t="shared" si="280"/>
        <v/>
      </c>
      <c r="BK158" s="34" t="str">
        <f t="shared" si="281"/>
        <v/>
      </c>
      <c r="BL158" s="34" t="e">
        <f t="shared" si="282"/>
        <v>#N/A</v>
      </c>
      <c r="BM158" s="84" t="str">
        <f t="shared" si="321"/>
        <v/>
      </c>
      <c r="BN158" s="34" t="str">
        <f t="shared" si="283"/>
        <v/>
      </c>
      <c r="BO158" s="34" t="str">
        <f t="shared" si="309"/>
        <v/>
      </c>
      <c r="BP158" s="34" t="str">
        <f t="shared" si="284"/>
        <v/>
      </c>
      <c r="BQ158" s="47" t="str">
        <f t="shared" si="322"/>
        <v/>
      </c>
      <c r="BV158" s="170"/>
      <c r="BW158" s="71" t="e">
        <f>IF(AND(Sufficient_data="Yes",Include_study?="Yes",Moderator&lt;&gt;""),'Moderator Analysis'!E:E,NA())</f>
        <v>#N/A</v>
      </c>
      <c r="BX158" s="34" t="e">
        <f>IF(AND(Include_study?="Yes",Sufficient_data="Yes",Moderator&lt;&gt;""),'Moderator Analysis'!F:F,NA())</f>
        <v>#N/A</v>
      </c>
      <c r="BY158" s="34" t="str">
        <f t="shared" si="310"/>
        <v/>
      </c>
      <c r="BZ158" s="34" t="str">
        <f>IF(AND(Sufficient_data="Yes",Include_study?="Yes",Moderator&lt;&gt;""),'Moderator Analysis'!F:F-CJ$2,"")</f>
        <v/>
      </c>
      <c r="CA158" s="34" t="str">
        <f>IF(AND(Sufficient_data="Yes",Include_study?="Yes",Moderator&lt;&gt;""),'Moderator Analysis'!E:E-CJ$3,"")</f>
        <v/>
      </c>
      <c r="CB158" s="47" t="str">
        <f t="shared" si="311"/>
        <v/>
      </c>
      <c r="CD158" s="95" t="str">
        <f t="shared" si="285"/>
        <v/>
      </c>
      <c r="CE158" s="77" t="str">
        <f>IF(AND(Sufficient_data="Yes",Include_study?="Yes",CD158&lt;&gt;""),'Moderator Analysis'!F:F-'Moderator Analysis'!J$37,"")</f>
        <v/>
      </c>
      <c r="CF158" s="77" t="str">
        <f>IF(AND(Sufficient_data="Yes",Include_study?="Yes",CD158&lt;&gt;""),'Moderator Analysis'!E:E-SUMPRODUCT('Moderator Analysis'!E:E,CD:CD)/SUM(CD:CD),"")</f>
        <v/>
      </c>
      <c r="CG158" s="96" t="str">
        <f>IF(AND(Sufficient_data="Yes",Include_study?="Yes",CD158&lt;&gt;""),CD:CD*(BX158-'Moderator Analysis'!J$29-'Moderator Analysis'!J$30*'Moderator Analysis'!E:E)^2,"")</f>
        <v/>
      </c>
      <c r="CL158" s="170"/>
      <c r="CM158" s="174"/>
      <c r="CN158" s="34" t="str">
        <f t="shared" si="312"/>
        <v/>
      </c>
      <c r="CO158" s="34" t="str">
        <f>IF(AND(Include_study?="Yes",Sufficient_data="Yes"),1/('Publication Bias Analysis'!F:F^2+IF(Additional_model="Fixed effect",0,Calculations!DB$11)),"")</f>
        <v/>
      </c>
      <c r="CP158" s="34" t="str">
        <f>IF(AND(Include_study?="Yes",Sufficient_data="Yes"),1/('Publication Bias Analysis'!F:F^2+IF(Additional_model="Fixed effect",0,'Publication Bias Analysis'!L$32)),"")</f>
        <v/>
      </c>
      <c r="CQ158" s="34" t="str">
        <f>IF(AND(Include_study?="Yes",Sufficient_data="Yes"),'Publication Bias Analysis'!E:E-'Publication Bias Analysis'!I$37,"")</f>
        <v/>
      </c>
      <c r="CR158" s="34" t="str">
        <f t="shared" si="313"/>
        <v/>
      </c>
      <c r="CS158" s="34" t="str">
        <f t="shared" si="323"/>
        <v/>
      </c>
      <c r="CT158" s="76" t="str">
        <f t="shared" si="314"/>
        <v/>
      </c>
      <c r="CU158" s="76" t="str">
        <f>IF(AND(Include_study?="Yes",Sufficient_data="Yes"),CT:CT+IF(DF:DF&lt;0,-1,1)*COUNTIF(CT$2:CT157,CT:CT),"")</f>
        <v/>
      </c>
      <c r="CV158" s="76" t="str">
        <f>IF(AND(Include_study?="Yes",Sufficient_data="Yes"),RANK(DJ:DJ,DJ:DJ,1)*IF(DI:DI&lt;0,-1,1)+IF(DI:DI&lt;0,-1,1)*COUNTIF(CT$2:CT157,CT:CT),"")</f>
        <v/>
      </c>
      <c r="CW158" s="76" t="str">
        <f>IF(AND(Include_study?="Yes",Sufficient_data="Yes"),RANK(DM:DM,DM:DM,1)*IF(DL:DL&lt;0,-1,1)+IF(DL:DL&lt;0,-1,1)*COUNTIF(CT$2:CT157,CT:CT),"")</f>
        <v/>
      </c>
      <c r="CX158" s="34" t="e">
        <f>IF(AND(Include_study?="Yes",Sufficient_data="Yes"),'Publication Bias Analysis'!E:E,NA())</f>
        <v>#N/A</v>
      </c>
      <c r="CY158" s="47" t="e">
        <f>IF(AND(Include_study?="Yes",Sufficient_data="Yes"),'Publication Bias Analysis'!F:F,NA())</f>
        <v>#N/A</v>
      </c>
      <c r="DE158" s="166"/>
      <c r="DF15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58" s="34" t="str">
        <f t="shared" si="286"/>
        <v/>
      </c>
      <c r="DH158" s="47" t="str">
        <f>IF(AND(Include_study?="Yes",Sufficient_data="Yes"),1/('Publication Bias Analysis'!F:F^2+IF(Additional_model="Fixed effect",0,$DQ$7)),"")</f>
        <v/>
      </c>
      <c r="DI158" s="34" t="str">
        <f>IF(AND(Include_study?="Yes",Sufficient_data="Yes"),IF('Publication Bias Analysis'!L$37="Left",'Publication Bias Analysis'!E:E-DQ$3,DQ$3-'Publication Bias Analysis'!E:E),"")</f>
        <v/>
      </c>
      <c r="DJ158" s="34" t="str">
        <f t="shared" si="287"/>
        <v/>
      </c>
      <c r="DK158" s="47" t="str">
        <f>IF(AND(DI158&lt;&gt;"",CU158&lt;=MAX(CU:CU)-DQ$8),1/('Publication Bias Analysis'!F:F^2+IF(Additional_model="Fixed effect",0,$DQ$15)),"")</f>
        <v/>
      </c>
      <c r="DL158" s="7" t="str">
        <f>IF(AND(Include_study?="Yes",Sufficient_data="Yes"),IF('Publication Bias Analysis'!L$37="Left",'Publication Bias Analysis'!E:E-DQ$11,DQ$11-'Publication Bias Analysis'!E:E),"")</f>
        <v/>
      </c>
      <c r="DM158" s="7" t="str">
        <f t="shared" si="288"/>
        <v/>
      </c>
      <c r="DN158" s="47" t="str">
        <f>IF(AND(DL158&lt;&gt;"",CV158&lt;=MAX(CV:CV)-DQ$16),1/('Publication Bias Analysis'!F:F^2+IF(Additional_model="Fixed effect",0,$DQ$23)),"")</f>
        <v/>
      </c>
      <c r="EF158" s="166"/>
      <c r="EG158" s="34" t="str">
        <f t="shared" si="315"/>
        <v/>
      </c>
      <c r="EH158" s="47" t="str">
        <f>IF(AND(Include_study?="Yes",Sufficient_data="Yes"),Z_score-('Publication Bias Analysis'!P$3+'Publication Bias Analysis'!P$4*Inverse_standard_error),"")</f>
        <v/>
      </c>
      <c r="EJ158" s="166"/>
      <c r="EK158" s="34" t="str">
        <f>IF(AND(Include_study?="Yes",Sufficient_data="Yes"),('Publication Bias Analysis'!E:E-SUMPRODUCT('Publication Bias Analysis'!E:E,Calculations!CN:CN)/SUM(Calculations!CN:CN))/(SQRT(EL:EL)),"")</f>
        <v/>
      </c>
      <c r="EL158" s="34" t="str">
        <f>IF(AND(Include_study?="Yes",Sufficient_data="Yes"),'Publication Bias Analysis'!F:F^2-1/(SUM(Calculations!CN:CN)),"")</f>
        <v/>
      </c>
      <c r="EM158" s="76" t="str">
        <f t="shared" si="316"/>
        <v/>
      </c>
      <c r="EN158" s="76" t="str">
        <f t="shared" si="317"/>
        <v/>
      </c>
      <c r="EO158" s="76" t="str">
        <f>IF(AND(Include_study?="Yes",Sufficient_data="Yes"),COUNTIFS(EM$2:EM157,"&lt;"&amp;EM158,EN$2:EN157,"&lt;"&amp;EN158)+COUNTIFS(EM159:EM$201,"&lt;"&amp;EM158,EN159:EN$201,"&lt;"&amp;EN158)+COUNTIFS(EM$2:EM157,"&gt;"&amp;EM158,EN$2:EN157,"&gt;"&amp;EN158)+COUNTIFS(EM159:EM$201,"&gt;"&amp;EM158,EN159:EN$201,"&gt;"&amp;EN158),"")</f>
        <v/>
      </c>
      <c r="EP158" s="101" t="str">
        <f>IF(AND(Include_study?="Yes",Sufficient_data="Yes"),COUNTIFS(EM$2:EM157,"&lt;"&amp;EM158,EN$2:EN157,"&gt;"&amp;EN158)+COUNTIFS(EM159:EM$201,"&lt;"&amp;EM158,EN159:EN$201,"&gt;"&amp;EN158)+COUNTIFS(EM$2:EM157,"&gt;"&amp;EM158,EN$2:EN157,"&lt;"&amp;EN158)+COUNTIFS(EM159:EM$201,"&gt;"&amp;EM158,EN159:EN$201,"&lt;"&amp;EN158),"")</f>
        <v/>
      </c>
      <c r="ER158" s="166"/>
      <c r="EW158" s="166"/>
      <c r="EX158" s="34" t="e">
        <f t="shared" si="255"/>
        <v>#N/A</v>
      </c>
      <c r="EY158" s="34" t="e">
        <f t="shared" si="256"/>
        <v>#N/A</v>
      </c>
      <c r="EZ158" s="34" t="str">
        <f t="shared" si="257"/>
        <v/>
      </c>
      <c r="FA158" s="47" t="str">
        <f>IF(AND(Include_study?="Yes",Sufficient_data="Yes"),Z_score-('Publication Bias Analysis'!AL$30+'Publication Bias Analysis'!AL$31*Inverse_standard_error),"")</f>
        <v/>
      </c>
      <c r="FG158" s="166"/>
      <c r="FH158" s="104" t="str">
        <f>IF(Z_score&lt;&gt;"",RANK('Publication Bias Analysis'!AT:AT,'Publication Bias Analysis'!AT:AT,1)+COUNTIF('Publication Bias Analysis'!AT$2:AT157,'Publication Bias Analysis'!AT158),"")</f>
        <v/>
      </c>
      <c r="FI158" s="34" t="str">
        <f t="shared" si="318"/>
        <v/>
      </c>
      <c r="FJ158" s="34" t="e">
        <f>IF('Publication Bias Analysis'!AS158&lt;&gt;"",'Publication Bias Analysis'!AS158,NA())</f>
        <v>#N/A</v>
      </c>
      <c r="FK158" s="34" t="e">
        <f>IF('Publication Bias Analysis'!AT158&lt;&gt;"",'Publication Bias Analysis'!AT158,NA())</f>
        <v>#N/A</v>
      </c>
      <c r="FL158" s="34" t="str">
        <f>IF(AND(Include_study?="Yes",Sufficient_data="Yes"),'Publication Bias Analysis'!AS:AS-AVERAGE('Publication Bias Analysis'!AS:AS),"")</f>
        <v/>
      </c>
      <c r="FM158" s="47" t="str">
        <f>IF(AND(Include_study?="Yes",Sufficient_data="Yes"),FK:FK-('Publication Bias Analysis'!AW$30+'Publication Bias Analysis'!AW$31*'Publication Bias Analysis'!AS:AS),"")</f>
        <v/>
      </c>
      <c r="FS158" s="166"/>
      <c r="FT158" s="34" t="str">
        <f t="shared" si="259"/>
        <v/>
      </c>
      <c r="FU158" s="90" t="str">
        <f t="shared" si="324"/>
        <v/>
      </c>
      <c r="FV158" s="47" t="str">
        <f t="shared" si="289"/>
        <v/>
      </c>
    </row>
    <row r="159" spans="1:178" x14ac:dyDescent="0.2">
      <c r="A159" s="169"/>
      <c r="B159" s="54" t="str">
        <f t="shared" si="290"/>
        <v/>
      </c>
      <c r="C159" s="76" t="str">
        <f>IF(B159&lt;&gt;"",IF(B159=0,COUNTIF(B$2:B158,0)+1,COUNTIF(B$2:B158,B159)+B159+COUNTIF(B:B,0)),"")</f>
        <v/>
      </c>
      <c r="D159" s="76" t="str">
        <f t="shared" si="222"/>
        <v/>
      </c>
      <c r="E159" s="121" t="str">
        <f>IF(AND(Sufficient_data="Yes",Include_study?="Yes",Input!Study_name&lt;&gt;""),Input!Study_name,"")</f>
        <v/>
      </c>
      <c r="F15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59" s="76" t="str">
        <f t="shared" si="291"/>
        <v/>
      </c>
      <c r="H159" s="132" t="str">
        <f t="shared" si="292"/>
        <v/>
      </c>
      <c r="I15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59" s="77" t="str">
        <f t="shared" si="225"/>
        <v/>
      </c>
      <c r="K159" s="77" t="str">
        <f t="shared" si="226"/>
        <v/>
      </c>
      <c r="L159" s="77" t="str">
        <f t="shared" si="227"/>
        <v/>
      </c>
      <c r="M159" s="77" t="str">
        <f t="shared" si="293"/>
        <v/>
      </c>
      <c r="N159" s="77" t="str">
        <f t="shared" si="294"/>
        <v/>
      </c>
      <c r="O159" s="146" t="str">
        <f t="shared" si="295"/>
        <v/>
      </c>
      <c r="P159" s="142" t="str">
        <f t="shared" si="296"/>
        <v/>
      </c>
      <c r="Q159" s="35"/>
      <c r="R159" s="71" t="e">
        <f t="shared" si="297"/>
        <v>#N/A</v>
      </c>
      <c r="S159" s="34" t="e">
        <f t="shared" si="298"/>
        <v>#N/A</v>
      </c>
      <c r="T159" s="47" t="e">
        <f t="shared" si="299"/>
        <v>#N/A</v>
      </c>
      <c r="Y159" s="169"/>
      <c r="Z159" s="83" t="str">
        <f t="shared" si="261"/>
        <v/>
      </c>
      <c r="AA159" s="34" t="str">
        <f t="shared" si="235"/>
        <v/>
      </c>
      <c r="AB159" s="34" t="str">
        <f t="shared" si="236"/>
        <v/>
      </c>
      <c r="AC159" s="34" t="str">
        <f t="shared" si="300"/>
        <v/>
      </c>
      <c r="AD159" s="34" t="str">
        <f t="shared" si="238"/>
        <v/>
      </c>
      <c r="AE159" s="77" t="str">
        <f t="shared" si="262"/>
        <v/>
      </c>
      <c r="AF159" s="77" t="str">
        <f t="shared" si="301"/>
        <v/>
      </c>
      <c r="AG159" s="84" t="str">
        <f t="shared" si="263"/>
        <v/>
      </c>
      <c r="AH159" s="34" t="str">
        <f t="shared" si="302"/>
        <v/>
      </c>
      <c r="AI159" s="34" t="str">
        <f t="shared" si="303"/>
        <v/>
      </c>
      <c r="AJ159" s="47" t="str">
        <f t="shared" si="304"/>
        <v/>
      </c>
      <c r="AK159" s="35"/>
      <c r="AL159" s="71" t="e">
        <f t="shared" si="264"/>
        <v>#N/A</v>
      </c>
      <c r="AM159" s="34" t="e">
        <f t="shared" si="265"/>
        <v>#N/A</v>
      </c>
      <c r="AN159" s="47" t="e">
        <f t="shared" si="266"/>
        <v>#N/A</v>
      </c>
      <c r="AO159" s="35"/>
      <c r="AP159" s="83" t="str">
        <f t="shared" si="267"/>
        <v/>
      </c>
      <c r="AQ159" s="34" t="str">
        <f>IF(AND(Sufficient_data="Yes",Include_study?="Yes",Subgroup&lt;&gt;""),IF(COUNTIFS(Input!L$2:L158,"="&amp;"Yes",Input!C$2:C158,"="&amp;"Yes",Input!M$2:M158,"="&amp;Subgroup)&gt;0,"",Subgroup),"")</f>
        <v/>
      </c>
      <c r="AR159" s="89" t="str">
        <f t="shared" si="268"/>
        <v/>
      </c>
      <c r="AS159" s="76" t="str">
        <f t="shared" si="269"/>
        <v/>
      </c>
      <c r="AT159" s="34" t="str">
        <f t="shared" si="270"/>
        <v/>
      </c>
      <c r="AU159" s="90" t="str">
        <f t="shared" si="271"/>
        <v/>
      </c>
      <c r="AV159" s="34" t="str">
        <f t="shared" si="272"/>
        <v/>
      </c>
      <c r="AW159" s="34" t="str">
        <f t="shared" si="273"/>
        <v/>
      </c>
      <c r="AX159" s="34" t="str">
        <f t="shared" si="305"/>
        <v/>
      </c>
      <c r="AY159" s="34" t="str">
        <f t="shared" si="274"/>
        <v/>
      </c>
      <c r="AZ159" s="34" t="str">
        <f t="shared" si="275"/>
        <v/>
      </c>
      <c r="BA159" s="34" t="str">
        <f t="shared" si="306"/>
        <v/>
      </c>
      <c r="BB159" s="89" t="str">
        <f t="shared" si="276"/>
        <v/>
      </c>
      <c r="BC159" s="34" t="str">
        <f t="shared" si="307"/>
        <v/>
      </c>
      <c r="BD159" s="34" t="str">
        <f t="shared" si="308"/>
        <v/>
      </c>
      <c r="BE159" s="34" t="str">
        <f t="shared" si="277"/>
        <v/>
      </c>
      <c r="BF159" s="34" t="str">
        <f t="shared" si="278"/>
        <v/>
      </c>
      <c r="BG159" s="34" t="str">
        <f t="shared" si="319"/>
        <v/>
      </c>
      <c r="BH159" s="34" t="str">
        <f t="shared" si="320"/>
        <v/>
      </c>
      <c r="BI159" s="34" t="str">
        <f t="shared" si="279"/>
        <v/>
      </c>
      <c r="BJ159" s="34" t="str">
        <f t="shared" si="280"/>
        <v/>
      </c>
      <c r="BK159" s="34" t="str">
        <f t="shared" si="281"/>
        <v/>
      </c>
      <c r="BL159" s="34" t="e">
        <f t="shared" si="282"/>
        <v>#N/A</v>
      </c>
      <c r="BM159" s="84" t="str">
        <f t="shared" si="321"/>
        <v/>
      </c>
      <c r="BN159" s="34" t="str">
        <f t="shared" si="283"/>
        <v/>
      </c>
      <c r="BO159" s="34" t="str">
        <f t="shared" si="309"/>
        <v/>
      </c>
      <c r="BP159" s="34" t="str">
        <f t="shared" si="284"/>
        <v/>
      </c>
      <c r="BQ159" s="47" t="str">
        <f t="shared" si="322"/>
        <v/>
      </c>
      <c r="BV159" s="170"/>
      <c r="BW159" s="71" t="e">
        <f>IF(AND(Sufficient_data="Yes",Include_study?="Yes",Moderator&lt;&gt;""),'Moderator Analysis'!E:E,NA())</f>
        <v>#N/A</v>
      </c>
      <c r="BX159" s="34" t="e">
        <f>IF(AND(Include_study?="Yes",Sufficient_data="Yes",Moderator&lt;&gt;""),'Moderator Analysis'!F:F,NA())</f>
        <v>#N/A</v>
      </c>
      <c r="BY159" s="34" t="str">
        <f t="shared" si="310"/>
        <v/>
      </c>
      <c r="BZ159" s="34" t="str">
        <f>IF(AND(Sufficient_data="Yes",Include_study?="Yes",Moderator&lt;&gt;""),'Moderator Analysis'!F:F-CJ$2,"")</f>
        <v/>
      </c>
      <c r="CA159" s="34" t="str">
        <f>IF(AND(Sufficient_data="Yes",Include_study?="Yes",Moderator&lt;&gt;""),'Moderator Analysis'!E:E-CJ$3,"")</f>
        <v/>
      </c>
      <c r="CB159" s="47" t="str">
        <f t="shared" si="311"/>
        <v/>
      </c>
      <c r="CD159" s="95" t="str">
        <f t="shared" si="285"/>
        <v/>
      </c>
      <c r="CE159" s="77" t="str">
        <f>IF(AND(Sufficient_data="Yes",Include_study?="Yes",CD159&lt;&gt;""),'Moderator Analysis'!F:F-'Moderator Analysis'!J$37,"")</f>
        <v/>
      </c>
      <c r="CF159" s="77" t="str">
        <f>IF(AND(Sufficient_data="Yes",Include_study?="Yes",CD159&lt;&gt;""),'Moderator Analysis'!E:E-SUMPRODUCT('Moderator Analysis'!E:E,CD:CD)/SUM(CD:CD),"")</f>
        <v/>
      </c>
      <c r="CG159" s="96" t="str">
        <f>IF(AND(Sufficient_data="Yes",Include_study?="Yes",CD159&lt;&gt;""),CD:CD*(BX159-'Moderator Analysis'!J$29-'Moderator Analysis'!J$30*'Moderator Analysis'!E:E)^2,"")</f>
        <v/>
      </c>
      <c r="CL159" s="170"/>
      <c r="CM159" s="174"/>
      <c r="CN159" s="34" t="str">
        <f t="shared" si="312"/>
        <v/>
      </c>
      <c r="CO159" s="34" t="str">
        <f>IF(AND(Include_study?="Yes",Sufficient_data="Yes"),1/('Publication Bias Analysis'!F:F^2+IF(Additional_model="Fixed effect",0,Calculations!DB$11)),"")</f>
        <v/>
      </c>
      <c r="CP159" s="34" t="str">
        <f>IF(AND(Include_study?="Yes",Sufficient_data="Yes"),1/('Publication Bias Analysis'!F:F^2+IF(Additional_model="Fixed effect",0,'Publication Bias Analysis'!L$32)),"")</f>
        <v/>
      </c>
      <c r="CQ159" s="34" t="str">
        <f>IF(AND(Include_study?="Yes",Sufficient_data="Yes"),'Publication Bias Analysis'!E:E-'Publication Bias Analysis'!I$37,"")</f>
        <v/>
      </c>
      <c r="CR159" s="34" t="str">
        <f t="shared" si="313"/>
        <v/>
      </c>
      <c r="CS159" s="34" t="str">
        <f t="shared" si="323"/>
        <v/>
      </c>
      <c r="CT159" s="76" t="str">
        <f t="shared" si="314"/>
        <v/>
      </c>
      <c r="CU159" s="76" t="str">
        <f>IF(AND(Include_study?="Yes",Sufficient_data="Yes"),CT:CT+IF(DF:DF&lt;0,-1,1)*COUNTIF(CT$2:CT158,CT:CT),"")</f>
        <v/>
      </c>
      <c r="CV159" s="76" t="str">
        <f>IF(AND(Include_study?="Yes",Sufficient_data="Yes"),RANK(DJ:DJ,DJ:DJ,1)*IF(DI:DI&lt;0,-1,1)+IF(DI:DI&lt;0,-1,1)*COUNTIF(CT$2:CT158,CT:CT),"")</f>
        <v/>
      </c>
      <c r="CW159" s="76" t="str">
        <f>IF(AND(Include_study?="Yes",Sufficient_data="Yes"),RANK(DM:DM,DM:DM,1)*IF(DL:DL&lt;0,-1,1)+IF(DL:DL&lt;0,-1,1)*COUNTIF(CT$2:CT158,CT:CT),"")</f>
        <v/>
      </c>
      <c r="CX159" s="34" t="e">
        <f>IF(AND(Include_study?="Yes",Sufficient_data="Yes"),'Publication Bias Analysis'!E:E,NA())</f>
        <v>#N/A</v>
      </c>
      <c r="CY159" s="47" t="e">
        <f>IF(AND(Include_study?="Yes",Sufficient_data="Yes"),'Publication Bias Analysis'!F:F,NA())</f>
        <v>#N/A</v>
      </c>
      <c r="DE159" s="166"/>
      <c r="DF15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59" s="34" t="str">
        <f t="shared" si="286"/>
        <v/>
      </c>
      <c r="DH159" s="47" t="str">
        <f>IF(AND(Include_study?="Yes",Sufficient_data="Yes"),1/('Publication Bias Analysis'!F:F^2+IF(Additional_model="Fixed effect",0,$DQ$7)),"")</f>
        <v/>
      </c>
      <c r="DI159" s="34" t="str">
        <f>IF(AND(Include_study?="Yes",Sufficient_data="Yes"),IF('Publication Bias Analysis'!L$37="Left",'Publication Bias Analysis'!E:E-DQ$3,DQ$3-'Publication Bias Analysis'!E:E),"")</f>
        <v/>
      </c>
      <c r="DJ159" s="34" t="str">
        <f t="shared" si="287"/>
        <v/>
      </c>
      <c r="DK159" s="47" t="str">
        <f>IF(AND(DI159&lt;&gt;"",CU159&lt;=MAX(CU:CU)-DQ$8),1/('Publication Bias Analysis'!F:F^2+IF(Additional_model="Fixed effect",0,$DQ$15)),"")</f>
        <v/>
      </c>
      <c r="DL159" s="7" t="str">
        <f>IF(AND(Include_study?="Yes",Sufficient_data="Yes"),IF('Publication Bias Analysis'!L$37="Left",'Publication Bias Analysis'!E:E-DQ$11,DQ$11-'Publication Bias Analysis'!E:E),"")</f>
        <v/>
      </c>
      <c r="DM159" s="7" t="str">
        <f t="shared" si="288"/>
        <v/>
      </c>
      <c r="DN159" s="47" t="str">
        <f>IF(AND(DL159&lt;&gt;"",CV159&lt;=MAX(CV:CV)-DQ$16),1/('Publication Bias Analysis'!F:F^2+IF(Additional_model="Fixed effect",0,$DQ$23)),"")</f>
        <v/>
      </c>
      <c r="EF159" s="166"/>
      <c r="EG159" s="34" t="str">
        <f t="shared" si="315"/>
        <v/>
      </c>
      <c r="EH159" s="47" t="str">
        <f>IF(AND(Include_study?="Yes",Sufficient_data="Yes"),Z_score-('Publication Bias Analysis'!P$3+'Publication Bias Analysis'!P$4*Inverse_standard_error),"")</f>
        <v/>
      </c>
      <c r="EJ159" s="166"/>
      <c r="EK159" s="34" t="str">
        <f>IF(AND(Include_study?="Yes",Sufficient_data="Yes"),('Publication Bias Analysis'!E:E-SUMPRODUCT('Publication Bias Analysis'!E:E,Calculations!CN:CN)/SUM(Calculations!CN:CN))/(SQRT(EL:EL)),"")</f>
        <v/>
      </c>
      <c r="EL159" s="34" t="str">
        <f>IF(AND(Include_study?="Yes",Sufficient_data="Yes"),'Publication Bias Analysis'!F:F^2-1/(SUM(Calculations!CN:CN)),"")</f>
        <v/>
      </c>
      <c r="EM159" s="76" t="str">
        <f t="shared" si="316"/>
        <v/>
      </c>
      <c r="EN159" s="76" t="str">
        <f t="shared" si="317"/>
        <v/>
      </c>
      <c r="EO159" s="76" t="str">
        <f>IF(AND(Include_study?="Yes",Sufficient_data="Yes"),COUNTIFS(EM$2:EM158,"&lt;"&amp;EM159,EN$2:EN158,"&lt;"&amp;EN159)+COUNTIFS(EM160:EM$201,"&lt;"&amp;EM159,EN160:EN$201,"&lt;"&amp;EN159)+COUNTIFS(EM$2:EM158,"&gt;"&amp;EM159,EN$2:EN158,"&gt;"&amp;EN159)+COUNTIFS(EM160:EM$201,"&gt;"&amp;EM159,EN160:EN$201,"&gt;"&amp;EN159),"")</f>
        <v/>
      </c>
      <c r="EP159" s="101" t="str">
        <f>IF(AND(Include_study?="Yes",Sufficient_data="Yes"),COUNTIFS(EM$2:EM158,"&lt;"&amp;EM159,EN$2:EN158,"&gt;"&amp;EN159)+COUNTIFS(EM160:EM$201,"&lt;"&amp;EM159,EN160:EN$201,"&gt;"&amp;EN159)+COUNTIFS(EM$2:EM158,"&gt;"&amp;EM159,EN$2:EN158,"&lt;"&amp;EN159)+COUNTIFS(EM160:EM$201,"&gt;"&amp;EM159,EN160:EN$201,"&lt;"&amp;EN159),"")</f>
        <v/>
      </c>
      <c r="ER159" s="166"/>
      <c r="EW159" s="166"/>
      <c r="EX159" s="34" t="e">
        <f t="shared" si="255"/>
        <v>#N/A</v>
      </c>
      <c r="EY159" s="34" t="e">
        <f t="shared" si="256"/>
        <v>#N/A</v>
      </c>
      <c r="EZ159" s="34" t="str">
        <f t="shared" si="257"/>
        <v/>
      </c>
      <c r="FA159" s="47" t="str">
        <f>IF(AND(Include_study?="Yes",Sufficient_data="Yes"),Z_score-('Publication Bias Analysis'!AL$30+'Publication Bias Analysis'!AL$31*Inverse_standard_error),"")</f>
        <v/>
      </c>
      <c r="FG159" s="166"/>
      <c r="FH159" s="104" t="str">
        <f>IF(Z_score&lt;&gt;"",RANK('Publication Bias Analysis'!AT:AT,'Publication Bias Analysis'!AT:AT,1)+COUNTIF('Publication Bias Analysis'!AT$2:AT158,'Publication Bias Analysis'!AT159),"")</f>
        <v/>
      </c>
      <c r="FI159" s="34" t="str">
        <f t="shared" si="318"/>
        <v/>
      </c>
      <c r="FJ159" s="34" t="e">
        <f>IF('Publication Bias Analysis'!AS159&lt;&gt;"",'Publication Bias Analysis'!AS159,NA())</f>
        <v>#N/A</v>
      </c>
      <c r="FK159" s="34" t="e">
        <f>IF('Publication Bias Analysis'!AT159&lt;&gt;"",'Publication Bias Analysis'!AT159,NA())</f>
        <v>#N/A</v>
      </c>
      <c r="FL159" s="34" t="str">
        <f>IF(AND(Include_study?="Yes",Sufficient_data="Yes"),'Publication Bias Analysis'!AS:AS-AVERAGE('Publication Bias Analysis'!AS:AS),"")</f>
        <v/>
      </c>
      <c r="FM159" s="47" t="str">
        <f>IF(AND(Include_study?="Yes",Sufficient_data="Yes"),FK:FK-('Publication Bias Analysis'!AW$30+'Publication Bias Analysis'!AW$31*'Publication Bias Analysis'!AS:AS),"")</f>
        <v/>
      </c>
      <c r="FS159" s="166"/>
      <c r="FT159" s="34" t="str">
        <f t="shared" si="259"/>
        <v/>
      </c>
      <c r="FU159" s="90" t="str">
        <f t="shared" si="324"/>
        <v/>
      </c>
      <c r="FV159" s="47" t="str">
        <f t="shared" si="289"/>
        <v/>
      </c>
    </row>
    <row r="160" spans="1:178" x14ac:dyDescent="0.2">
      <c r="A160" s="169"/>
      <c r="B160" s="54" t="str">
        <f t="shared" si="290"/>
        <v/>
      </c>
      <c r="C160" s="76" t="str">
        <f>IF(B160&lt;&gt;"",IF(B160=0,COUNTIF(B$2:B159,0)+1,COUNTIF(B$2:B159,B160)+B160+COUNTIF(B:B,0)),"")</f>
        <v/>
      </c>
      <c r="D160" s="76" t="str">
        <f t="shared" si="222"/>
        <v/>
      </c>
      <c r="E160" s="121" t="str">
        <f>IF(AND(Sufficient_data="Yes",Include_study?="Yes",Input!Study_name&lt;&gt;""),Input!Study_name,"")</f>
        <v/>
      </c>
      <c r="F16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60" s="76" t="str">
        <f t="shared" si="291"/>
        <v/>
      </c>
      <c r="H160" s="132" t="str">
        <f t="shared" si="292"/>
        <v/>
      </c>
      <c r="I16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60" s="77" t="str">
        <f t="shared" si="225"/>
        <v/>
      </c>
      <c r="K160" s="77" t="str">
        <f t="shared" si="226"/>
        <v/>
      </c>
      <c r="L160" s="77" t="str">
        <f t="shared" si="227"/>
        <v/>
      </c>
      <c r="M160" s="77" t="str">
        <f t="shared" si="293"/>
        <v/>
      </c>
      <c r="N160" s="77" t="str">
        <f t="shared" si="294"/>
        <v/>
      </c>
      <c r="O160" s="146" t="str">
        <f t="shared" si="295"/>
        <v/>
      </c>
      <c r="P160" s="142" t="str">
        <f t="shared" si="296"/>
        <v/>
      </c>
      <c r="Q160" s="35"/>
      <c r="R160" s="71" t="e">
        <f t="shared" si="297"/>
        <v>#N/A</v>
      </c>
      <c r="S160" s="34" t="e">
        <f t="shared" si="298"/>
        <v>#N/A</v>
      </c>
      <c r="T160" s="47" t="e">
        <f t="shared" si="299"/>
        <v>#N/A</v>
      </c>
      <c r="Y160" s="169"/>
      <c r="Z160" s="83" t="str">
        <f t="shared" si="261"/>
        <v/>
      </c>
      <c r="AA160" s="34" t="str">
        <f t="shared" si="235"/>
        <v/>
      </c>
      <c r="AB160" s="34" t="str">
        <f t="shared" si="236"/>
        <v/>
      </c>
      <c r="AC160" s="34" t="str">
        <f t="shared" si="300"/>
        <v/>
      </c>
      <c r="AD160" s="34" t="str">
        <f t="shared" si="238"/>
        <v/>
      </c>
      <c r="AE160" s="77" t="str">
        <f t="shared" si="262"/>
        <v/>
      </c>
      <c r="AF160" s="77" t="str">
        <f t="shared" si="301"/>
        <v/>
      </c>
      <c r="AG160" s="84" t="str">
        <f t="shared" si="263"/>
        <v/>
      </c>
      <c r="AH160" s="34" t="str">
        <f t="shared" si="302"/>
        <v/>
      </c>
      <c r="AI160" s="34" t="str">
        <f t="shared" si="303"/>
        <v/>
      </c>
      <c r="AJ160" s="47" t="str">
        <f t="shared" si="304"/>
        <v/>
      </c>
      <c r="AK160" s="35"/>
      <c r="AL160" s="71" t="e">
        <f t="shared" si="264"/>
        <v>#N/A</v>
      </c>
      <c r="AM160" s="34" t="e">
        <f t="shared" si="265"/>
        <v>#N/A</v>
      </c>
      <c r="AN160" s="47" t="e">
        <f t="shared" si="266"/>
        <v>#N/A</v>
      </c>
      <c r="AO160" s="35"/>
      <c r="AP160" s="83" t="str">
        <f t="shared" si="267"/>
        <v/>
      </c>
      <c r="AQ160" s="34" t="str">
        <f>IF(AND(Sufficient_data="Yes",Include_study?="Yes",Subgroup&lt;&gt;""),IF(COUNTIFS(Input!L$2:L159,"="&amp;"Yes",Input!C$2:C159,"="&amp;"Yes",Input!M$2:M159,"="&amp;Subgroup)&gt;0,"",Subgroup),"")</f>
        <v/>
      </c>
      <c r="AR160" s="89" t="str">
        <f t="shared" si="268"/>
        <v/>
      </c>
      <c r="AS160" s="76" t="str">
        <f t="shared" si="269"/>
        <v/>
      </c>
      <c r="AT160" s="34" t="str">
        <f t="shared" si="270"/>
        <v/>
      </c>
      <c r="AU160" s="90" t="str">
        <f t="shared" si="271"/>
        <v/>
      </c>
      <c r="AV160" s="34" t="str">
        <f t="shared" si="272"/>
        <v/>
      </c>
      <c r="AW160" s="34" t="str">
        <f t="shared" si="273"/>
        <v/>
      </c>
      <c r="AX160" s="34" t="str">
        <f t="shared" si="305"/>
        <v/>
      </c>
      <c r="AY160" s="34" t="str">
        <f t="shared" si="274"/>
        <v/>
      </c>
      <c r="AZ160" s="34" t="str">
        <f t="shared" si="275"/>
        <v/>
      </c>
      <c r="BA160" s="34" t="str">
        <f t="shared" si="306"/>
        <v/>
      </c>
      <c r="BB160" s="89" t="str">
        <f t="shared" si="276"/>
        <v/>
      </c>
      <c r="BC160" s="34" t="str">
        <f t="shared" si="307"/>
        <v/>
      </c>
      <c r="BD160" s="34" t="str">
        <f t="shared" si="308"/>
        <v/>
      </c>
      <c r="BE160" s="34" t="str">
        <f t="shared" si="277"/>
        <v/>
      </c>
      <c r="BF160" s="34" t="str">
        <f t="shared" si="278"/>
        <v/>
      </c>
      <c r="BG160" s="34" t="str">
        <f t="shared" si="319"/>
        <v/>
      </c>
      <c r="BH160" s="34" t="str">
        <f t="shared" si="320"/>
        <v/>
      </c>
      <c r="BI160" s="34" t="str">
        <f t="shared" si="279"/>
        <v/>
      </c>
      <c r="BJ160" s="34" t="str">
        <f t="shared" si="280"/>
        <v/>
      </c>
      <c r="BK160" s="34" t="str">
        <f t="shared" si="281"/>
        <v/>
      </c>
      <c r="BL160" s="34" t="e">
        <f t="shared" si="282"/>
        <v>#N/A</v>
      </c>
      <c r="BM160" s="84" t="str">
        <f t="shared" si="321"/>
        <v/>
      </c>
      <c r="BN160" s="34" t="str">
        <f t="shared" si="283"/>
        <v/>
      </c>
      <c r="BO160" s="34" t="str">
        <f t="shared" si="309"/>
        <v/>
      </c>
      <c r="BP160" s="34" t="str">
        <f t="shared" si="284"/>
        <v/>
      </c>
      <c r="BQ160" s="47" t="str">
        <f t="shared" si="322"/>
        <v/>
      </c>
      <c r="BV160" s="170"/>
      <c r="BW160" s="71" t="e">
        <f>IF(AND(Sufficient_data="Yes",Include_study?="Yes",Moderator&lt;&gt;""),'Moderator Analysis'!E:E,NA())</f>
        <v>#N/A</v>
      </c>
      <c r="BX160" s="34" t="e">
        <f>IF(AND(Include_study?="Yes",Sufficient_data="Yes",Moderator&lt;&gt;""),'Moderator Analysis'!F:F,NA())</f>
        <v>#N/A</v>
      </c>
      <c r="BY160" s="34" t="str">
        <f t="shared" si="310"/>
        <v/>
      </c>
      <c r="BZ160" s="34" t="str">
        <f>IF(AND(Sufficient_data="Yes",Include_study?="Yes",Moderator&lt;&gt;""),'Moderator Analysis'!F:F-CJ$2,"")</f>
        <v/>
      </c>
      <c r="CA160" s="34" t="str">
        <f>IF(AND(Sufficient_data="Yes",Include_study?="Yes",Moderator&lt;&gt;""),'Moderator Analysis'!E:E-CJ$3,"")</f>
        <v/>
      </c>
      <c r="CB160" s="47" t="str">
        <f t="shared" si="311"/>
        <v/>
      </c>
      <c r="CD160" s="95" t="str">
        <f t="shared" si="285"/>
        <v/>
      </c>
      <c r="CE160" s="77" t="str">
        <f>IF(AND(Sufficient_data="Yes",Include_study?="Yes",CD160&lt;&gt;""),'Moderator Analysis'!F:F-'Moderator Analysis'!J$37,"")</f>
        <v/>
      </c>
      <c r="CF160" s="77" t="str">
        <f>IF(AND(Sufficient_data="Yes",Include_study?="Yes",CD160&lt;&gt;""),'Moderator Analysis'!E:E-SUMPRODUCT('Moderator Analysis'!E:E,CD:CD)/SUM(CD:CD),"")</f>
        <v/>
      </c>
      <c r="CG160" s="96" t="str">
        <f>IF(AND(Sufficient_data="Yes",Include_study?="Yes",CD160&lt;&gt;""),CD:CD*(BX160-'Moderator Analysis'!J$29-'Moderator Analysis'!J$30*'Moderator Analysis'!E:E)^2,"")</f>
        <v/>
      </c>
      <c r="CL160" s="170"/>
      <c r="CM160" s="174"/>
      <c r="CN160" s="34" t="str">
        <f t="shared" si="312"/>
        <v/>
      </c>
      <c r="CO160" s="34" t="str">
        <f>IF(AND(Include_study?="Yes",Sufficient_data="Yes"),1/('Publication Bias Analysis'!F:F^2+IF(Additional_model="Fixed effect",0,Calculations!DB$11)),"")</f>
        <v/>
      </c>
      <c r="CP160" s="34" t="str">
        <f>IF(AND(Include_study?="Yes",Sufficient_data="Yes"),1/('Publication Bias Analysis'!F:F^2+IF(Additional_model="Fixed effect",0,'Publication Bias Analysis'!L$32)),"")</f>
        <v/>
      </c>
      <c r="CQ160" s="34" t="str">
        <f>IF(AND(Include_study?="Yes",Sufficient_data="Yes"),'Publication Bias Analysis'!E:E-'Publication Bias Analysis'!I$37,"")</f>
        <v/>
      </c>
      <c r="CR160" s="34" t="str">
        <f t="shared" si="313"/>
        <v/>
      </c>
      <c r="CS160" s="34" t="str">
        <f t="shared" si="323"/>
        <v/>
      </c>
      <c r="CT160" s="76" t="str">
        <f t="shared" si="314"/>
        <v/>
      </c>
      <c r="CU160" s="76" t="str">
        <f>IF(AND(Include_study?="Yes",Sufficient_data="Yes"),CT:CT+IF(DF:DF&lt;0,-1,1)*COUNTIF(CT$2:CT159,CT:CT),"")</f>
        <v/>
      </c>
      <c r="CV160" s="76" t="str">
        <f>IF(AND(Include_study?="Yes",Sufficient_data="Yes"),RANK(DJ:DJ,DJ:DJ,1)*IF(DI:DI&lt;0,-1,1)+IF(DI:DI&lt;0,-1,1)*COUNTIF(CT$2:CT159,CT:CT),"")</f>
        <v/>
      </c>
      <c r="CW160" s="76" t="str">
        <f>IF(AND(Include_study?="Yes",Sufficient_data="Yes"),RANK(DM:DM,DM:DM,1)*IF(DL:DL&lt;0,-1,1)+IF(DL:DL&lt;0,-1,1)*COUNTIF(CT$2:CT159,CT:CT),"")</f>
        <v/>
      </c>
      <c r="CX160" s="34" t="e">
        <f>IF(AND(Include_study?="Yes",Sufficient_data="Yes"),'Publication Bias Analysis'!E:E,NA())</f>
        <v>#N/A</v>
      </c>
      <c r="CY160" s="47" t="e">
        <f>IF(AND(Include_study?="Yes",Sufficient_data="Yes"),'Publication Bias Analysis'!F:F,NA())</f>
        <v>#N/A</v>
      </c>
      <c r="DE160" s="166"/>
      <c r="DF16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60" s="34" t="str">
        <f t="shared" si="286"/>
        <v/>
      </c>
      <c r="DH160" s="47" t="str">
        <f>IF(AND(Include_study?="Yes",Sufficient_data="Yes"),1/('Publication Bias Analysis'!F:F^2+IF(Additional_model="Fixed effect",0,$DQ$7)),"")</f>
        <v/>
      </c>
      <c r="DI160" s="34" t="str">
        <f>IF(AND(Include_study?="Yes",Sufficient_data="Yes"),IF('Publication Bias Analysis'!L$37="Left",'Publication Bias Analysis'!E:E-DQ$3,DQ$3-'Publication Bias Analysis'!E:E),"")</f>
        <v/>
      </c>
      <c r="DJ160" s="34" t="str">
        <f t="shared" si="287"/>
        <v/>
      </c>
      <c r="DK160" s="47" t="str">
        <f>IF(AND(DI160&lt;&gt;"",CU160&lt;=MAX(CU:CU)-DQ$8),1/('Publication Bias Analysis'!F:F^2+IF(Additional_model="Fixed effect",0,$DQ$15)),"")</f>
        <v/>
      </c>
      <c r="DL160" s="7" t="str">
        <f>IF(AND(Include_study?="Yes",Sufficient_data="Yes"),IF('Publication Bias Analysis'!L$37="Left",'Publication Bias Analysis'!E:E-DQ$11,DQ$11-'Publication Bias Analysis'!E:E),"")</f>
        <v/>
      </c>
      <c r="DM160" s="7" t="str">
        <f t="shared" si="288"/>
        <v/>
      </c>
      <c r="DN160" s="47" t="str">
        <f>IF(AND(DL160&lt;&gt;"",CV160&lt;=MAX(CV:CV)-DQ$16),1/('Publication Bias Analysis'!F:F^2+IF(Additional_model="Fixed effect",0,$DQ$23)),"")</f>
        <v/>
      </c>
      <c r="EF160" s="166"/>
      <c r="EG160" s="34" t="str">
        <f t="shared" si="315"/>
        <v/>
      </c>
      <c r="EH160" s="47" t="str">
        <f>IF(AND(Include_study?="Yes",Sufficient_data="Yes"),Z_score-('Publication Bias Analysis'!P$3+'Publication Bias Analysis'!P$4*Inverse_standard_error),"")</f>
        <v/>
      </c>
      <c r="EJ160" s="166"/>
      <c r="EK160" s="34" t="str">
        <f>IF(AND(Include_study?="Yes",Sufficient_data="Yes"),('Publication Bias Analysis'!E:E-SUMPRODUCT('Publication Bias Analysis'!E:E,Calculations!CN:CN)/SUM(Calculations!CN:CN))/(SQRT(EL:EL)),"")</f>
        <v/>
      </c>
      <c r="EL160" s="34" t="str">
        <f>IF(AND(Include_study?="Yes",Sufficient_data="Yes"),'Publication Bias Analysis'!F:F^2-1/(SUM(Calculations!CN:CN)),"")</f>
        <v/>
      </c>
      <c r="EM160" s="76" t="str">
        <f t="shared" si="316"/>
        <v/>
      </c>
      <c r="EN160" s="76" t="str">
        <f t="shared" si="317"/>
        <v/>
      </c>
      <c r="EO160" s="76" t="str">
        <f>IF(AND(Include_study?="Yes",Sufficient_data="Yes"),COUNTIFS(EM$2:EM159,"&lt;"&amp;EM160,EN$2:EN159,"&lt;"&amp;EN160)+COUNTIFS(EM161:EM$201,"&lt;"&amp;EM160,EN161:EN$201,"&lt;"&amp;EN160)+COUNTIFS(EM$2:EM159,"&gt;"&amp;EM160,EN$2:EN159,"&gt;"&amp;EN160)+COUNTIFS(EM161:EM$201,"&gt;"&amp;EM160,EN161:EN$201,"&gt;"&amp;EN160),"")</f>
        <v/>
      </c>
      <c r="EP160" s="101" t="str">
        <f>IF(AND(Include_study?="Yes",Sufficient_data="Yes"),COUNTIFS(EM$2:EM159,"&lt;"&amp;EM160,EN$2:EN159,"&gt;"&amp;EN160)+COUNTIFS(EM161:EM$201,"&lt;"&amp;EM160,EN161:EN$201,"&gt;"&amp;EN160)+COUNTIFS(EM$2:EM159,"&gt;"&amp;EM160,EN$2:EN159,"&lt;"&amp;EN160)+COUNTIFS(EM161:EM$201,"&gt;"&amp;EM160,EN161:EN$201,"&lt;"&amp;EN160),"")</f>
        <v/>
      </c>
      <c r="ER160" s="166"/>
      <c r="EW160" s="166"/>
      <c r="EX160" s="34" t="e">
        <f t="shared" si="255"/>
        <v>#N/A</v>
      </c>
      <c r="EY160" s="34" t="e">
        <f t="shared" si="256"/>
        <v>#N/A</v>
      </c>
      <c r="EZ160" s="34" t="str">
        <f t="shared" si="257"/>
        <v/>
      </c>
      <c r="FA160" s="47" t="str">
        <f>IF(AND(Include_study?="Yes",Sufficient_data="Yes"),Z_score-('Publication Bias Analysis'!AL$30+'Publication Bias Analysis'!AL$31*Inverse_standard_error),"")</f>
        <v/>
      </c>
      <c r="FG160" s="166"/>
      <c r="FH160" s="104" t="str">
        <f>IF(Z_score&lt;&gt;"",RANK('Publication Bias Analysis'!AT:AT,'Publication Bias Analysis'!AT:AT,1)+COUNTIF('Publication Bias Analysis'!AT$2:AT159,'Publication Bias Analysis'!AT160),"")</f>
        <v/>
      </c>
      <c r="FI160" s="34" t="str">
        <f t="shared" si="318"/>
        <v/>
      </c>
      <c r="FJ160" s="34" t="e">
        <f>IF('Publication Bias Analysis'!AS160&lt;&gt;"",'Publication Bias Analysis'!AS160,NA())</f>
        <v>#N/A</v>
      </c>
      <c r="FK160" s="34" t="e">
        <f>IF('Publication Bias Analysis'!AT160&lt;&gt;"",'Publication Bias Analysis'!AT160,NA())</f>
        <v>#N/A</v>
      </c>
      <c r="FL160" s="34" t="str">
        <f>IF(AND(Include_study?="Yes",Sufficient_data="Yes"),'Publication Bias Analysis'!AS:AS-AVERAGE('Publication Bias Analysis'!AS:AS),"")</f>
        <v/>
      </c>
      <c r="FM160" s="47" t="str">
        <f>IF(AND(Include_study?="Yes",Sufficient_data="Yes"),FK:FK-('Publication Bias Analysis'!AW$30+'Publication Bias Analysis'!AW$31*'Publication Bias Analysis'!AS:AS),"")</f>
        <v/>
      </c>
      <c r="FS160" s="166"/>
      <c r="FT160" s="34" t="str">
        <f t="shared" si="259"/>
        <v/>
      </c>
      <c r="FU160" s="90" t="str">
        <f t="shared" si="324"/>
        <v/>
      </c>
      <c r="FV160" s="47" t="str">
        <f t="shared" si="289"/>
        <v/>
      </c>
    </row>
    <row r="161" spans="1:178" x14ac:dyDescent="0.2">
      <c r="A161" s="169"/>
      <c r="B161" s="54" t="str">
        <f t="shared" si="290"/>
        <v/>
      </c>
      <c r="C161" s="76" t="str">
        <f>IF(B161&lt;&gt;"",IF(B161=0,COUNTIF(B$2:B160,0)+1,COUNTIF(B$2:B160,B161)+B161+COUNTIF(B:B,0)),"")</f>
        <v/>
      </c>
      <c r="D161" s="76" t="str">
        <f t="shared" si="222"/>
        <v/>
      </c>
      <c r="E161" s="121" t="str">
        <f>IF(AND(Sufficient_data="Yes",Include_study?="Yes",Input!Study_name&lt;&gt;""),Input!Study_name,"")</f>
        <v/>
      </c>
      <c r="F16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61" s="76" t="str">
        <f t="shared" si="291"/>
        <v/>
      </c>
      <c r="H161" s="132" t="str">
        <f t="shared" si="292"/>
        <v/>
      </c>
      <c r="I16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61" s="77" t="str">
        <f t="shared" si="225"/>
        <v/>
      </c>
      <c r="K161" s="77" t="str">
        <f t="shared" si="226"/>
        <v/>
      </c>
      <c r="L161" s="77" t="str">
        <f t="shared" si="227"/>
        <v/>
      </c>
      <c r="M161" s="77" t="str">
        <f t="shared" si="293"/>
        <v/>
      </c>
      <c r="N161" s="77" t="str">
        <f t="shared" si="294"/>
        <v/>
      </c>
      <c r="O161" s="146" t="str">
        <f t="shared" si="295"/>
        <v/>
      </c>
      <c r="P161" s="142" t="str">
        <f t="shared" si="296"/>
        <v/>
      </c>
      <c r="Q161" s="35"/>
      <c r="R161" s="71" t="e">
        <f t="shared" si="297"/>
        <v>#N/A</v>
      </c>
      <c r="S161" s="34" t="e">
        <f t="shared" si="298"/>
        <v>#N/A</v>
      </c>
      <c r="T161" s="47" t="e">
        <f t="shared" si="299"/>
        <v>#N/A</v>
      </c>
      <c r="Y161" s="169"/>
      <c r="Z161" s="83" t="str">
        <f t="shared" si="261"/>
        <v/>
      </c>
      <c r="AA161" s="34" t="str">
        <f t="shared" si="235"/>
        <v/>
      </c>
      <c r="AB161" s="34" t="str">
        <f t="shared" si="236"/>
        <v/>
      </c>
      <c r="AC161" s="34" t="str">
        <f t="shared" si="300"/>
        <v/>
      </c>
      <c r="AD161" s="34" t="str">
        <f t="shared" si="238"/>
        <v/>
      </c>
      <c r="AE161" s="77" t="str">
        <f t="shared" si="262"/>
        <v/>
      </c>
      <c r="AF161" s="77" t="str">
        <f t="shared" si="301"/>
        <v/>
      </c>
      <c r="AG161" s="84" t="str">
        <f t="shared" si="263"/>
        <v/>
      </c>
      <c r="AH161" s="34" t="str">
        <f t="shared" si="302"/>
        <v/>
      </c>
      <c r="AI161" s="34" t="str">
        <f t="shared" si="303"/>
        <v/>
      </c>
      <c r="AJ161" s="47" t="str">
        <f t="shared" si="304"/>
        <v/>
      </c>
      <c r="AK161" s="35"/>
      <c r="AL161" s="71" t="e">
        <f t="shared" si="264"/>
        <v>#N/A</v>
      </c>
      <c r="AM161" s="34" t="e">
        <f t="shared" si="265"/>
        <v>#N/A</v>
      </c>
      <c r="AN161" s="47" t="e">
        <f t="shared" si="266"/>
        <v>#N/A</v>
      </c>
      <c r="AO161" s="35"/>
      <c r="AP161" s="83" t="str">
        <f t="shared" si="267"/>
        <v/>
      </c>
      <c r="AQ161" s="34" t="str">
        <f>IF(AND(Sufficient_data="Yes",Include_study?="Yes",Subgroup&lt;&gt;""),IF(COUNTIFS(Input!L$2:L160,"="&amp;"Yes",Input!C$2:C160,"="&amp;"Yes",Input!M$2:M160,"="&amp;Subgroup)&gt;0,"",Subgroup),"")</f>
        <v/>
      </c>
      <c r="AR161" s="89" t="str">
        <f t="shared" si="268"/>
        <v/>
      </c>
      <c r="AS161" s="76" t="str">
        <f t="shared" si="269"/>
        <v/>
      </c>
      <c r="AT161" s="34" t="str">
        <f t="shared" si="270"/>
        <v/>
      </c>
      <c r="AU161" s="90" t="str">
        <f t="shared" si="271"/>
        <v/>
      </c>
      <c r="AV161" s="34" t="str">
        <f t="shared" si="272"/>
        <v/>
      </c>
      <c r="AW161" s="34" t="str">
        <f t="shared" si="273"/>
        <v/>
      </c>
      <c r="AX161" s="34" t="str">
        <f t="shared" si="305"/>
        <v/>
      </c>
      <c r="AY161" s="34" t="str">
        <f t="shared" si="274"/>
        <v/>
      </c>
      <c r="AZ161" s="34" t="str">
        <f t="shared" si="275"/>
        <v/>
      </c>
      <c r="BA161" s="34" t="str">
        <f t="shared" si="306"/>
        <v/>
      </c>
      <c r="BB161" s="89" t="str">
        <f t="shared" si="276"/>
        <v/>
      </c>
      <c r="BC161" s="34" t="str">
        <f t="shared" si="307"/>
        <v/>
      </c>
      <c r="BD161" s="34" t="str">
        <f t="shared" si="308"/>
        <v/>
      </c>
      <c r="BE161" s="34" t="str">
        <f t="shared" si="277"/>
        <v/>
      </c>
      <c r="BF161" s="34" t="str">
        <f t="shared" si="278"/>
        <v/>
      </c>
      <c r="BG161" s="34" t="str">
        <f t="shared" si="319"/>
        <v/>
      </c>
      <c r="BH161" s="34" t="str">
        <f t="shared" si="320"/>
        <v/>
      </c>
      <c r="BI161" s="34" t="str">
        <f t="shared" si="279"/>
        <v/>
      </c>
      <c r="BJ161" s="34" t="str">
        <f t="shared" si="280"/>
        <v/>
      </c>
      <c r="BK161" s="34" t="str">
        <f t="shared" si="281"/>
        <v/>
      </c>
      <c r="BL161" s="34" t="e">
        <f t="shared" si="282"/>
        <v>#N/A</v>
      </c>
      <c r="BM161" s="84" t="str">
        <f t="shared" si="321"/>
        <v/>
      </c>
      <c r="BN161" s="34" t="str">
        <f t="shared" si="283"/>
        <v/>
      </c>
      <c r="BO161" s="34" t="str">
        <f t="shared" si="309"/>
        <v/>
      </c>
      <c r="BP161" s="34" t="str">
        <f t="shared" si="284"/>
        <v/>
      </c>
      <c r="BQ161" s="47" t="str">
        <f t="shared" si="322"/>
        <v/>
      </c>
      <c r="BV161" s="170"/>
      <c r="BW161" s="71" t="e">
        <f>IF(AND(Sufficient_data="Yes",Include_study?="Yes",Moderator&lt;&gt;""),'Moderator Analysis'!E:E,NA())</f>
        <v>#N/A</v>
      </c>
      <c r="BX161" s="34" t="e">
        <f>IF(AND(Include_study?="Yes",Sufficient_data="Yes",Moderator&lt;&gt;""),'Moderator Analysis'!F:F,NA())</f>
        <v>#N/A</v>
      </c>
      <c r="BY161" s="34" t="str">
        <f t="shared" si="310"/>
        <v/>
      </c>
      <c r="BZ161" s="34" t="str">
        <f>IF(AND(Sufficient_data="Yes",Include_study?="Yes",Moderator&lt;&gt;""),'Moderator Analysis'!F:F-CJ$2,"")</f>
        <v/>
      </c>
      <c r="CA161" s="34" t="str">
        <f>IF(AND(Sufficient_data="Yes",Include_study?="Yes",Moderator&lt;&gt;""),'Moderator Analysis'!E:E-CJ$3,"")</f>
        <v/>
      </c>
      <c r="CB161" s="47" t="str">
        <f t="shared" si="311"/>
        <v/>
      </c>
      <c r="CD161" s="95" t="str">
        <f t="shared" si="285"/>
        <v/>
      </c>
      <c r="CE161" s="77" t="str">
        <f>IF(AND(Sufficient_data="Yes",Include_study?="Yes",CD161&lt;&gt;""),'Moderator Analysis'!F:F-'Moderator Analysis'!J$37,"")</f>
        <v/>
      </c>
      <c r="CF161" s="77" t="str">
        <f>IF(AND(Sufficient_data="Yes",Include_study?="Yes",CD161&lt;&gt;""),'Moderator Analysis'!E:E-SUMPRODUCT('Moderator Analysis'!E:E,CD:CD)/SUM(CD:CD),"")</f>
        <v/>
      </c>
      <c r="CG161" s="96" t="str">
        <f>IF(AND(Sufficient_data="Yes",Include_study?="Yes",CD161&lt;&gt;""),CD:CD*(BX161-'Moderator Analysis'!J$29-'Moderator Analysis'!J$30*'Moderator Analysis'!E:E)^2,"")</f>
        <v/>
      </c>
      <c r="CL161" s="170"/>
      <c r="CM161" s="174"/>
      <c r="CN161" s="34" t="str">
        <f t="shared" si="312"/>
        <v/>
      </c>
      <c r="CO161" s="34" t="str">
        <f>IF(AND(Include_study?="Yes",Sufficient_data="Yes"),1/('Publication Bias Analysis'!F:F^2+IF(Additional_model="Fixed effect",0,Calculations!DB$11)),"")</f>
        <v/>
      </c>
      <c r="CP161" s="34" t="str">
        <f>IF(AND(Include_study?="Yes",Sufficient_data="Yes"),1/('Publication Bias Analysis'!F:F^2+IF(Additional_model="Fixed effect",0,'Publication Bias Analysis'!L$32)),"")</f>
        <v/>
      </c>
      <c r="CQ161" s="34" t="str">
        <f>IF(AND(Include_study?="Yes",Sufficient_data="Yes"),'Publication Bias Analysis'!E:E-'Publication Bias Analysis'!I$37,"")</f>
        <v/>
      </c>
      <c r="CR161" s="34" t="str">
        <f t="shared" si="313"/>
        <v/>
      </c>
      <c r="CS161" s="34" t="str">
        <f t="shared" si="323"/>
        <v/>
      </c>
      <c r="CT161" s="76" t="str">
        <f t="shared" si="314"/>
        <v/>
      </c>
      <c r="CU161" s="76" t="str">
        <f>IF(AND(Include_study?="Yes",Sufficient_data="Yes"),CT:CT+IF(DF:DF&lt;0,-1,1)*COUNTIF(CT$2:CT160,CT:CT),"")</f>
        <v/>
      </c>
      <c r="CV161" s="76" t="str">
        <f>IF(AND(Include_study?="Yes",Sufficient_data="Yes"),RANK(DJ:DJ,DJ:DJ,1)*IF(DI:DI&lt;0,-1,1)+IF(DI:DI&lt;0,-1,1)*COUNTIF(CT$2:CT160,CT:CT),"")</f>
        <v/>
      </c>
      <c r="CW161" s="76" t="str">
        <f>IF(AND(Include_study?="Yes",Sufficient_data="Yes"),RANK(DM:DM,DM:DM,1)*IF(DL:DL&lt;0,-1,1)+IF(DL:DL&lt;0,-1,1)*COUNTIF(CT$2:CT160,CT:CT),"")</f>
        <v/>
      </c>
      <c r="CX161" s="34" t="e">
        <f>IF(AND(Include_study?="Yes",Sufficient_data="Yes"),'Publication Bias Analysis'!E:E,NA())</f>
        <v>#N/A</v>
      </c>
      <c r="CY161" s="47" t="e">
        <f>IF(AND(Include_study?="Yes",Sufficient_data="Yes"),'Publication Bias Analysis'!F:F,NA())</f>
        <v>#N/A</v>
      </c>
      <c r="DE161" s="166"/>
      <c r="DF16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61" s="34" t="str">
        <f t="shared" si="286"/>
        <v/>
      </c>
      <c r="DH161" s="47" t="str">
        <f>IF(AND(Include_study?="Yes",Sufficient_data="Yes"),1/('Publication Bias Analysis'!F:F^2+IF(Additional_model="Fixed effect",0,$DQ$7)),"")</f>
        <v/>
      </c>
      <c r="DI161" s="34" t="str">
        <f>IF(AND(Include_study?="Yes",Sufficient_data="Yes"),IF('Publication Bias Analysis'!L$37="Left",'Publication Bias Analysis'!E:E-DQ$3,DQ$3-'Publication Bias Analysis'!E:E),"")</f>
        <v/>
      </c>
      <c r="DJ161" s="34" t="str">
        <f t="shared" si="287"/>
        <v/>
      </c>
      <c r="DK161" s="47" t="str">
        <f>IF(AND(DI161&lt;&gt;"",CU161&lt;=MAX(CU:CU)-DQ$8),1/('Publication Bias Analysis'!F:F^2+IF(Additional_model="Fixed effect",0,$DQ$15)),"")</f>
        <v/>
      </c>
      <c r="DL161" s="7" t="str">
        <f>IF(AND(Include_study?="Yes",Sufficient_data="Yes"),IF('Publication Bias Analysis'!L$37="Left",'Publication Bias Analysis'!E:E-DQ$11,DQ$11-'Publication Bias Analysis'!E:E),"")</f>
        <v/>
      </c>
      <c r="DM161" s="7" t="str">
        <f t="shared" si="288"/>
        <v/>
      </c>
      <c r="DN161" s="47" t="str">
        <f>IF(AND(DL161&lt;&gt;"",CV161&lt;=MAX(CV:CV)-DQ$16),1/('Publication Bias Analysis'!F:F^2+IF(Additional_model="Fixed effect",0,$DQ$23)),"")</f>
        <v/>
      </c>
      <c r="EF161" s="166"/>
      <c r="EG161" s="34" t="str">
        <f t="shared" si="315"/>
        <v/>
      </c>
      <c r="EH161" s="47" t="str">
        <f>IF(AND(Include_study?="Yes",Sufficient_data="Yes"),Z_score-('Publication Bias Analysis'!P$3+'Publication Bias Analysis'!P$4*Inverse_standard_error),"")</f>
        <v/>
      </c>
      <c r="EJ161" s="166"/>
      <c r="EK161" s="34" t="str">
        <f>IF(AND(Include_study?="Yes",Sufficient_data="Yes"),('Publication Bias Analysis'!E:E-SUMPRODUCT('Publication Bias Analysis'!E:E,Calculations!CN:CN)/SUM(Calculations!CN:CN))/(SQRT(EL:EL)),"")</f>
        <v/>
      </c>
      <c r="EL161" s="34" t="str">
        <f>IF(AND(Include_study?="Yes",Sufficient_data="Yes"),'Publication Bias Analysis'!F:F^2-1/(SUM(Calculations!CN:CN)),"")</f>
        <v/>
      </c>
      <c r="EM161" s="76" t="str">
        <f t="shared" si="316"/>
        <v/>
      </c>
      <c r="EN161" s="76" t="str">
        <f t="shared" si="317"/>
        <v/>
      </c>
      <c r="EO161" s="76" t="str">
        <f>IF(AND(Include_study?="Yes",Sufficient_data="Yes"),COUNTIFS(EM$2:EM160,"&lt;"&amp;EM161,EN$2:EN160,"&lt;"&amp;EN161)+COUNTIFS(EM162:EM$201,"&lt;"&amp;EM161,EN162:EN$201,"&lt;"&amp;EN161)+COUNTIFS(EM$2:EM160,"&gt;"&amp;EM161,EN$2:EN160,"&gt;"&amp;EN161)+COUNTIFS(EM162:EM$201,"&gt;"&amp;EM161,EN162:EN$201,"&gt;"&amp;EN161),"")</f>
        <v/>
      </c>
      <c r="EP161" s="101" t="str">
        <f>IF(AND(Include_study?="Yes",Sufficient_data="Yes"),COUNTIFS(EM$2:EM160,"&lt;"&amp;EM161,EN$2:EN160,"&gt;"&amp;EN161)+COUNTIFS(EM162:EM$201,"&lt;"&amp;EM161,EN162:EN$201,"&gt;"&amp;EN161)+COUNTIFS(EM$2:EM160,"&gt;"&amp;EM161,EN$2:EN160,"&lt;"&amp;EN161)+COUNTIFS(EM162:EM$201,"&gt;"&amp;EM161,EN162:EN$201,"&lt;"&amp;EN161),"")</f>
        <v/>
      </c>
      <c r="ER161" s="166"/>
      <c r="EW161" s="166"/>
      <c r="EX161" s="34" t="e">
        <f t="shared" si="255"/>
        <v>#N/A</v>
      </c>
      <c r="EY161" s="34" t="e">
        <f t="shared" si="256"/>
        <v>#N/A</v>
      </c>
      <c r="EZ161" s="34" t="str">
        <f t="shared" si="257"/>
        <v/>
      </c>
      <c r="FA161" s="47" t="str">
        <f>IF(AND(Include_study?="Yes",Sufficient_data="Yes"),Z_score-('Publication Bias Analysis'!AL$30+'Publication Bias Analysis'!AL$31*Inverse_standard_error),"")</f>
        <v/>
      </c>
      <c r="FG161" s="166"/>
      <c r="FH161" s="104" t="str">
        <f>IF(Z_score&lt;&gt;"",RANK('Publication Bias Analysis'!AT:AT,'Publication Bias Analysis'!AT:AT,1)+COUNTIF('Publication Bias Analysis'!AT$2:AT160,'Publication Bias Analysis'!AT161),"")</f>
        <v/>
      </c>
      <c r="FI161" s="34" t="str">
        <f t="shared" si="318"/>
        <v/>
      </c>
      <c r="FJ161" s="34" t="e">
        <f>IF('Publication Bias Analysis'!AS161&lt;&gt;"",'Publication Bias Analysis'!AS161,NA())</f>
        <v>#N/A</v>
      </c>
      <c r="FK161" s="34" t="e">
        <f>IF('Publication Bias Analysis'!AT161&lt;&gt;"",'Publication Bias Analysis'!AT161,NA())</f>
        <v>#N/A</v>
      </c>
      <c r="FL161" s="34" t="str">
        <f>IF(AND(Include_study?="Yes",Sufficient_data="Yes"),'Publication Bias Analysis'!AS:AS-AVERAGE('Publication Bias Analysis'!AS:AS),"")</f>
        <v/>
      </c>
      <c r="FM161" s="47" t="str">
        <f>IF(AND(Include_study?="Yes",Sufficient_data="Yes"),FK:FK-('Publication Bias Analysis'!AW$30+'Publication Bias Analysis'!AW$31*'Publication Bias Analysis'!AS:AS),"")</f>
        <v/>
      </c>
      <c r="FS161" s="166"/>
      <c r="FT161" s="34" t="str">
        <f t="shared" si="259"/>
        <v/>
      </c>
      <c r="FU161" s="90" t="str">
        <f t="shared" si="324"/>
        <v/>
      </c>
      <c r="FV161" s="47" t="str">
        <f t="shared" si="289"/>
        <v/>
      </c>
    </row>
    <row r="162" spans="1:178" x14ac:dyDescent="0.2">
      <c r="A162" s="169"/>
      <c r="B162" s="54" t="str">
        <f t="shared" ref="B162:B193" si="325">IF(AND(Sufficient_data="Yes",Include_study?="Yes"),IF(AND(Sort_by=$E$1,Order="Ascending"),COUNTIFS(Include_study?,"Yes",Sufficient_data,"Yes",Study_name,"&lt;"&amp;Study_name)+1,IF(AND(Sort_by=$E$1,Order="Descending"),COUNTIF(Study_name,"&gt;"&amp;Study_name)-IF(Study_name&lt;"Study name",1,0),RANK(IF(Sort_by=$D$1,D:D,IF(Sort_by=$F$1,Semi_partial_correlation,IF(Sort_by=G$1,Number_of_observations,IF(Sort_by=H$1,Number_of_predictors,IF(Sort_by=I$1,Variance,IF(Sort_by=$J$1,Standard_error,IF(Sort_by=$K$1,Weightf,IF(Sort_by=$L$1,Weightr,"")))))))),IF(Sort_by=$D$1,D:D,IF(Sort_by=$F$1,Semi_partial_correlation,IF(Sort_by=G$1,Number_of_observations,IF(Sort_by=H$1,Number_of_predictors,IF(Sort_by=I$1,Variance,IF(Sort_by=$J$1,Standard_error,IF(Sort_by=$K$1,Weightf,IF(Sort_by=$L$1,Weightr,"")))))))),IF(Order="Descending",0,1)))),"")</f>
        <v/>
      </c>
      <c r="C162" s="76" t="str">
        <f>IF(B162&lt;&gt;"",IF(B162=0,COUNTIF(B$2:B161,0)+1,COUNTIF(B$2:B161,B162)+B162+COUNTIF(B:B,0)),"")</f>
        <v/>
      </c>
      <c r="D162" s="76" t="str">
        <f t="shared" ref="D162:D201" si="326">IF(Entry_Number&lt;&gt;"",Entry_Number,"")</f>
        <v/>
      </c>
      <c r="E162" s="121" t="str">
        <f>IF(AND(Sufficient_data="Yes",Include_study?="Yes",Input!Study_name&lt;&gt;""),Input!Study_name,"")</f>
        <v/>
      </c>
      <c r="F16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62" s="76" t="str">
        <f t="shared" ref="G162:G193" si="327">IF(AND(Include_study?="Yes",Number_of_observations&lt;&gt;""),Number_of_observations,"")</f>
        <v/>
      </c>
      <c r="H162" s="132" t="str">
        <f t="shared" ref="H162:H193" si="328">IF(AND(Sufficient_data="Yes",Include_study?="Yes",Number_of_predictors&lt;&gt;""),Number_of_predictors,"")</f>
        <v/>
      </c>
      <c r="I16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62" s="77" t="str">
        <f t="shared" ref="J162:J201" si="329">IF(AND(Sufficient_data="Yes",Include_study?="Yes"),SQRT(Variance),"")</f>
        <v/>
      </c>
      <c r="K162" s="77" t="str">
        <f t="shared" ref="K162:K201" si="330">IF(AND(Sufficient_data="Yes",Include_study?="Yes"),1/Variance,"")</f>
        <v/>
      </c>
      <c r="L162" s="77" t="str">
        <f t="shared" ref="L162:L201" si="331">IF(AND(Sufficient_data="Yes",Include_study?="Yes"),1/(Variance+T2_),"")</f>
        <v/>
      </c>
      <c r="M162" s="77" t="str">
        <f t="shared" ref="M162:M193" si="332">IF(AND(Sufficient_data="Yes",Include_study?="Yes"),Semi_partial_correlation-ABS(TINV((1-Confidence_level),Number_of_observations-1))*Standard_error,"")</f>
        <v/>
      </c>
      <c r="N162" s="77" t="str">
        <f t="shared" ref="N162:N193" si="333">IF(AND(Sufficient_data="Yes",Include_study?="Yes"),Semi_partial_correlation+ABS(TINV((1-Confidence_level),Number_of_observations-1))*Standard_error,"")</f>
        <v/>
      </c>
      <c r="O162" s="146" t="str">
        <f t="shared" ref="O162:O193" si="334">IF(Weightr&lt;&gt;"",IF(Meta_analysis_model="Fixed effect model",Weightf/SUM(Weightf),Weightr/SUM(Weightr)),"")</f>
        <v/>
      </c>
      <c r="P162" s="142" t="str">
        <f t="shared" ref="P162:P193" si="335">IF(AND(Include_study?="Yes",Sufficient_data="Yes"),Semi_partial_correlation-Combined_Effect_Size,"")</f>
        <v/>
      </c>
      <c r="Q162" s="35"/>
      <c r="R162" s="71" t="e">
        <f t="shared" ref="R162:R193" si="336">IF(AND(Sufficient_data="Yes",Include_study?="Yes"),Semi_partial_correlation,NA())</f>
        <v>#N/A</v>
      </c>
      <c r="S162" s="34" t="e">
        <f t="shared" ref="S162:S193" si="337">IF(AND(Sufficient_data="Yes",Include_study?="Yes"),Semi_partial_correlation-CI_Lower_limit,NA())</f>
        <v>#N/A</v>
      </c>
      <c r="T162" s="47" t="e">
        <f t="shared" ref="T162:T193" si="338">IF(AND(Sufficient_data="Yes",Include_study?="Yes"),CI_Upper_limit-Semi_partial_correlation,NA())</f>
        <v>#N/A</v>
      </c>
      <c r="Y162" s="169"/>
      <c r="Z162" s="83" t="str">
        <f t="shared" si="261"/>
        <v/>
      </c>
      <c r="AA162" s="34" t="str">
        <f t="shared" ref="AA162:AA201" si="339">IF(AND(Include_study?="Yes",Sufficient_data="Yes",Subgroup&lt;&gt;""),Study_name,"")</f>
        <v/>
      </c>
      <c r="AB162" s="34" t="str">
        <f t="shared" ref="AB162:AB201" si="340">IF(AND(Sufficient_data="Yes",Include_study?="Yes",Subgroup&lt;&gt;""),Subgroup,"")</f>
        <v/>
      </c>
      <c r="AC162" s="34" t="str">
        <f t="shared" ref="AC162:AC193" si="341">IF(AND(Include_study?="Yes",Sufficient_data="Yes",Subgroup&lt;&gt;""),Semi_partial_correlation,"")</f>
        <v/>
      </c>
      <c r="AD162" s="34" t="str">
        <f t="shared" ref="AD162:AD201" si="342">IF(AND(Sufficient_data="Yes",Include_study?="Yes",Subgroup&lt;&gt;""),SQRT(Variance),"")</f>
        <v/>
      </c>
      <c r="AE162" s="77" t="str">
        <f t="shared" si="262"/>
        <v/>
      </c>
      <c r="AF162" s="77" t="str">
        <f t="shared" ref="AF162:AF193" si="343">IF(AND(Include_study?="Yes",Sufficient_data="Yes",Subgroup&lt;&gt;""),1/(AD162^2+IF(Within_subgroup_weighting=BS$34,0,INDEX(AQ:AX,MATCH(Subgroup,AQ:AQ,0),8))),"")</f>
        <v/>
      </c>
      <c r="AG162" s="84" t="str">
        <f t="shared" si="263"/>
        <v/>
      </c>
      <c r="AH162" s="34" t="str">
        <f t="shared" ref="AH162:AH193" si="344">IF(AND(Sufficient_data="Yes",Include_study?="Yes",Subgroup&lt;&gt;""),AC:AC-ABS(TINV((1-Subgroup_confidence_level),Number_of_observations-1))*AD:AD,"")</f>
        <v/>
      </c>
      <c r="AI162" s="34" t="str">
        <f t="shared" ref="AI162:AI193" si="345">IF(AND(Sufficient_data="Yes",Include_study?="Yes",Subgroup&lt;&gt;""),AC:AC+ABS(TINV((1-Subgroup_confidence_level),Number_of_observations-1))*AD:AD,"")</f>
        <v/>
      </c>
      <c r="AJ162" s="47" t="str">
        <f t="shared" ref="AJ162:AJ193" si="346">IF(AND(Include_study?="Yes",Sufficient_data="Yes",Subgroup&lt;&gt;""),AC:AC-VLOOKUP(AB:AB,AQ:AZ,10,FALSE),"")</f>
        <v/>
      </c>
      <c r="AK162" s="35"/>
      <c r="AL162" s="71" t="e">
        <f t="shared" si="264"/>
        <v>#N/A</v>
      </c>
      <c r="AM162" s="34" t="e">
        <f t="shared" si="265"/>
        <v>#N/A</v>
      </c>
      <c r="AN162" s="47" t="e">
        <f t="shared" si="266"/>
        <v>#N/A</v>
      </c>
      <c r="AO162" s="35"/>
      <c r="AP162" s="83" t="str">
        <f t="shared" si="267"/>
        <v/>
      </c>
      <c r="AQ162" s="34" t="str">
        <f>IF(AND(Sufficient_data="Yes",Include_study?="Yes",Subgroup&lt;&gt;""),IF(COUNTIFS(Input!L$2:L161,"="&amp;"Yes",Input!C$2:C161,"="&amp;"Yes",Input!M$2:M161,"="&amp;Subgroup)&gt;0,"",Subgroup),"")</f>
        <v/>
      </c>
      <c r="AR162" s="89" t="str">
        <f t="shared" si="268"/>
        <v/>
      </c>
      <c r="AS162" s="76" t="str">
        <f t="shared" si="269"/>
        <v/>
      </c>
      <c r="AT162" s="34" t="str">
        <f t="shared" si="270"/>
        <v/>
      </c>
      <c r="AU162" s="90" t="str">
        <f t="shared" si="271"/>
        <v/>
      </c>
      <c r="AV162" s="34" t="str">
        <f t="shared" si="272"/>
        <v/>
      </c>
      <c r="AW162" s="34" t="str">
        <f t="shared" si="273"/>
        <v/>
      </c>
      <c r="AX162" s="34" t="str">
        <f t="shared" ref="AX162:AX193" si="347">IF(AT162&lt;&gt;"",IF(AS162=1,0,IF(Within_subgroup_weighting=$BS$36,MAX(0,(SUM(AT:AT)-(k_-COUNT(AT:AT)-1))/SUM(AW:AW)),MAX(0,(AT162-AS162-1))/AW162)),"")</f>
        <v/>
      </c>
      <c r="AY162" s="34" t="str">
        <f t="shared" si="274"/>
        <v/>
      </c>
      <c r="AZ162" s="34" t="str">
        <f t="shared" si="275"/>
        <v/>
      </c>
      <c r="BA162" s="34" t="str">
        <f t="shared" ref="BA162:BA193" si="348">IF(AT162&lt;&gt;"",IF(Within_subgroup_weighting=BS$34,1/SQRT(SUMIF(Subgroup,AQ162,AE:AE)),SQRT(SUMPRODUCT(--(Subgroup=AQ162),AF:AF,AJ:AJ,AJ:AJ)/((AS162-1)*SUMIF(Subgroup,AQ162,AF:AF)))),"")</f>
        <v/>
      </c>
      <c r="BB162" s="89" t="str">
        <f t="shared" si="276"/>
        <v/>
      </c>
      <c r="BC162" s="34" t="str">
        <f t="shared" ref="BC162:BC193" si="349">IF(AT162&lt;&gt;"",AZ162-ABS(TINV((1-Subgroup_confidence_level),AS162-1))*BA162,"")</f>
        <v/>
      </c>
      <c r="BD162" s="34" t="str">
        <f t="shared" ref="BD162:BD193" si="350">IF(AT162&lt;&gt;"",AZ162+ABS(TINV((1-Subgroup_confidence_level),AS162-1))*BA162,"")</f>
        <v/>
      </c>
      <c r="BE162" s="34" t="str">
        <f t="shared" si="277"/>
        <v/>
      </c>
      <c r="BF162" s="34" t="str">
        <f t="shared" si="278"/>
        <v/>
      </c>
      <c r="BG162" s="34" t="str">
        <f t="shared" si="319"/>
        <v/>
      </c>
      <c r="BH162" s="34" t="str">
        <f t="shared" si="320"/>
        <v/>
      </c>
      <c r="BI162" s="34" t="str">
        <f t="shared" si="279"/>
        <v/>
      </c>
      <c r="BJ162" s="34" t="str">
        <f t="shared" si="280"/>
        <v/>
      </c>
      <c r="BK162" s="34" t="str">
        <f t="shared" si="281"/>
        <v/>
      </c>
      <c r="BL162" s="34" t="e">
        <f t="shared" si="282"/>
        <v>#N/A</v>
      </c>
      <c r="BM162" s="84" t="str">
        <f t="shared" si="321"/>
        <v/>
      </c>
      <c r="BN162" s="34" t="str">
        <f t="shared" si="283"/>
        <v/>
      </c>
      <c r="BO162" s="34" t="str">
        <f t="shared" ref="BO162:BO193" si="351">IF(BA162&lt;&gt;"",1/(BA162^2+IF(Between_subgroup_weighting=BS$30,0,BT$27)),"")</f>
        <v/>
      </c>
      <c r="BP162" s="34" t="str">
        <f t="shared" si="284"/>
        <v/>
      </c>
      <c r="BQ162" s="47" t="str">
        <f t="shared" si="322"/>
        <v/>
      </c>
      <c r="BV162" s="170"/>
      <c r="BW162" s="71" t="e">
        <f>IF(AND(Sufficient_data="Yes",Include_study?="Yes",Moderator&lt;&gt;""),'Moderator Analysis'!E:E,NA())</f>
        <v>#N/A</v>
      </c>
      <c r="BX162" s="34" t="e">
        <f>IF(AND(Include_study?="Yes",Sufficient_data="Yes",Moderator&lt;&gt;""),'Moderator Analysis'!F:F,NA())</f>
        <v>#N/A</v>
      </c>
      <c r="BY162" s="34" t="str">
        <f t="shared" ref="BY162:BY193" si="352">IF(AND(Include_study?="Yes",Sufficient_data="Yes",Moderator&lt;&gt;""),Weightf,"")</f>
        <v/>
      </c>
      <c r="BZ162" s="34" t="str">
        <f>IF(AND(Sufficient_data="Yes",Include_study?="Yes",Moderator&lt;&gt;""),'Moderator Analysis'!F:F-CJ$2,"")</f>
        <v/>
      </c>
      <c r="CA162" s="34" t="str">
        <f>IF(AND(Sufficient_data="Yes",Include_study?="Yes",Moderator&lt;&gt;""),'Moderator Analysis'!E:E-CJ$3,"")</f>
        <v/>
      </c>
      <c r="CB162" s="47" t="str">
        <f t="shared" ref="CB162:CB193" si="353">IF(AND(Sufficient_data="Yes",Include_study?="Yes",Moderator&lt;&gt;""),BY162*(BX162-CJ$5-CJ$4*BW162)^2,"")</f>
        <v/>
      </c>
      <c r="CD162" s="95" t="str">
        <f t="shared" si="285"/>
        <v/>
      </c>
      <c r="CE162" s="77" t="str">
        <f>IF(AND(Sufficient_data="Yes",Include_study?="Yes",CD162&lt;&gt;""),'Moderator Analysis'!F:F-'Moderator Analysis'!J$37,"")</f>
        <v/>
      </c>
      <c r="CF162" s="77" t="str">
        <f>IF(AND(Sufficient_data="Yes",Include_study?="Yes",CD162&lt;&gt;""),'Moderator Analysis'!E:E-SUMPRODUCT('Moderator Analysis'!E:E,CD:CD)/SUM(CD:CD),"")</f>
        <v/>
      </c>
      <c r="CG162" s="96" t="str">
        <f>IF(AND(Sufficient_data="Yes",Include_study?="Yes",CD162&lt;&gt;""),CD:CD*(BX162-'Moderator Analysis'!J$29-'Moderator Analysis'!J$30*'Moderator Analysis'!E:E)^2,"")</f>
        <v/>
      </c>
      <c r="CL162" s="170"/>
      <c r="CM162" s="174"/>
      <c r="CN162" s="34" t="str">
        <f t="shared" ref="CN162:CN193" si="354">IF(AND(Include_study?="Yes",Sufficient_data="Yes"),1/Standard_error^2,"")</f>
        <v/>
      </c>
      <c r="CO162" s="34" t="str">
        <f>IF(AND(Include_study?="Yes",Sufficient_data="Yes"),1/('Publication Bias Analysis'!F:F^2+IF(Additional_model="Fixed effect",0,Calculations!DB$11)),"")</f>
        <v/>
      </c>
      <c r="CP162" s="34" t="str">
        <f>IF(AND(Include_study?="Yes",Sufficient_data="Yes"),1/('Publication Bias Analysis'!F:F^2+IF(Additional_model="Fixed effect",0,'Publication Bias Analysis'!L$32)),"")</f>
        <v/>
      </c>
      <c r="CQ162" s="34" t="str">
        <f>IF(AND(Include_study?="Yes",Sufficient_data="Yes"),'Publication Bias Analysis'!E:E-'Publication Bias Analysis'!I$37,"")</f>
        <v/>
      </c>
      <c r="CR162" s="34" t="str">
        <f t="shared" ref="CR162:CR193" si="355">IF(AND(Include_study?="Yes",Sufficient_data="Yes"),IF(Additional_model="Fixed effect",1/Standard_error,1/SQRT(Standard_error^2+DB$11)),"")</f>
        <v/>
      </c>
      <c r="CS162" s="34" t="str">
        <f t="shared" si="323"/>
        <v/>
      </c>
      <c r="CT162" s="76" t="str">
        <f t="shared" ref="CT162:CT193" si="356">IF(AND(Include_study?="Yes",Sufficient_data="Yes"),RANK(DG:DG,DG:DG,1)*IF(DF:DF&gt;0,1,-1),"")</f>
        <v/>
      </c>
      <c r="CU162" s="76" t="str">
        <f>IF(AND(Include_study?="Yes",Sufficient_data="Yes"),CT:CT+IF(DF:DF&lt;0,-1,1)*COUNTIF(CT$2:CT161,CT:CT),"")</f>
        <v/>
      </c>
      <c r="CV162" s="76" t="str">
        <f>IF(AND(Include_study?="Yes",Sufficient_data="Yes"),RANK(DJ:DJ,DJ:DJ,1)*IF(DI:DI&lt;0,-1,1)+IF(DI:DI&lt;0,-1,1)*COUNTIF(CT$2:CT161,CT:CT),"")</f>
        <v/>
      </c>
      <c r="CW162" s="76" t="str">
        <f>IF(AND(Include_study?="Yes",Sufficient_data="Yes"),RANK(DM:DM,DM:DM,1)*IF(DL:DL&lt;0,-1,1)+IF(DL:DL&lt;0,-1,1)*COUNTIF(CT$2:CT161,CT:CT),"")</f>
        <v/>
      </c>
      <c r="CX162" s="34" t="e">
        <f>IF(AND(Include_study?="Yes",Sufficient_data="Yes"),'Publication Bias Analysis'!E:E,NA())</f>
        <v>#N/A</v>
      </c>
      <c r="CY162" s="47" t="e">
        <f>IF(AND(Include_study?="Yes",Sufficient_data="Yes"),'Publication Bias Analysis'!F:F,NA())</f>
        <v>#N/A</v>
      </c>
      <c r="DE162" s="166"/>
      <c r="DF16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62" s="34" t="str">
        <f t="shared" si="286"/>
        <v/>
      </c>
      <c r="DH162" s="47" t="str">
        <f>IF(AND(Include_study?="Yes",Sufficient_data="Yes"),1/('Publication Bias Analysis'!F:F^2+IF(Additional_model="Fixed effect",0,$DQ$7)),"")</f>
        <v/>
      </c>
      <c r="DI162" s="34" t="str">
        <f>IF(AND(Include_study?="Yes",Sufficient_data="Yes"),IF('Publication Bias Analysis'!L$37="Left",'Publication Bias Analysis'!E:E-DQ$3,DQ$3-'Publication Bias Analysis'!E:E),"")</f>
        <v/>
      </c>
      <c r="DJ162" s="34" t="str">
        <f t="shared" si="287"/>
        <v/>
      </c>
      <c r="DK162" s="47" t="str">
        <f>IF(AND(DI162&lt;&gt;"",CU162&lt;=MAX(CU:CU)-DQ$8),1/('Publication Bias Analysis'!F:F^2+IF(Additional_model="Fixed effect",0,$DQ$15)),"")</f>
        <v/>
      </c>
      <c r="DL162" s="7" t="str">
        <f>IF(AND(Include_study?="Yes",Sufficient_data="Yes"),IF('Publication Bias Analysis'!L$37="Left",'Publication Bias Analysis'!E:E-DQ$11,DQ$11-'Publication Bias Analysis'!E:E),"")</f>
        <v/>
      </c>
      <c r="DM162" s="7" t="str">
        <f t="shared" si="288"/>
        <v/>
      </c>
      <c r="DN162" s="47" t="str">
        <f>IF(AND(DL162&lt;&gt;"",CV162&lt;=MAX(CV:CV)-DQ$16),1/('Publication Bias Analysis'!F:F^2+IF(Additional_model="Fixed effect",0,$DQ$23)),"")</f>
        <v/>
      </c>
      <c r="EF162" s="166"/>
      <c r="EG162" s="34" t="str">
        <f t="shared" si="315"/>
        <v/>
      </c>
      <c r="EH162" s="47" t="str">
        <f>IF(AND(Include_study?="Yes",Sufficient_data="Yes"),Z_score-('Publication Bias Analysis'!P$3+'Publication Bias Analysis'!P$4*Inverse_standard_error),"")</f>
        <v/>
      </c>
      <c r="EJ162" s="166"/>
      <c r="EK162" s="34" t="str">
        <f>IF(AND(Include_study?="Yes",Sufficient_data="Yes"),('Publication Bias Analysis'!E:E-SUMPRODUCT('Publication Bias Analysis'!E:E,Calculations!CN:CN)/SUM(Calculations!CN:CN))/(SQRT(EL:EL)),"")</f>
        <v/>
      </c>
      <c r="EL162" s="34" t="str">
        <f>IF(AND(Include_study?="Yes",Sufficient_data="Yes"),'Publication Bias Analysis'!F:F^2-1/(SUM(Calculations!CN:CN)),"")</f>
        <v/>
      </c>
      <c r="EM162" s="76" t="str">
        <f t="shared" ref="EM162:EM193" si="357">IF(AND(Include_study?="Yes",Sufficient_data="Yes"),RANK(EK:EK,EK:EK,1),"")</f>
        <v/>
      </c>
      <c r="EN162" s="76" t="str">
        <f t="shared" ref="EN162:EN193" si="358">IF(AND(Include_study?="Yes",Sufficient_data="Yes"),RANK(EL:EL,EL:EL,1),"")</f>
        <v/>
      </c>
      <c r="EO162" s="76" t="str">
        <f>IF(AND(Include_study?="Yes",Sufficient_data="Yes"),COUNTIFS(EM$2:EM161,"&lt;"&amp;EM162,EN$2:EN161,"&lt;"&amp;EN162)+COUNTIFS(EM163:EM$201,"&lt;"&amp;EM162,EN163:EN$201,"&lt;"&amp;EN162)+COUNTIFS(EM$2:EM161,"&gt;"&amp;EM162,EN$2:EN161,"&gt;"&amp;EN162)+COUNTIFS(EM163:EM$201,"&gt;"&amp;EM162,EN163:EN$201,"&gt;"&amp;EN162),"")</f>
        <v/>
      </c>
      <c r="EP162" s="101" t="str">
        <f>IF(AND(Include_study?="Yes",Sufficient_data="Yes"),COUNTIFS(EM$2:EM161,"&lt;"&amp;EM162,EN$2:EN161,"&gt;"&amp;EN162)+COUNTIFS(EM163:EM$201,"&lt;"&amp;EM162,EN163:EN$201,"&gt;"&amp;EN162)+COUNTIFS(EM$2:EM161,"&gt;"&amp;EM162,EN$2:EN161,"&lt;"&amp;EN162)+COUNTIFS(EM163:EM$201,"&gt;"&amp;EM162,EN163:EN$201,"&lt;"&amp;EN162),"")</f>
        <v/>
      </c>
      <c r="ER162" s="166"/>
      <c r="EW162" s="166"/>
      <c r="EX162" s="34" t="e">
        <f t="shared" ref="EX162:EX201" si="359">IF(AND(Include_study?="Yes",Sufficient_data="Yes"),Z_score,NA())</f>
        <v>#N/A</v>
      </c>
      <c r="EY162" s="34" t="e">
        <f t="shared" ref="EY162:EY201" si="360">IF(AND(Include_study?="Yes",Sufficient_data="Yes"),Inverse_standard_error,NA())</f>
        <v>#N/A</v>
      </c>
      <c r="EZ162" s="34" t="str">
        <f t="shared" ref="EZ162:EZ201" si="361">IF(AND(Include_study?="Yes",Sufficient_data="Yes"),Inverse_standard_error-AVERAGE(Inverse_standard_error),"")</f>
        <v/>
      </c>
      <c r="FA162" s="47" t="str">
        <f>IF(AND(Include_study?="Yes",Sufficient_data="Yes"),Z_score-('Publication Bias Analysis'!AL$30+'Publication Bias Analysis'!AL$31*Inverse_standard_error),"")</f>
        <v/>
      </c>
      <c r="FG162" s="166"/>
      <c r="FH162" s="104" t="str">
        <f>IF(Z_score&lt;&gt;"",RANK('Publication Bias Analysis'!AT:AT,'Publication Bias Analysis'!AT:AT,1)+COUNTIF('Publication Bias Analysis'!AT$2:AT161,'Publication Bias Analysis'!AT162),"")</f>
        <v/>
      </c>
      <c r="FI162" s="34" t="str">
        <f t="shared" ref="FI162:FI193" si="362">IF(FH:FH&lt;&gt;"",(FH:FH-1/3)/(k_+1/3),"")</f>
        <v/>
      </c>
      <c r="FJ162" s="34" t="e">
        <f>IF('Publication Bias Analysis'!AS162&lt;&gt;"",'Publication Bias Analysis'!AS162,NA())</f>
        <v>#N/A</v>
      </c>
      <c r="FK162" s="34" t="e">
        <f>IF('Publication Bias Analysis'!AT162&lt;&gt;"",'Publication Bias Analysis'!AT162,NA())</f>
        <v>#N/A</v>
      </c>
      <c r="FL162" s="34" t="str">
        <f>IF(AND(Include_study?="Yes",Sufficient_data="Yes"),'Publication Bias Analysis'!AS:AS-AVERAGE('Publication Bias Analysis'!AS:AS),"")</f>
        <v/>
      </c>
      <c r="FM162" s="47" t="str">
        <f>IF(AND(Include_study?="Yes",Sufficient_data="Yes"),FK:FK-('Publication Bias Analysis'!AW$30+'Publication Bias Analysis'!AW$31*'Publication Bias Analysis'!AS:AS),"")</f>
        <v/>
      </c>
      <c r="FS162" s="166"/>
      <c r="FT162" s="34" t="str">
        <f t="shared" ref="FT162:FT201" si="363">IF(AND(Include_study?="Yes",Sufficient_data="Yes"),Z_score,"")</f>
        <v/>
      </c>
      <c r="FU162" s="90" t="str">
        <f t="shared" si="324"/>
        <v/>
      </c>
      <c r="FV162" s="47" t="str">
        <f t="shared" si="289"/>
        <v/>
      </c>
    </row>
    <row r="163" spans="1:178" x14ac:dyDescent="0.2">
      <c r="A163" s="169"/>
      <c r="B163" s="54" t="str">
        <f t="shared" si="325"/>
        <v/>
      </c>
      <c r="C163" s="76" t="str">
        <f>IF(B163&lt;&gt;"",IF(B163=0,COUNTIF(B$2:B162,0)+1,COUNTIF(B$2:B162,B163)+B163+COUNTIF(B:B,0)),"")</f>
        <v/>
      </c>
      <c r="D163" s="76" t="str">
        <f t="shared" si="326"/>
        <v/>
      </c>
      <c r="E163" s="121" t="str">
        <f>IF(AND(Sufficient_data="Yes",Include_study?="Yes",Input!Study_name&lt;&gt;""),Input!Study_name,"")</f>
        <v/>
      </c>
      <c r="F16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63" s="76" t="str">
        <f t="shared" si="327"/>
        <v/>
      </c>
      <c r="H163" s="132" t="str">
        <f t="shared" si="328"/>
        <v/>
      </c>
      <c r="I16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63" s="77" t="str">
        <f t="shared" si="329"/>
        <v/>
      </c>
      <c r="K163" s="77" t="str">
        <f t="shared" si="330"/>
        <v/>
      </c>
      <c r="L163" s="77" t="str">
        <f t="shared" si="331"/>
        <v/>
      </c>
      <c r="M163" s="77" t="str">
        <f t="shared" si="332"/>
        <v/>
      </c>
      <c r="N163" s="77" t="str">
        <f t="shared" si="333"/>
        <v/>
      </c>
      <c r="O163" s="146" t="str">
        <f t="shared" si="334"/>
        <v/>
      </c>
      <c r="P163" s="142" t="str">
        <f t="shared" si="335"/>
        <v/>
      </c>
      <c r="Q163" s="35"/>
      <c r="R163" s="71" t="e">
        <f t="shared" si="336"/>
        <v>#N/A</v>
      </c>
      <c r="S163" s="34" t="e">
        <f t="shared" si="337"/>
        <v>#N/A</v>
      </c>
      <c r="T163" s="47" t="e">
        <f t="shared" si="338"/>
        <v>#N/A</v>
      </c>
      <c r="Y163" s="169"/>
      <c r="Z163" s="83" t="str">
        <f t="shared" si="261"/>
        <v/>
      </c>
      <c r="AA163" s="34" t="str">
        <f t="shared" si="339"/>
        <v/>
      </c>
      <c r="AB163" s="34" t="str">
        <f t="shared" si="340"/>
        <v/>
      </c>
      <c r="AC163" s="34" t="str">
        <f t="shared" si="341"/>
        <v/>
      </c>
      <c r="AD163" s="34" t="str">
        <f t="shared" si="342"/>
        <v/>
      </c>
      <c r="AE163" s="77" t="str">
        <f t="shared" si="262"/>
        <v/>
      </c>
      <c r="AF163" s="77" t="str">
        <f t="shared" si="343"/>
        <v/>
      </c>
      <c r="AG163" s="84" t="str">
        <f t="shared" si="263"/>
        <v/>
      </c>
      <c r="AH163" s="34" t="str">
        <f t="shared" si="344"/>
        <v/>
      </c>
      <c r="AI163" s="34" t="str">
        <f t="shared" si="345"/>
        <v/>
      </c>
      <c r="AJ163" s="47" t="str">
        <f t="shared" si="346"/>
        <v/>
      </c>
      <c r="AK163" s="35"/>
      <c r="AL163" s="71" t="e">
        <f t="shared" si="264"/>
        <v>#N/A</v>
      </c>
      <c r="AM163" s="34" t="e">
        <f t="shared" si="265"/>
        <v>#N/A</v>
      </c>
      <c r="AN163" s="47" t="e">
        <f t="shared" si="266"/>
        <v>#N/A</v>
      </c>
      <c r="AO163" s="35"/>
      <c r="AP163" s="83" t="str">
        <f t="shared" si="267"/>
        <v/>
      </c>
      <c r="AQ163" s="34" t="str">
        <f>IF(AND(Sufficient_data="Yes",Include_study?="Yes",Subgroup&lt;&gt;""),IF(COUNTIFS(Input!L$2:L162,"="&amp;"Yes",Input!C$2:C162,"="&amp;"Yes",Input!M$2:M162,"="&amp;Subgroup)&gt;0,"",Subgroup),"")</f>
        <v/>
      </c>
      <c r="AR163" s="89" t="str">
        <f t="shared" si="268"/>
        <v/>
      </c>
      <c r="AS163" s="76" t="str">
        <f t="shared" si="269"/>
        <v/>
      </c>
      <c r="AT163" s="34" t="str">
        <f t="shared" si="270"/>
        <v/>
      </c>
      <c r="AU163" s="90" t="str">
        <f t="shared" si="271"/>
        <v/>
      </c>
      <c r="AV163" s="34" t="str">
        <f t="shared" si="272"/>
        <v/>
      </c>
      <c r="AW163" s="34" t="str">
        <f t="shared" si="273"/>
        <v/>
      </c>
      <c r="AX163" s="34" t="str">
        <f t="shared" si="347"/>
        <v/>
      </c>
      <c r="AY163" s="34" t="str">
        <f t="shared" si="274"/>
        <v/>
      </c>
      <c r="AZ163" s="34" t="str">
        <f t="shared" si="275"/>
        <v/>
      </c>
      <c r="BA163" s="34" t="str">
        <f t="shared" si="348"/>
        <v/>
      </c>
      <c r="BB163" s="89" t="str">
        <f t="shared" si="276"/>
        <v/>
      </c>
      <c r="BC163" s="34" t="str">
        <f t="shared" si="349"/>
        <v/>
      </c>
      <c r="BD163" s="34" t="str">
        <f t="shared" si="350"/>
        <v/>
      </c>
      <c r="BE163" s="34" t="str">
        <f t="shared" si="277"/>
        <v/>
      </c>
      <c r="BF163" s="34" t="str">
        <f t="shared" si="278"/>
        <v/>
      </c>
      <c r="BG163" s="34" t="str">
        <f t="shared" si="319"/>
        <v/>
      </c>
      <c r="BH163" s="34" t="str">
        <f t="shared" si="320"/>
        <v/>
      </c>
      <c r="BI163" s="34" t="str">
        <f t="shared" si="279"/>
        <v/>
      </c>
      <c r="BJ163" s="34" t="str">
        <f t="shared" si="280"/>
        <v/>
      </c>
      <c r="BK163" s="34" t="str">
        <f t="shared" si="281"/>
        <v/>
      </c>
      <c r="BL163" s="34" t="e">
        <f t="shared" si="282"/>
        <v>#N/A</v>
      </c>
      <c r="BM163" s="84" t="str">
        <f t="shared" si="321"/>
        <v/>
      </c>
      <c r="BN163" s="34" t="str">
        <f t="shared" si="283"/>
        <v/>
      </c>
      <c r="BO163" s="34" t="str">
        <f t="shared" si="351"/>
        <v/>
      </c>
      <c r="BP163" s="34" t="str">
        <f t="shared" si="284"/>
        <v/>
      </c>
      <c r="BQ163" s="47" t="str">
        <f t="shared" si="322"/>
        <v/>
      </c>
      <c r="BV163" s="170"/>
      <c r="BW163" s="71" t="e">
        <f>IF(AND(Sufficient_data="Yes",Include_study?="Yes",Moderator&lt;&gt;""),'Moderator Analysis'!E:E,NA())</f>
        <v>#N/A</v>
      </c>
      <c r="BX163" s="34" t="e">
        <f>IF(AND(Include_study?="Yes",Sufficient_data="Yes",Moderator&lt;&gt;""),'Moderator Analysis'!F:F,NA())</f>
        <v>#N/A</v>
      </c>
      <c r="BY163" s="34" t="str">
        <f t="shared" si="352"/>
        <v/>
      </c>
      <c r="BZ163" s="34" t="str">
        <f>IF(AND(Sufficient_data="Yes",Include_study?="Yes",Moderator&lt;&gt;""),'Moderator Analysis'!F:F-CJ$2,"")</f>
        <v/>
      </c>
      <c r="CA163" s="34" t="str">
        <f>IF(AND(Sufficient_data="Yes",Include_study?="Yes",Moderator&lt;&gt;""),'Moderator Analysis'!E:E-CJ$3,"")</f>
        <v/>
      </c>
      <c r="CB163" s="47" t="str">
        <f t="shared" si="353"/>
        <v/>
      </c>
      <c r="CD163" s="95" t="str">
        <f t="shared" si="285"/>
        <v/>
      </c>
      <c r="CE163" s="77" t="str">
        <f>IF(AND(Sufficient_data="Yes",Include_study?="Yes",CD163&lt;&gt;""),'Moderator Analysis'!F:F-'Moderator Analysis'!J$37,"")</f>
        <v/>
      </c>
      <c r="CF163" s="77" t="str">
        <f>IF(AND(Sufficient_data="Yes",Include_study?="Yes",CD163&lt;&gt;""),'Moderator Analysis'!E:E-SUMPRODUCT('Moderator Analysis'!E:E,CD:CD)/SUM(CD:CD),"")</f>
        <v/>
      </c>
      <c r="CG163" s="96" t="str">
        <f>IF(AND(Sufficient_data="Yes",Include_study?="Yes",CD163&lt;&gt;""),CD:CD*(BX163-'Moderator Analysis'!J$29-'Moderator Analysis'!J$30*'Moderator Analysis'!E:E)^2,"")</f>
        <v/>
      </c>
      <c r="CL163" s="170"/>
      <c r="CM163" s="174"/>
      <c r="CN163" s="34" t="str">
        <f t="shared" si="354"/>
        <v/>
      </c>
      <c r="CO163" s="34" t="str">
        <f>IF(AND(Include_study?="Yes",Sufficient_data="Yes"),1/('Publication Bias Analysis'!F:F^2+IF(Additional_model="Fixed effect",0,Calculations!DB$11)),"")</f>
        <v/>
      </c>
      <c r="CP163" s="34" t="str">
        <f>IF(AND(Include_study?="Yes",Sufficient_data="Yes"),1/('Publication Bias Analysis'!F:F^2+IF(Additional_model="Fixed effect",0,'Publication Bias Analysis'!L$32)),"")</f>
        <v/>
      </c>
      <c r="CQ163" s="34" t="str">
        <f>IF(AND(Include_study?="Yes",Sufficient_data="Yes"),'Publication Bias Analysis'!E:E-'Publication Bias Analysis'!I$37,"")</f>
        <v/>
      </c>
      <c r="CR163" s="34" t="str">
        <f t="shared" si="355"/>
        <v/>
      </c>
      <c r="CS163" s="34" t="str">
        <f t="shared" ref="CS163:CS194" si="364">IF(AND(Include_study?="Yes",Sufficient_data="Yes"),IF(Additional_model="Fixed effect",Semi_partial_correlation/Standard_error,Semi_partial_correlation/(Standard_error+SQRT(DB$11))),"")</f>
        <v/>
      </c>
      <c r="CT163" s="76" t="str">
        <f t="shared" si="356"/>
        <v/>
      </c>
      <c r="CU163" s="76" t="str">
        <f>IF(AND(Include_study?="Yes",Sufficient_data="Yes"),CT:CT+IF(DF:DF&lt;0,-1,1)*COUNTIF(CT$2:CT162,CT:CT),"")</f>
        <v/>
      </c>
      <c r="CV163" s="76" t="str">
        <f>IF(AND(Include_study?="Yes",Sufficient_data="Yes"),RANK(DJ:DJ,DJ:DJ,1)*IF(DI:DI&lt;0,-1,1)+IF(DI:DI&lt;0,-1,1)*COUNTIF(CT$2:CT162,CT:CT),"")</f>
        <v/>
      </c>
      <c r="CW163" s="76" t="str">
        <f>IF(AND(Include_study?="Yes",Sufficient_data="Yes"),RANK(DM:DM,DM:DM,1)*IF(DL:DL&lt;0,-1,1)+IF(DL:DL&lt;0,-1,1)*COUNTIF(CT$2:CT162,CT:CT),"")</f>
        <v/>
      </c>
      <c r="CX163" s="34" t="e">
        <f>IF(AND(Include_study?="Yes",Sufficient_data="Yes"),'Publication Bias Analysis'!E:E,NA())</f>
        <v>#N/A</v>
      </c>
      <c r="CY163" s="47" t="e">
        <f>IF(AND(Include_study?="Yes",Sufficient_data="Yes"),'Publication Bias Analysis'!F:F,NA())</f>
        <v>#N/A</v>
      </c>
      <c r="DE163" s="166"/>
      <c r="DF16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63" s="34" t="str">
        <f t="shared" si="286"/>
        <v/>
      </c>
      <c r="DH163" s="47" t="str">
        <f>IF(AND(Include_study?="Yes",Sufficient_data="Yes"),1/('Publication Bias Analysis'!F:F^2+IF(Additional_model="Fixed effect",0,$DQ$7)),"")</f>
        <v/>
      </c>
      <c r="DI163" s="34" t="str">
        <f>IF(AND(Include_study?="Yes",Sufficient_data="Yes"),IF('Publication Bias Analysis'!L$37="Left",'Publication Bias Analysis'!E:E-DQ$3,DQ$3-'Publication Bias Analysis'!E:E),"")</f>
        <v/>
      </c>
      <c r="DJ163" s="34" t="str">
        <f t="shared" si="287"/>
        <v/>
      </c>
      <c r="DK163" s="47" t="str">
        <f>IF(AND(DI163&lt;&gt;"",CU163&lt;=MAX(CU:CU)-DQ$8),1/('Publication Bias Analysis'!F:F^2+IF(Additional_model="Fixed effect",0,$DQ$15)),"")</f>
        <v/>
      </c>
      <c r="DL163" s="7" t="str">
        <f>IF(AND(Include_study?="Yes",Sufficient_data="Yes"),IF('Publication Bias Analysis'!L$37="Left",'Publication Bias Analysis'!E:E-DQ$11,DQ$11-'Publication Bias Analysis'!E:E),"")</f>
        <v/>
      </c>
      <c r="DM163" s="7" t="str">
        <f t="shared" si="288"/>
        <v/>
      </c>
      <c r="DN163" s="47" t="str">
        <f>IF(AND(DL163&lt;&gt;"",CV163&lt;=MAX(CV:CV)-DQ$16),1/('Publication Bias Analysis'!F:F^2+IF(Additional_model="Fixed effect",0,$DQ$23)),"")</f>
        <v/>
      </c>
      <c r="EF163" s="166"/>
      <c r="EG163" s="34" t="str">
        <f t="shared" si="315"/>
        <v/>
      </c>
      <c r="EH163" s="47" t="str">
        <f>IF(AND(Include_study?="Yes",Sufficient_data="Yes"),Z_score-('Publication Bias Analysis'!P$3+'Publication Bias Analysis'!P$4*Inverse_standard_error),"")</f>
        <v/>
      </c>
      <c r="EJ163" s="166"/>
      <c r="EK163" s="34" t="str">
        <f>IF(AND(Include_study?="Yes",Sufficient_data="Yes"),('Publication Bias Analysis'!E:E-SUMPRODUCT('Publication Bias Analysis'!E:E,Calculations!CN:CN)/SUM(Calculations!CN:CN))/(SQRT(EL:EL)),"")</f>
        <v/>
      </c>
      <c r="EL163" s="34" t="str">
        <f>IF(AND(Include_study?="Yes",Sufficient_data="Yes"),'Publication Bias Analysis'!F:F^2-1/(SUM(Calculations!CN:CN)),"")</f>
        <v/>
      </c>
      <c r="EM163" s="76" t="str">
        <f t="shared" si="357"/>
        <v/>
      </c>
      <c r="EN163" s="76" t="str">
        <f t="shared" si="358"/>
        <v/>
      </c>
      <c r="EO163" s="76" t="str">
        <f>IF(AND(Include_study?="Yes",Sufficient_data="Yes"),COUNTIFS(EM$2:EM162,"&lt;"&amp;EM163,EN$2:EN162,"&lt;"&amp;EN163)+COUNTIFS(EM164:EM$201,"&lt;"&amp;EM163,EN164:EN$201,"&lt;"&amp;EN163)+COUNTIFS(EM$2:EM162,"&gt;"&amp;EM163,EN$2:EN162,"&gt;"&amp;EN163)+COUNTIFS(EM164:EM$201,"&gt;"&amp;EM163,EN164:EN$201,"&gt;"&amp;EN163),"")</f>
        <v/>
      </c>
      <c r="EP163" s="101" t="str">
        <f>IF(AND(Include_study?="Yes",Sufficient_data="Yes"),COUNTIFS(EM$2:EM162,"&lt;"&amp;EM163,EN$2:EN162,"&gt;"&amp;EN163)+COUNTIFS(EM164:EM$201,"&lt;"&amp;EM163,EN164:EN$201,"&gt;"&amp;EN163)+COUNTIFS(EM$2:EM162,"&gt;"&amp;EM163,EN$2:EN162,"&lt;"&amp;EN163)+COUNTIFS(EM164:EM$201,"&gt;"&amp;EM163,EN164:EN$201,"&lt;"&amp;EN163),"")</f>
        <v/>
      </c>
      <c r="ER163" s="166"/>
      <c r="EW163" s="166"/>
      <c r="EX163" s="34" t="e">
        <f t="shared" si="359"/>
        <v>#N/A</v>
      </c>
      <c r="EY163" s="34" t="e">
        <f t="shared" si="360"/>
        <v>#N/A</v>
      </c>
      <c r="EZ163" s="34" t="str">
        <f t="shared" si="361"/>
        <v/>
      </c>
      <c r="FA163" s="47" t="str">
        <f>IF(AND(Include_study?="Yes",Sufficient_data="Yes"),Z_score-('Publication Bias Analysis'!AL$30+'Publication Bias Analysis'!AL$31*Inverse_standard_error),"")</f>
        <v/>
      </c>
      <c r="FG163" s="166"/>
      <c r="FH163" s="104" t="str">
        <f>IF(Z_score&lt;&gt;"",RANK('Publication Bias Analysis'!AT:AT,'Publication Bias Analysis'!AT:AT,1)+COUNTIF('Publication Bias Analysis'!AT$2:AT162,'Publication Bias Analysis'!AT163),"")</f>
        <v/>
      </c>
      <c r="FI163" s="34" t="str">
        <f t="shared" si="362"/>
        <v/>
      </c>
      <c r="FJ163" s="34" t="e">
        <f>IF('Publication Bias Analysis'!AS163&lt;&gt;"",'Publication Bias Analysis'!AS163,NA())</f>
        <v>#N/A</v>
      </c>
      <c r="FK163" s="34" t="e">
        <f>IF('Publication Bias Analysis'!AT163&lt;&gt;"",'Publication Bias Analysis'!AT163,NA())</f>
        <v>#N/A</v>
      </c>
      <c r="FL163" s="34" t="str">
        <f>IF(AND(Include_study?="Yes",Sufficient_data="Yes"),'Publication Bias Analysis'!AS:AS-AVERAGE('Publication Bias Analysis'!AS:AS),"")</f>
        <v/>
      </c>
      <c r="FM163" s="47" t="str">
        <f>IF(AND(Include_study?="Yes",Sufficient_data="Yes"),FK:FK-('Publication Bias Analysis'!AW$30+'Publication Bias Analysis'!AW$31*'Publication Bias Analysis'!AS:AS),"")</f>
        <v/>
      </c>
      <c r="FS163" s="166"/>
      <c r="FT163" s="34" t="str">
        <f t="shared" si="363"/>
        <v/>
      </c>
      <c r="FU163" s="90" t="str">
        <f t="shared" si="324"/>
        <v/>
      </c>
      <c r="FV163" s="47" t="str">
        <f t="shared" si="289"/>
        <v/>
      </c>
    </row>
    <row r="164" spans="1:178" x14ac:dyDescent="0.2">
      <c r="A164" s="169"/>
      <c r="B164" s="54" t="str">
        <f t="shared" si="325"/>
        <v/>
      </c>
      <c r="C164" s="76" t="str">
        <f>IF(B164&lt;&gt;"",IF(B164=0,COUNTIF(B$2:B163,0)+1,COUNTIF(B$2:B163,B164)+B164+COUNTIF(B:B,0)),"")</f>
        <v/>
      </c>
      <c r="D164" s="76" t="str">
        <f t="shared" si="326"/>
        <v/>
      </c>
      <c r="E164" s="121" t="str">
        <f>IF(AND(Sufficient_data="Yes",Include_study?="Yes",Input!Study_name&lt;&gt;""),Input!Study_name,"")</f>
        <v/>
      </c>
      <c r="F16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64" s="76" t="str">
        <f t="shared" si="327"/>
        <v/>
      </c>
      <c r="H164" s="132" t="str">
        <f t="shared" si="328"/>
        <v/>
      </c>
      <c r="I16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64" s="77" t="str">
        <f t="shared" si="329"/>
        <v/>
      </c>
      <c r="K164" s="77" t="str">
        <f t="shared" si="330"/>
        <v/>
      </c>
      <c r="L164" s="77" t="str">
        <f t="shared" si="331"/>
        <v/>
      </c>
      <c r="M164" s="77" t="str">
        <f t="shared" si="332"/>
        <v/>
      </c>
      <c r="N164" s="77" t="str">
        <f t="shared" si="333"/>
        <v/>
      </c>
      <c r="O164" s="146" t="str">
        <f t="shared" si="334"/>
        <v/>
      </c>
      <c r="P164" s="142" t="str">
        <f t="shared" si="335"/>
        <v/>
      </c>
      <c r="Q164" s="35"/>
      <c r="R164" s="71" t="e">
        <f t="shared" si="336"/>
        <v>#N/A</v>
      </c>
      <c r="S164" s="34" t="e">
        <f t="shared" si="337"/>
        <v>#N/A</v>
      </c>
      <c r="T164" s="47" t="e">
        <f t="shared" si="338"/>
        <v>#N/A</v>
      </c>
      <c r="Y164" s="169"/>
      <c r="Z164" s="83" t="str">
        <f t="shared" si="261"/>
        <v/>
      </c>
      <c r="AA164" s="34" t="str">
        <f t="shared" si="339"/>
        <v/>
      </c>
      <c r="AB164" s="34" t="str">
        <f t="shared" si="340"/>
        <v/>
      </c>
      <c r="AC164" s="34" t="str">
        <f t="shared" si="341"/>
        <v/>
      </c>
      <c r="AD164" s="34" t="str">
        <f t="shared" si="342"/>
        <v/>
      </c>
      <c r="AE164" s="77" t="str">
        <f t="shared" si="262"/>
        <v/>
      </c>
      <c r="AF164" s="77" t="str">
        <f t="shared" si="343"/>
        <v/>
      </c>
      <c r="AG164" s="84" t="str">
        <f t="shared" si="263"/>
        <v/>
      </c>
      <c r="AH164" s="34" t="str">
        <f t="shared" si="344"/>
        <v/>
      </c>
      <c r="AI164" s="34" t="str">
        <f t="shared" si="345"/>
        <v/>
      </c>
      <c r="AJ164" s="47" t="str">
        <f t="shared" si="346"/>
        <v/>
      </c>
      <c r="AK164" s="35"/>
      <c r="AL164" s="71" t="e">
        <f t="shared" si="264"/>
        <v>#N/A</v>
      </c>
      <c r="AM164" s="34" t="e">
        <f t="shared" si="265"/>
        <v>#N/A</v>
      </c>
      <c r="AN164" s="47" t="e">
        <f t="shared" si="266"/>
        <v>#N/A</v>
      </c>
      <c r="AO164" s="35"/>
      <c r="AP164" s="83" t="str">
        <f t="shared" si="267"/>
        <v/>
      </c>
      <c r="AQ164" s="34" t="str">
        <f>IF(AND(Sufficient_data="Yes",Include_study?="Yes",Subgroup&lt;&gt;""),IF(COUNTIFS(Input!L$2:L163,"="&amp;"Yes",Input!C$2:C163,"="&amp;"Yes",Input!M$2:M163,"="&amp;Subgroup)&gt;0,"",Subgroup),"")</f>
        <v/>
      </c>
      <c r="AR164" s="89" t="str">
        <f t="shared" si="268"/>
        <v/>
      </c>
      <c r="AS164" s="76" t="str">
        <f t="shared" si="269"/>
        <v/>
      </c>
      <c r="AT164" s="34" t="str">
        <f t="shared" si="270"/>
        <v/>
      </c>
      <c r="AU164" s="90" t="str">
        <f t="shared" si="271"/>
        <v/>
      </c>
      <c r="AV164" s="34" t="str">
        <f t="shared" si="272"/>
        <v/>
      </c>
      <c r="AW164" s="34" t="str">
        <f t="shared" si="273"/>
        <v/>
      </c>
      <c r="AX164" s="34" t="str">
        <f t="shared" si="347"/>
        <v/>
      </c>
      <c r="AY164" s="34" t="str">
        <f t="shared" si="274"/>
        <v/>
      </c>
      <c r="AZ164" s="34" t="str">
        <f t="shared" si="275"/>
        <v/>
      </c>
      <c r="BA164" s="34" t="str">
        <f t="shared" si="348"/>
        <v/>
      </c>
      <c r="BB164" s="89" t="str">
        <f t="shared" si="276"/>
        <v/>
      </c>
      <c r="BC164" s="34" t="str">
        <f t="shared" si="349"/>
        <v/>
      </c>
      <c r="BD164" s="34" t="str">
        <f t="shared" si="350"/>
        <v/>
      </c>
      <c r="BE164" s="34" t="str">
        <f t="shared" si="277"/>
        <v/>
      </c>
      <c r="BF164" s="34" t="str">
        <f t="shared" si="278"/>
        <v/>
      </c>
      <c r="BG164" s="34" t="str">
        <f t="shared" si="319"/>
        <v/>
      </c>
      <c r="BH164" s="34" t="str">
        <f t="shared" si="320"/>
        <v/>
      </c>
      <c r="BI164" s="34" t="str">
        <f t="shared" si="279"/>
        <v/>
      </c>
      <c r="BJ164" s="34" t="str">
        <f t="shared" si="280"/>
        <v/>
      </c>
      <c r="BK164" s="34" t="str">
        <f t="shared" si="281"/>
        <v/>
      </c>
      <c r="BL164" s="34" t="e">
        <f t="shared" si="282"/>
        <v>#N/A</v>
      </c>
      <c r="BM164" s="84" t="str">
        <f t="shared" si="321"/>
        <v/>
      </c>
      <c r="BN164" s="34" t="str">
        <f t="shared" si="283"/>
        <v/>
      </c>
      <c r="BO164" s="34" t="str">
        <f t="shared" si="351"/>
        <v/>
      </c>
      <c r="BP164" s="34" t="str">
        <f t="shared" si="284"/>
        <v/>
      </c>
      <c r="BQ164" s="47" t="str">
        <f t="shared" si="322"/>
        <v/>
      </c>
      <c r="BV164" s="170"/>
      <c r="BW164" s="71" t="e">
        <f>IF(AND(Sufficient_data="Yes",Include_study?="Yes",Moderator&lt;&gt;""),'Moderator Analysis'!E:E,NA())</f>
        <v>#N/A</v>
      </c>
      <c r="BX164" s="34" t="e">
        <f>IF(AND(Include_study?="Yes",Sufficient_data="Yes",Moderator&lt;&gt;""),'Moderator Analysis'!F:F,NA())</f>
        <v>#N/A</v>
      </c>
      <c r="BY164" s="34" t="str">
        <f t="shared" si="352"/>
        <v/>
      </c>
      <c r="BZ164" s="34" t="str">
        <f>IF(AND(Sufficient_data="Yes",Include_study?="Yes",Moderator&lt;&gt;""),'Moderator Analysis'!F:F-CJ$2,"")</f>
        <v/>
      </c>
      <c r="CA164" s="34" t="str">
        <f>IF(AND(Sufficient_data="Yes",Include_study?="Yes",Moderator&lt;&gt;""),'Moderator Analysis'!E:E-CJ$3,"")</f>
        <v/>
      </c>
      <c r="CB164" s="47" t="str">
        <f t="shared" si="353"/>
        <v/>
      </c>
      <c r="CD164" s="95" t="str">
        <f t="shared" si="285"/>
        <v/>
      </c>
      <c r="CE164" s="77" t="str">
        <f>IF(AND(Sufficient_data="Yes",Include_study?="Yes",CD164&lt;&gt;""),'Moderator Analysis'!F:F-'Moderator Analysis'!J$37,"")</f>
        <v/>
      </c>
      <c r="CF164" s="77" t="str">
        <f>IF(AND(Sufficient_data="Yes",Include_study?="Yes",CD164&lt;&gt;""),'Moderator Analysis'!E:E-SUMPRODUCT('Moderator Analysis'!E:E,CD:CD)/SUM(CD:CD),"")</f>
        <v/>
      </c>
      <c r="CG164" s="96" t="str">
        <f>IF(AND(Sufficient_data="Yes",Include_study?="Yes",CD164&lt;&gt;""),CD:CD*(BX164-'Moderator Analysis'!J$29-'Moderator Analysis'!J$30*'Moderator Analysis'!E:E)^2,"")</f>
        <v/>
      </c>
      <c r="CL164" s="170"/>
      <c r="CM164" s="174"/>
      <c r="CN164" s="34" t="str">
        <f t="shared" si="354"/>
        <v/>
      </c>
      <c r="CO164" s="34" t="str">
        <f>IF(AND(Include_study?="Yes",Sufficient_data="Yes"),1/('Publication Bias Analysis'!F:F^2+IF(Additional_model="Fixed effect",0,Calculations!DB$11)),"")</f>
        <v/>
      </c>
      <c r="CP164" s="34" t="str">
        <f>IF(AND(Include_study?="Yes",Sufficient_data="Yes"),1/('Publication Bias Analysis'!F:F^2+IF(Additional_model="Fixed effect",0,'Publication Bias Analysis'!L$32)),"")</f>
        <v/>
      </c>
      <c r="CQ164" s="34" t="str">
        <f>IF(AND(Include_study?="Yes",Sufficient_data="Yes"),'Publication Bias Analysis'!E:E-'Publication Bias Analysis'!I$37,"")</f>
        <v/>
      </c>
      <c r="CR164" s="34" t="str">
        <f t="shared" si="355"/>
        <v/>
      </c>
      <c r="CS164" s="34" t="str">
        <f t="shared" si="364"/>
        <v/>
      </c>
      <c r="CT164" s="76" t="str">
        <f t="shared" si="356"/>
        <v/>
      </c>
      <c r="CU164" s="76" t="str">
        <f>IF(AND(Include_study?="Yes",Sufficient_data="Yes"),CT:CT+IF(DF:DF&lt;0,-1,1)*COUNTIF(CT$2:CT163,CT:CT),"")</f>
        <v/>
      </c>
      <c r="CV164" s="76" t="str">
        <f>IF(AND(Include_study?="Yes",Sufficient_data="Yes"),RANK(DJ:DJ,DJ:DJ,1)*IF(DI:DI&lt;0,-1,1)+IF(DI:DI&lt;0,-1,1)*COUNTIF(CT$2:CT163,CT:CT),"")</f>
        <v/>
      </c>
      <c r="CW164" s="76" t="str">
        <f>IF(AND(Include_study?="Yes",Sufficient_data="Yes"),RANK(DM:DM,DM:DM,1)*IF(DL:DL&lt;0,-1,1)+IF(DL:DL&lt;0,-1,1)*COUNTIF(CT$2:CT163,CT:CT),"")</f>
        <v/>
      </c>
      <c r="CX164" s="34" t="e">
        <f>IF(AND(Include_study?="Yes",Sufficient_data="Yes"),'Publication Bias Analysis'!E:E,NA())</f>
        <v>#N/A</v>
      </c>
      <c r="CY164" s="47" t="e">
        <f>IF(AND(Include_study?="Yes",Sufficient_data="Yes"),'Publication Bias Analysis'!F:F,NA())</f>
        <v>#N/A</v>
      </c>
      <c r="DE164" s="166"/>
      <c r="DF16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64" s="34" t="str">
        <f t="shared" si="286"/>
        <v/>
      </c>
      <c r="DH164" s="47" t="str">
        <f>IF(AND(Include_study?="Yes",Sufficient_data="Yes"),1/('Publication Bias Analysis'!F:F^2+IF(Additional_model="Fixed effect",0,$DQ$7)),"")</f>
        <v/>
      </c>
      <c r="DI164" s="34" t="str">
        <f>IF(AND(Include_study?="Yes",Sufficient_data="Yes"),IF('Publication Bias Analysis'!L$37="Left",'Publication Bias Analysis'!E:E-DQ$3,DQ$3-'Publication Bias Analysis'!E:E),"")</f>
        <v/>
      </c>
      <c r="DJ164" s="34" t="str">
        <f t="shared" si="287"/>
        <v/>
      </c>
      <c r="DK164" s="47" t="str">
        <f>IF(AND(DI164&lt;&gt;"",CU164&lt;=MAX(CU:CU)-DQ$8),1/('Publication Bias Analysis'!F:F^2+IF(Additional_model="Fixed effect",0,$DQ$15)),"")</f>
        <v/>
      </c>
      <c r="DL164" s="7" t="str">
        <f>IF(AND(Include_study?="Yes",Sufficient_data="Yes"),IF('Publication Bias Analysis'!L$37="Left",'Publication Bias Analysis'!E:E-DQ$11,DQ$11-'Publication Bias Analysis'!E:E),"")</f>
        <v/>
      </c>
      <c r="DM164" s="7" t="str">
        <f t="shared" si="288"/>
        <v/>
      </c>
      <c r="DN164" s="47" t="str">
        <f>IF(AND(DL164&lt;&gt;"",CV164&lt;=MAX(CV:CV)-DQ$16),1/('Publication Bias Analysis'!F:F^2+IF(Additional_model="Fixed effect",0,$DQ$23)),"")</f>
        <v/>
      </c>
      <c r="EF164" s="166"/>
      <c r="EG164" s="34" t="str">
        <f t="shared" si="315"/>
        <v/>
      </c>
      <c r="EH164" s="47" t="str">
        <f>IF(AND(Include_study?="Yes",Sufficient_data="Yes"),Z_score-('Publication Bias Analysis'!P$3+'Publication Bias Analysis'!P$4*Inverse_standard_error),"")</f>
        <v/>
      </c>
      <c r="EJ164" s="166"/>
      <c r="EK164" s="34" t="str">
        <f>IF(AND(Include_study?="Yes",Sufficient_data="Yes"),('Publication Bias Analysis'!E:E-SUMPRODUCT('Publication Bias Analysis'!E:E,Calculations!CN:CN)/SUM(Calculations!CN:CN))/(SQRT(EL:EL)),"")</f>
        <v/>
      </c>
      <c r="EL164" s="34" t="str">
        <f>IF(AND(Include_study?="Yes",Sufficient_data="Yes"),'Publication Bias Analysis'!F:F^2-1/(SUM(Calculations!CN:CN)),"")</f>
        <v/>
      </c>
      <c r="EM164" s="76" t="str">
        <f t="shared" si="357"/>
        <v/>
      </c>
      <c r="EN164" s="76" t="str">
        <f t="shared" si="358"/>
        <v/>
      </c>
      <c r="EO164" s="76" t="str">
        <f>IF(AND(Include_study?="Yes",Sufficient_data="Yes"),COUNTIFS(EM$2:EM163,"&lt;"&amp;EM164,EN$2:EN163,"&lt;"&amp;EN164)+COUNTIFS(EM165:EM$201,"&lt;"&amp;EM164,EN165:EN$201,"&lt;"&amp;EN164)+COUNTIFS(EM$2:EM163,"&gt;"&amp;EM164,EN$2:EN163,"&gt;"&amp;EN164)+COUNTIFS(EM165:EM$201,"&gt;"&amp;EM164,EN165:EN$201,"&gt;"&amp;EN164),"")</f>
        <v/>
      </c>
      <c r="EP164" s="101" t="str">
        <f>IF(AND(Include_study?="Yes",Sufficient_data="Yes"),COUNTIFS(EM$2:EM163,"&lt;"&amp;EM164,EN$2:EN163,"&gt;"&amp;EN164)+COUNTIFS(EM165:EM$201,"&lt;"&amp;EM164,EN165:EN$201,"&gt;"&amp;EN164)+COUNTIFS(EM$2:EM163,"&gt;"&amp;EM164,EN$2:EN163,"&lt;"&amp;EN164)+COUNTIFS(EM165:EM$201,"&gt;"&amp;EM164,EN165:EN$201,"&lt;"&amp;EN164),"")</f>
        <v/>
      </c>
      <c r="ER164" s="166"/>
      <c r="EW164" s="166"/>
      <c r="EX164" s="34" t="e">
        <f t="shared" si="359"/>
        <v>#N/A</v>
      </c>
      <c r="EY164" s="34" t="e">
        <f t="shared" si="360"/>
        <v>#N/A</v>
      </c>
      <c r="EZ164" s="34" t="str">
        <f t="shared" si="361"/>
        <v/>
      </c>
      <c r="FA164" s="47" t="str">
        <f>IF(AND(Include_study?="Yes",Sufficient_data="Yes"),Z_score-('Publication Bias Analysis'!AL$30+'Publication Bias Analysis'!AL$31*Inverse_standard_error),"")</f>
        <v/>
      </c>
      <c r="FG164" s="166"/>
      <c r="FH164" s="104" t="str">
        <f>IF(Z_score&lt;&gt;"",RANK('Publication Bias Analysis'!AT:AT,'Publication Bias Analysis'!AT:AT,1)+COUNTIF('Publication Bias Analysis'!AT$2:AT163,'Publication Bias Analysis'!AT164),"")</f>
        <v/>
      </c>
      <c r="FI164" s="34" t="str">
        <f t="shared" si="362"/>
        <v/>
      </c>
      <c r="FJ164" s="34" t="e">
        <f>IF('Publication Bias Analysis'!AS164&lt;&gt;"",'Publication Bias Analysis'!AS164,NA())</f>
        <v>#N/A</v>
      </c>
      <c r="FK164" s="34" t="e">
        <f>IF('Publication Bias Analysis'!AT164&lt;&gt;"",'Publication Bias Analysis'!AT164,NA())</f>
        <v>#N/A</v>
      </c>
      <c r="FL164" s="34" t="str">
        <f>IF(AND(Include_study?="Yes",Sufficient_data="Yes"),'Publication Bias Analysis'!AS:AS-AVERAGE('Publication Bias Analysis'!AS:AS),"")</f>
        <v/>
      </c>
      <c r="FM164" s="47" t="str">
        <f>IF(AND(Include_study?="Yes",Sufficient_data="Yes"),FK:FK-('Publication Bias Analysis'!AW$30+'Publication Bias Analysis'!AW$31*'Publication Bias Analysis'!AS:AS),"")</f>
        <v/>
      </c>
      <c r="FS164" s="166"/>
      <c r="FT164" s="34" t="str">
        <f t="shared" si="363"/>
        <v/>
      </c>
      <c r="FU164" s="90" t="str">
        <f t="shared" si="324"/>
        <v/>
      </c>
      <c r="FV164" s="47" t="str">
        <f t="shared" si="289"/>
        <v/>
      </c>
    </row>
    <row r="165" spans="1:178" x14ac:dyDescent="0.2">
      <c r="A165" s="169"/>
      <c r="B165" s="54" t="str">
        <f t="shared" si="325"/>
        <v/>
      </c>
      <c r="C165" s="76" t="str">
        <f>IF(B165&lt;&gt;"",IF(B165=0,COUNTIF(B$2:B164,0)+1,COUNTIF(B$2:B164,B165)+B165+COUNTIF(B:B,0)),"")</f>
        <v/>
      </c>
      <c r="D165" s="76" t="str">
        <f t="shared" si="326"/>
        <v/>
      </c>
      <c r="E165" s="121" t="str">
        <f>IF(AND(Sufficient_data="Yes",Include_study?="Yes",Input!Study_name&lt;&gt;""),Input!Study_name,"")</f>
        <v/>
      </c>
      <c r="F16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65" s="76" t="str">
        <f t="shared" si="327"/>
        <v/>
      </c>
      <c r="H165" s="132" t="str">
        <f t="shared" si="328"/>
        <v/>
      </c>
      <c r="I16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65" s="77" t="str">
        <f t="shared" si="329"/>
        <v/>
      </c>
      <c r="K165" s="77" t="str">
        <f t="shared" si="330"/>
        <v/>
      </c>
      <c r="L165" s="77" t="str">
        <f t="shared" si="331"/>
        <v/>
      </c>
      <c r="M165" s="77" t="str">
        <f t="shared" si="332"/>
        <v/>
      </c>
      <c r="N165" s="77" t="str">
        <f t="shared" si="333"/>
        <v/>
      </c>
      <c r="O165" s="146" t="str">
        <f t="shared" si="334"/>
        <v/>
      </c>
      <c r="P165" s="142" t="str">
        <f t="shared" si="335"/>
        <v/>
      </c>
      <c r="Q165" s="35"/>
      <c r="R165" s="71" t="e">
        <f t="shared" si="336"/>
        <v>#N/A</v>
      </c>
      <c r="S165" s="34" t="e">
        <f t="shared" si="337"/>
        <v>#N/A</v>
      </c>
      <c r="T165" s="47" t="e">
        <f t="shared" si="338"/>
        <v>#N/A</v>
      </c>
      <c r="Y165" s="169"/>
      <c r="Z165" s="83" t="str">
        <f t="shared" si="261"/>
        <v/>
      </c>
      <c r="AA165" s="34" t="str">
        <f t="shared" si="339"/>
        <v/>
      </c>
      <c r="AB165" s="34" t="str">
        <f t="shared" si="340"/>
        <v/>
      </c>
      <c r="AC165" s="34" t="str">
        <f t="shared" si="341"/>
        <v/>
      </c>
      <c r="AD165" s="34" t="str">
        <f t="shared" si="342"/>
        <v/>
      </c>
      <c r="AE165" s="77" t="str">
        <f t="shared" si="262"/>
        <v/>
      </c>
      <c r="AF165" s="77" t="str">
        <f t="shared" si="343"/>
        <v/>
      </c>
      <c r="AG165" s="84" t="str">
        <f t="shared" si="263"/>
        <v/>
      </c>
      <c r="AH165" s="34" t="str">
        <f t="shared" si="344"/>
        <v/>
      </c>
      <c r="AI165" s="34" t="str">
        <f t="shared" si="345"/>
        <v/>
      </c>
      <c r="AJ165" s="47" t="str">
        <f t="shared" si="346"/>
        <v/>
      </c>
      <c r="AK165" s="35"/>
      <c r="AL165" s="71" t="e">
        <f t="shared" si="264"/>
        <v>#N/A</v>
      </c>
      <c r="AM165" s="34" t="e">
        <f t="shared" si="265"/>
        <v>#N/A</v>
      </c>
      <c r="AN165" s="47" t="e">
        <f t="shared" si="266"/>
        <v>#N/A</v>
      </c>
      <c r="AO165" s="35"/>
      <c r="AP165" s="83" t="str">
        <f t="shared" si="267"/>
        <v/>
      </c>
      <c r="AQ165" s="34" t="str">
        <f>IF(AND(Sufficient_data="Yes",Include_study?="Yes",Subgroup&lt;&gt;""),IF(COUNTIFS(Input!L$2:L164,"="&amp;"Yes",Input!C$2:C164,"="&amp;"Yes",Input!M$2:M164,"="&amp;Subgroup)&gt;0,"",Subgroup),"")</f>
        <v/>
      </c>
      <c r="AR165" s="89" t="str">
        <f t="shared" si="268"/>
        <v/>
      </c>
      <c r="AS165" s="76" t="str">
        <f t="shared" si="269"/>
        <v/>
      </c>
      <c r="AT165" s="34" t="str">
        <f t="shared" si="270"/>
        <v/>
      </c>
      <c r="AU165" s="90" t="str">
        <f t="shared" si="271"/>
        <v/>
      </c>
      <c r="AV165" s="34" t="str">
        <f t="shared" si="272"/>
        <v/>
      </c>
      <c r="AW165" s="34" t="str">
        <f t="shared" si="273"/>
        <v/>
      </c>
      <c r="AX165" s="34" t="str">
        <f t="shared" si="347"/>
        <v/>
      </c>
      <c r="AY165" s="34" t="str">
        <f t="shared" si="274"/>
        <v/>
      </c>
      <c r="AZ165" s="34" t="str">
        <f t="shared" si="275"/>
        <v/>
      </c>
      <c r="BA165" s="34" t="str">
        <f t="shared" si="348"/>
        <v/>
      </c>
      <c r="BB165" s="89" t="str">
        <f t="shared" si="276"/>
        <v/>
      </c>
      <c r="BC165" s="34" t="str">
        <f t="shared" si="349"/>
        <v/>
      </c>
      <c r="BD165" s="34" t="str">
        <f t="shared" si="350"/>
        <v/>
      </c>
      <c r="BE165" s="34" t="str">
        <f t="shared" si="277"/>
        <v/>
      </c>
      <c r="BF165" s="34" t="str">
        <f t="shared" si="278"/>
        <v/>
      </c>
      <c r="BG165" s="34" t="str">
        <f t="shared" si="319"/>
        <v/>
      </c>
      <c r="BH165" s="34" t="str">
        <f t="shared" si="320"/>
        <v/>
      </c>
      <c r="BI165" s="34" t="str">
        <f t="shared" si="279"/>
        <v/>
      </c>
      <c r="BJ165" s="34" t="str">
        <f t="shared" si="280"/>
        <v/>
      </c>
      <c r="BK165" s="34" t="str">
        <f t="shared" si="281"/>
        <v/>
      </c>
      <c r="BL165" s="34" t="e">
        <f t="shared" si="282"/>
        <v>#N/A</v>
      </c>
      <c r="BM165" s="84" t="str">
        <f t="shared" si="321"/>
        <v/>
      </c>
      <c r="BN165" s="34" t="str">
        <f t="shared" si="283"/>
        <v/>
      </c>
      <c r="BO165" s="34" t="str">
        <f t="shared" si="351"/>
        <v/>
      </c>
      <c r="BP165" s="34" t="str">
        <f t="shared" si="284"/>
        <v/>
      </c>
      <c r="BQ165" s="47" t="str">
        <f t="shared" si="322"/>
        <v/>
      </c>
      <c r="BV165" s="170"/>
      <c r="BW165" s="71" t="e">
        <f>IF(AND(Sufficient_data="Yes",Include_study?="Yes",Moderator&lt;&gt;""),'Moderator Analysis'!E:E,NA())</f>
        <v>#N/A</v>
      </c>
      <c r="BX165" s="34" t="e">
        <f>IF(AND(Include_study?="Yes",Sufficient_data="Yes",Moderator&lt;&gt;""),'Moderator Analysis'!F:F,NA())</f>
        <v>#N/A</v>
      </c>
      <c r="BY165" s="34" t="str">
        <f t="shared" si="352"/>
        <v/>
      </c>
      <c r="BZ165" s="34" t="str">
        <f>IF(AND(Sufficient_data="Yes",Include_study?="Yes",Moderator&lt;&gt;""),'Moderator Analysis'!F:F-CJ$2,"")</f>
        <v/>
      </c>
      <c r="CA165" s="34" t="str">
        <f>IF(AND(Sufficient_data="Yes",Include_study?="Yes",Moderator&lt;&gt;""),'Moderator Analysis'!E:E-CJ$3,"")</f>
        <v/>
      </c>
      <c r="CB165" s="47" t="str">
        <f t="shared" si="353"/>
        <v/>
      </c>
      <c r="CD165" s="95" t="str">
        <f t="shared" si="285"/>
        <v/>
      </c>
      <c r="CE165" s="77" t="str">
        <f>IF(AND(Sufficient_data="Yes",Include_study?="Yes",CD165&lt;&gt;""),'Moderator Analysis'!F:F-'Moderator Analysis'!J$37,"")</f>
        <v/>
      </c>
      <c r="CF165" s="77" t="str">
        <f>IF(AND(Sufficient_data="Yes",Include_study?="Yes",CD165&lt;&gt;""),'Moderator Analysis'!E:E-SUMPRODUCT('Moderator Analysis'!E:E,CD:CD)/SUM(CD:CD),"")</f>
        <v/>
      </c>
      <c r="CG165" s="96" t="str">
        <f>IF(AND(Sufficient_data="Yes",Include_study?="Yes",CD165&lt;&gt;""),CD:CD*(BX165-'Moderator Analysis'!J$29-'Moderator Analysis'!J$30*'Moderator Analysis'!E:E)^2,"")</f>
        <v/>
      </c>
      <c r="CL165" s="170"/>
      <c r="CM165" s="174"/>
      <c r="CN165" s="34" t="str">
        <f t="shared" si="354"/>
        <v/>
      </c>
      <c r="CO165" s="34" t="str">
        <f>IF(AND(Include_study?="Yes",Sufficient_data="Yes"),1/('Publication Bias Analysis'!F:F^2+IF(Additional_model="Fixed effect",0,Calculations!DB$11)),"")</f>
        <v/>
      </c>
      <c r="CP165" s="34" t="str">
        <f>IF(AND(Include_study?="Yes",Sufficient_data="Yes"),1/('Publication Bias Analysis'!F:F^2+IF(Additional_model="Fixed effect",0,'Publication Bias Analysis'!L$32)),"")</f>
        <v/>
      </c>
      <c r="CQ165" s="34" t="str">
        <f>IF(AND(Include_study?="Yes",Sufficient_data="Yes"),'Publication Bias Analysis'!E:E-'Publication Bias Analysis'!I$37,"")</f>
        <v/>
      </c>
      <c r="CR165" s="34" t="str">
        <f t="shared" si="355"/>
        <v/>
      </c>
      <c r="CS165" s="34" t="str">
        <f t="shared" si="364"/>
        <v/>
      </c>
      <c r="CT165" s="76" t="str">
        <f t="shared" si="356"/>
        <v/>
      </c>
      <c r="CU165" s="76" t="str">
        <f>IF(AND(Include_study?="Yes",Sufficient_data="Yes"),CT:CT+IF(DF:DF&lt;0,-1,1)*COUNTIF(CT$2:CT164,CT:CT),"")</f>
        <v/>
      </c>
      <c r="CV165" s="76" t="str">
        <f>IF(AND(Include_study?="Yes",Sufficient_data="Yes"),RANK(DJ:DJ,DJ:DJ,1)*IF(DI:DI&lt;0,-1,1)+IF(DI:DI&lt;0,-1,1)*COUNTIF(CT$2:CT164,CT:CT),"")</f>
        <v/>
      </c>
      <c r="CW165" s="76" t="str">
        <f>IF(AND(Include_study?="Yes",Sufficient_data="Yes"),RANK(DM:DM,DM:DM,1)*IF(DL:DL&lt;0,-1,1)+IF(DL:DL&lt;0,-1,1)*COUNTIF(CT$2:CT164,CT:CT),"")</f>
        <v/>
      </c>
      <c r="CX165" s="34" t="e">
        <f>IF(AND(Include_study?="Yes",Sufficient_data="Yes"),'Publication Bias Analysis'!E:E,NA())</f>
        <v>#N/A</v>
      </c>
      <c r="CY165" s="47" t="e">
        <f>IF(AND(Include_study?="Yes",Sufficient_data="Yes"),'Publication Bias Analysis'!F:F,NA())</f>
        <v>#N/A</v>
      </c>
      <c r="DE165" s="166"/>
      <c r="DF16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65" s="34" t="str">
        <f t="shared" si="286"/>
        <v/>
      </c>
      <c r="DH165" s="47" t="str">
        <f>IF(AND(Include_study?="Yes",Sufficient_data="Yes"),1/('Publication Bias Analysis'!F:F^2+IF(Additional_model="Fixed effect",0,$DQ$7)),"")</f>
        <v/>
      </c>
      <c r="DI165" s="34" t="str">
        <f>IF(AND(Include_study?="Yes",Sufficient_data="Yes"),IF('Publication Bias Analysis'!L$37="Left",'Publication Bias Analysis'!E:E-DQ$3,DQ$3-'Publication Bias Analysis'!E:E),"")</f>
        <v/>
      </c>
      <c r="DJ165" s="34" t="str">
        <f t="shared" si="287"/>
        <v/>
      </c>
      <c r="DK165" s="47" t="str">
        <f>IF(AND(DI165&lt;&gt;"",CU165&lt;=MAX(CU:CU)-DQ$8),1/('Publication Bias Analysis'!F:F^2+IF(Additional_model="Fixed effect",0,$DQ$15)),"")</f>
        <v/>
      </c>
      <c r="DL165" s="7" t="str">
        <f>IF(AND(Include_study?="Yes",Sufficient_data="Yes"),IF('Publication Bias Analysis'!L$37="Left",'Publication Bias Analysis'!E:E-DQ$11,DQ$11-'Publication Bias Analysis'!E:E),"")</f>
        <v/>
      </c>
      <c r="DM165" s="7" t="str">
        <f t="shared" si="288"/>
        <v/>
      </c>
      <c r="DN165" s="47" t="str">
        <f>IF(AND(DL165&lt;&gt;"",CV165&lt;=MAX(CV:CV)-DQ$16),1/('Publication Bias Analysis'!F:F^2+IF(Additional_model="Fixed effect",0,$DQ$23)),"")</f>
        <v/>
      </c>
      <c r="EF165" s="166"/>
      <c r="EG165" s="34" t="str">
        <f t="shared" si="315"/>
        <v/>
      </c>
      <c r="EH165" s="47" t="str">
        <f>IF(AND(Include_study?="Yes",Sufficient_data="Yes"),Z_score-('Publication Bias Analysis'!P$3+'Publication Bias Analysis'!P$4*Inverse_standard_error),"")</f>
        <v/>
      </c>
      <c r="EJ165" s="166"/>
      <c r="EK165" s="34" t="str">
        <f>IF(AND(Include_study?="Yes",Sufficient_data="Yes"),('Publication Bias Analysis'!E:E-SUMPRODUCT('Publication Bias Analysis'!E:E,Calculations!CN:CN)/SUM(Calculations!CN:CN))/(SQRT(EL:EL)),"")</f>
        <v/>
      </c>
      <c r="EL165" s="34" t="str">
        <f>IF(AND(Include_study?="Yes",Sufficient_data="Yes"),'Publication Bias Analysis'!F:F^2-1/(SUM(Calculations!CN:CN)),"")</f>
        <v/>
      </c>
      <c r="EM165" s="76" t="str">
        <f t="shared" si="357"/>
        <v/>
      </c>
      <c r="EN165" s="76" t="str">
        <f t="shared" si="358"/>
        <v/>
      </c>
      <c r="EO165" s="76" t="str">
        <f>IF(AND(Include_study?="Yes",Sufficient_data="Yes"),COUNTIFS(EM$2:EM164,"&lt;"&amp;EM165,EN$2:EN164,"&lt;"&amp;EN165)+COUNTIFS(EM166:EM$201,"&lt;"&amp;EM165,EN166:EN$201,"&lt;"&amp;EN165)+COUNTIFS(EM$2:EM164,"&gt;"&amp;EM165,EN$2:EN164,"&gt;"&amp;EN165)+COUNTIFS(EM166:EM$201,"&gt;"&amp;EM165,EN166:EN$201,"&gt;"&amp;EN165),"")</f>
        <v/>
      </c>
      <c r="EP165" s="101" t="str">
        <f>IF(AND(Include_study?="Yes",Sufficient_data="Yes"),COUNTIFS(EM$2:EM164,"&lt;"&amp;EM165,EN$2:EN164,"&gt;"&amp;EN165)+COUNTIFS(EM166:EM$201,"&lt;"&amp;EM165,EN166:EN$201,"&gt;"&amp;EN165)+COUNTIFS(EM$2:EM164,"&gt;"&amp;EM165,EN$2:EN164,"&lt;"&amp;EN165)+COUNTIFS(EM166:EM$201,"&gt;"&amp;EM165,EN166:EN$201,"&lt;"&amp;EN165),"")</f>
        <v/>
      </c>
      <c r="ER165" s="166"/>
      <c r="EW165" s="166"/>
      <c r="EX165" s="34" t="e">
        <f t="shared" si="359"/>
        <v>#N/A</v>
      </c>
      <c r="EY165" s="34" t="e">
        <f t="shared" si="360"/>
        <v>#N/A</v>
      </c>
      <c r="EZ165" s="34" t="str">
        <f t="shared" si="361"/>
        <v/>
      </c>
      <c r="FA165" s="47" t="str">
        <f>IF(AND(Include_study?="Yes",Sufficient_data="Yes"),Z_score-('Publication Bias Analysis'!AL$30+'Publication Bias Analysis'!AL$31*Inverse_standard_error),"")</f>
        <v/>
      </c>
      <c r="FG165" s="166"/>
      <c r="FH165" s="104" t="str">
        <f>IF(Z_score&lt;&gt;"",RANK('Publication Bias Analysis'!AT:AT,'Publication Bias Analysis'!AT:AT,1)+COUNTIF('Publication Bias Analysis'!AT$2:AT164,'Publication Bias Analysis'!AT165),"")</f>
        <v/>
      </c>
      <c r="FI165" s="34" t="str">
        <f t="shared" si="362"/>
        <v/>
      </c>
      <c r="FJ165" s="34" t="e">
        <f>IF('Publication Bias Analysis'!AS165&lt;&gt;"",'Publication Bias Analysis'!AS165,NA())</f>
        <v>#N/A</v>
      </c>
      <c r="FK165" s="34" t="e">
        <f>IF('Publication Bias Analysis'!AT165&lt;&gt;"",'Publication Bias Analysis'!AT165,NA())</f>
        <v>#N/A</v>
      </c>
      <c r="FL165" s="34" t="str">
        <f>IF(AND(Include_study?="Yes",Sufficient_data="Yes"),'Publication Bias Analysis'!AS:AS-AVERAGE('Publication Bias Analysis'!AS:AS),"")</f>
        <v/>
      </c>
      <c r="FM165" s="47" t="str">
        <f>IF(AND(Include_study?="Yes",Sufficient_data="Yes"),FK:FK-('Publication Bias Analysis'!AW$30+'Publication Bias Analysis'!AW$31*'Publication Bias Analysis'!AS:AS),"")</f>
        <v/>
      </c>
      <c r="FS165" s="166"/>
      <c r="FT165" s="34" t="str">
        <f t="shared" si="363"/>
        <v/>
      </c>
      <c r="FU165" s="90" t="str">
        <f t="shared" si="324"/>
        <v/>
      </c>
      <c r="FV165" s="47" t="str">
        <f t="shared" si="289"/>
        <v/>
      </c>
    </row>
    <row r="166" spans="1:178" x14ac:dyDescent="0.2">
      <c r="A166" s="169"/>
      <c r="B166" s="54" t="str">
        <f t="shared" si="325"/>
        <v/>
      </c>
      <c r="C166" s="76" t="str">
        <f>IF(B166&lt;&gt;"",IF(B166=0,COUNTIF(B$2:B165,0)+1,COUNTIF(B$2:B165,B166)+B166+COUNTIF(B:B,0)),"")</f>
        <v/>
      </c>
      <c r="D166" s="76" t="str">
        <f t="shared" si="326"/>
        <v/>
      </c>
      <c r="E166" s="121" t="str">
        <f>IF(AND(Sufficient_data="Yes",Include_study?="Yes",Input!Study_name&lt;&gt;""),Input!Study_name,"")</f>
        <v/>
      </c>
      <c r="F16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66" s="76" t="str">
        <f t="shared" si="327"/>
        <v/>
      </c>
      <c r="H166" s="132" t="str">
        <f t="shared" si="328"/>
        <v/>
      </c>
      <c r="I16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66" s="77" t="str">
        <f t="shared" si="329"/>
        <v/>
      </c>
      <c r="K166" s="77" t="str">
        <f t="shared" si="330"/>
        <v/>
      </c>
      <c r="L166" s="77" t="str">
        <f t="shared" si="331"/>
        <v/>
      </c>
      <c r="M166" s="77" t="str">
        <f t="shared" si="332"/>
        <v/>
      </c>
      <c r="N166" s="77" t="str">
        <f t="shared" si="333"/>
        <v/>
      </c>
      <c r="O166" s="146" t="str">
        <f t="shared" si="334"/>
        <v/>
      </c>
      <c r="P166" s="142" t="str">
        <f t="shared" si="335"/>
        <v/>
      </c>
      <c r="Q166" s="35"/>
      <c r="R166" s="71" t="e">
        <f t="shared" si="336"/>
        <v>#N/A</v>
      </c>
      <c r="S166" s="34" t="e">
        <f t="shared" si="337"/>
        <v>#N/A</v>
      </c>
      <c r="T166" s="47" t="e">
        <f t="shared" si="338"/>
        <v>#N/A</v>
      </c>
      <c r="Y166" s="169"/>
      <c r="Z166" s="83" t="str">
        <f t="shared" si="261"/>
        <v/>
      </c>
      <c r="AA166" s="34" t="str">
        <f t="shared" si="339"/>
        <v/>
      </c>
      <c r="AB166" s="34" t="str">
        <f t="shared" si="340"/>
        <v/>
      </c>
      <c r="AC166" s="34" t="str">
        <f t="shared" si="341"/>
        <v/>
      </c>
      <c r="AD166" s="34" t="str">
        <f t="shared" si="342"/>
        <v/>
      </c>
      <c r="AE166" s="77" t="str">
        <f t="shared" si="262"/>
        <v/>
      </c>
      <c r="AF166" s="77" t="str">
        <f t="shared" si="343"/>
        <v/>
      </c>
      <c r="AG166" s="84" t="str">
        <f t="shared" si="263"/>
        <v/>
      </c>
      <c r="AH166" s="34" t="str">
        <f t="shared" si="344"/>
        <v/>
      </c>
      <c r="AI166" s="34" t="str">
        <f t="shared" si="345"/>
        <v/>
      </c>
      <c r="AJ166" s="47" t="str">
        <f t="shared" si="346"/>
        <v/>
      </c>
      <c r="AK166" s="35"/>
      <c r="AL166" s="71" t="e">
        <f t="shared" si="264"/>
        <v>#N/A</v>
      </c>
      <c r="AM166" s="34" t="e">
        <f t="shared" si="265"/>
        <v>#N/A</v>
      </c>
      <c r="AN166" s="47" t="e">
        <f t="shared" si="266"/>
        <v>#N/A</v>
      </c>
      <c r="AO166" s="35"/>
      <c r="AP166" s="83" t="str">
        <f t="shared" si="267"/>
        <v/>
      </c>
      <c r="AQ166" s="34" t="str">
        <f>IF(AND(Sufficient_data="Yes",Include_study?="Yes",Subgroup&lt;&gt;""),IF(COUNTIFS(Input!L$2:L165,"="&amp;"Yes",Input!C$2:C165,"="&amp;"Yes",Input!M$2:M165,"="&amp;Subgroup)&gt;0,"",Subgroup),"")</f>
        <v/>
      </c>
      <c r="AR166" s="89" t="str">
        <f t="shared" si="268"/>
        <v/>
      </c>
      <c r="AS166" s="76" t="str">
        <f t="shared" si="269"/>
        <v/>
      </c>
      <c r="AT166" s="34" t="str">
        <f t="shared" si="270"/>
        <v/>
      </c>
      <c r="AU166" s="90" t="str">
        <f t="shared" si="271"/>
        <v/>
      </c>
      <c r="AV166" s="34" t="str">
        <f t="shared" si="272"/>
        <v/>
      </c>
      <c r="AW166" s="34" t="str">
        <f t="shared" si="273"/>
        <v/>
      </c>
      <c r="AX166" s="34" t="str">
        <f t="shared" si="347"/>
        <v/>
      </c>
      <c r="AY166" s="34" t="str">
        <f t="shared" si="274"/>
        <v/>
      </c>
      <c r="AZ166" s="34" t="str">
        <f t="shared" si="275"/>
        <v/>
      </c>
      <c r="BA166" s="34" t="str">
        <f t="shared" si="348"/>
        <v/>
      </c>
      <c r="BB166" s="89" t="str">
        <f t="shared" si="276"/>
        <v/>
      </c>
      <c r="BC166" s="34" t="str">
        <f t="shared" si="349"/>
        <v/>
      </c>
      <c r="BD166" s="34" t="str">
        <f t="shared" si="350"/>
        <v/>
      </c>
      <c r="BE166" s="34" t="str">
        <f t="shared" si="277"/>
        <v/>
      </c>
      <c r="BF166" s="34" t="str">
        <f t="shared" si="278"/>
        <v/>
      </c>
      <c r="BG166" s="34" t="str">
        <f t="shared" si="319"/>
        <v/>
      </c>
      <c r="BH166" s="34" t="str">
        <f t="shared" si="320"/>
        <v/>
      </c>
      <c r="BI166" s="34" t="str">
        <f t="shared" si="279"/>
        <v/>
      </c>
      <c r="BJ166" s="34" t="str">
        <f t="shared" si="280"/>
        <v/>
      </c>
      <c r="BK166" s="34" t="str">
        <f t="shared" si="281"/>
        <v/>
      </c>
      <c r="BL166" s="34" t="e">
        <f t="shared" si="282"/>
        <v>#N/A</v>
      </c>
      <c r="BM166" s="84" t="str">
        <f t="shared" si="321"/>
        <v/>
      </c>
      <c r="BN166" s="34" t="str">
        <f t="shared" si="283"/>
        <v/>
      </c>
      <c r="BO166" s="34" t="str">
        <f t="shared" si="351"/>
        <v/>
      </c>
      <c r="BP166" s="34" t="str">
        <f t="shared" si="284"/>
        <v/>
      </c>
      <c r="BQ166" s="47" t="str">
        <f t="shared" si="322"/>
        <v/>
      </c>
      <c r="BV166" s="170"/>
      <c r="BW166" s="71" t="e">
        <f>IF(AND(Sufficient_data="Yes",Include_study?="Yes",Moderator&lt;&gt;""),'Moderator Analysis'!E:E,NA())</f>
        <v>#N/A</v>
      </c>
      <c r="BX166" s="34" t="e">
        <f>IF(AND(Include_study?="Yes",Sufficient_data="Yes",Moderator&lt;&gt;""),'Moderator Analysis'!F:F,NA())</f>
        <v>#N/A</v>
      </c>
      <c r="BY166" s="34" t="str">
        <f t="shared" si="352"/>
        <v/>
      </c>
      <c r="BZ166" s="34" t="str">
        <f>IF(AND(Sufficient_data="Yes",Include_study?="Yes",Moderator&lt;&gt;""),'Moderator Analysis'!F:F-CJ$2,"")</f>
        <v/>
      </c>
      <c r="CA166" s="34" t="str">
        <f>IF(AND(Sufficient_data="Yes",Include_study?="Yes",Moderator&lt;&gt;""),'Moderator Analysis'!E:E-CJ$3,"")</f>
        <v/>
      </c>
      <c r="CB166" s="47" t="str">
        <f t="shared" si="353"/>
        <v/>
      </c>
      <c r="CD166" s="95" t="str">
        <f t="shared" si="285"/>
        <v/>
      </c>
      <c r="CE166" s="77" t="str">
        <f>IF(AND(Sufficient_data="Yes",Include_study?="Yes",CD166&lt;&gt;""),'Moderator Analysis'!F:F-'Moderator Analysis'!J$37,"")</f>
        <v/>
      </c>
      <c r="CF166" s="77" t="str">
        <f>IF(AND(Sufficient_data="Yes",Include_study?="Yes",CD166&lt;&gt;""),'Moderator Analysis'!E:E-SUMPRODUCT('Moderator Analysis'!E:E,CD:CD)/SUM(CD:CD),"")</f>
        <v/>
      </c>
      <c r="CG166" s="96" t="str">
        <f>IF(AND(Sufficient_data="Yes",Include_study?="Yes",CD166&lt;&gt;""),CD:CD*(BX166-'Moderator Analysis'!J$29-'Moderator Analysis'!J$30*'Moderator Analysis'!E:E)^2,"")</f>
        <v/>
      </c>
      <c r="CL166" s="170"/>
      <c r="CM166" s="174"/>
      <c r="CN166" s="34" t="str">
        <f t="shared" si="354"/>
        <v/>
      </c>
      <c r="CO166" s="34" t="str">
        <f>IF(AND(Include_study?="Yes",Sufficient_data="Yes"),1/('Publication Bias Analysis'!F:F^2+IF(Additional_model="Fixed effect",0,Calculations!DB$11)),"")</f>
        <v/>
      </c>
      <c r="CP166" s="34" t="str">
        <f>IF(AND(Include_study?="Yes",Sufficient_data="Yes"),1/('Publication Bias Analysis'!F:F^2+IF(Additional_model="Fixed effect",0,'Publication Bias Analysis'!L$32)),"")</f>
        <v/>
      </c>
      <c r="CQ166" s="34" t="str">
        <f>IF(AND(Include_study?="Yes",Sufficient_data="Yes"),'Publication Bias Analysis'!E:E-'Publication Bias Analysis'!I$37,"")</f>
        <v/>
      </c>
      <c r="CR166" s="34" t="str">
        <f t="shared" si="355"/>
        <v/>
      </c>
      <c r="CS166" s="34" t="str">
        <f t="shared" si="364"/>
        <v/>
      </c>
      <c r="CT166" s="76" t="str">
        <f t="shared" si="356"/>
        <v/>
      </c>
      <c r="CU166" s="76" t="str">
        <f>IF(AND(Include_study?="Yes",Sufficient_data="Yes"),CT:CT+IF(DF:DF&lt;0,-1,1)*COUNTIF(CT$2:CT165,CT:CT),"")</f>
        <v/>
      </c>
      <c r="CV166" s="76" t="str">
        <f>IF(AND(Include_study?="Yes",Sufficient_data="Yes"),RANK(DJ:DJ,DJ:DJ,1)*IF(DI:DI&lt;0,-1,1)+IF(DI:DI&lt;0,-1,1)*COUNTIF(CT$2:CT165,CT:CT),"")</f>
        <v/>
      </c>
      <c r="CW166" s="76" t="str">
        <f>IF(AND(Include_study?="Yes",Sufficient_data="Yes"),RANK(DM:DM,DM:DM,1)*IF(DL:DL&lt;0,-1,1)+IF(DL:DL&lt;0,-1,1)*COUNTIF(CT$2:CT165,CT:CT),"")</f>
        <v/>
      </c>
      <c r="CX166" s="34" t="e">
        <f>IF(AND(Include_study?="Yes",Sufficient_data="Yes"),'Publication Bias Analysis'!E:E,NA())</f>
        <v>#N/A</v>
      </c>
      <c r="CY166" s="47" t="e">
        <f>IF(AND(Include_study?="Yes",Sufficient_data="Yes"),'Publication Bias Analysis'!F:F,NA())</f>
        <v>#N/A</v>
      </c>
      <c r="DE166" s="166"/>
      <c r="DF16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66" s="34" t="str">
        <f t="shared" si="286"/>
        <v/>
      </c>
      <c r="DH166" s="47" t="str">
        <f>IF(AND(Include_study?="Yes",Sufficient_data="Yes"),1/('Publication Bias Analysis'!F:F^2+IF(Additional_model="Fixed effect",0,$DQ$7)),"")</f>
        <v/>
      </c>
      <c r="DI166" s="34" t="str">
        <f>IF(AND(Include_study?="Yes",Sufficient_data="Yes"),IF('Publication Bias Analysis'!L$37="Left",'Publication Bias Analysis'!E:E-DQ$3,DQ$3-'Publication Bias Analysis'!E:E),"")</f>
        <v/>
      </c>
      <c r="DJ166" s="34" t="str">
        <f t="shared" si="287"/>
        <v/>
      </c>
      <c r="DK166" s="47" t="str">
        <f>IF(AND(DI166&lt;&gt;"",CU166&lt;=MAX(CU:CU)-DQ$8),1/('Publication Bias Analysis'!F:F^2+IF(Additional_model="Fixed effect",0,$DQ$15)),"")</f>
        <v/>
      </c>
      <c r="DL166" s="7" t="str">
        <f>IF(AND(Include_study?="Yes",Sufficient_data="Yes"),IF('Publication Bias Analysis'!L$37="Left",'Publication Bias Analysis'!E:E-DQ$11,DQ$11-'Publication Bias Analysis'!E:E),"")</f>
        <v/>
      </c>
      <c r="DM166" s="7" t="str">
        <f t="shared" si="288"/>
        <v/>
      </c>
      <c r="DN166" s="47" t="str">
        <f>IF(AND(DL166&lt;&gt;"",CV166&lt;=MAX(CV:CV)-DQ$16),1/('Publication Bias Analysis'!F:F^2+IF(Additional_model="Fixed effect",0,$DQ$23)),"")</f>
        <v/>
      </c>
      <c r="EF166" s="166"/>
      <c r="EG166" s="34" t="str">
        <f t="shared" si="315"/>
        <v/>
      </c>
      <c r="EH166" s="47" t="str">
        <f>IF(AND(Include_study?="Yes",Sufficient_data="Yes"),Z_score-('Publication Bias Analysis'!P$3+'Publication Bias Analysis'!P$4*Inverse_standard_error),"")</f>
        <v/>
      </c>
      <c r="EJ166" s="166"/>
      <c r="EK166" s="34" t="str">
        <f>IF(AND(Include_study?="Yes",Sufficient_data="Yes"),('Publication Bias Analysis'!E:E-SUMPRODUCT('Publication Bias Analysis'!E:E,Calculations!CN:CN)/SUM(Calculations!CN:CN))/(SQRT(EL:EL)),"")</f>
        <v/>
      </c>
      <c r="EL166" s="34" t="str">
        <f>IF(AND(Include_study?="Yes",Sufficient_data="Yes"),'Publication Bias Analysis'!F:F^2-1/(SUM(Calculations!CN:CN)),"")</f>
        <v/>
      </c>
      <c r="EM166" s="76" t="str">
        <f t="shared" si="357"/>
        <v/>
      </c>
      <c r="EN166" s="76" t="str">
        <f t="shared" si="358"/>
        <v/>
      </c>
      <c r="EO166" s="76" t="str">
        <f>IF(AND(Include_study?="Yes",Sufficient_data="Yes"),COUNTIFS(EM$2:EM165,"&lt;"&amp;EM166,EN$2:EN165,"&lt;"&amp;EN166)+COUNTIFS(EM167:EM$201,"&lt;"&amp;EM166,EN167:EN$201,"&lt;"&amp;EN166)+COUNTIFS(EM$2:EM165,"&gt;"&amp;EM166,EN$2:EN165,"&gt;"&amp;EN166)+COUNTIFS(EM167:EM$201,"&gt;"&amp;EM166,EN167:EN$201,"&gt;"&amp;EN166),"")</f>
        <v/>
      </c>
      <c r="EP166" s="101" t="str">
        <f>IF(AND(Include_study?="Yes",Sufficient_data="Yes"),COUNTIFS(EM$2:EM165,"&lt;"&amp;EM166,EN$2:EN165,"&gt;"&amp;EN166)+COUNTIFS(EM167:EM$201,"&lt;"&amp;EM166,EN167:EN$201,"&gt;"&amp;EN166)+COUNTIFS(EM$2:EM165,"&gt;"&amp;EM166,EN$2:EN165,"&lt;"&amp;EN166)+COUNTIFS(EM167:EM$201,"&gt;"&amp;EM166,EN167:EN$201,"&lt;"&amp;EN166),"")</f>
        <v/>
      </c>
      <c r="ER166" s="166"/>
      <c r="EW166" s="166"/>
      <c r="EX166" s="34" t="e">
        <f t="shared" si="359"/>
        <v>#N/A</v>
      </c>
      <c r="EY166" s="34" t="e">
        <f t="shared" si="360"/>
        <v>#N/A</v>
      </c>
      <c r="EZ166" s="34" t="str">
        <f t="shared" si="361"/>
        <v/>
      </c>
      <c r="FA166" s="47" t="str">
        <f>IF(AND(Include_study?="Yes",Sufficient_data="Yes"),Z_score-('Publication Bias Analysis'!AL$30+'Publication Bias Analysis'!AL$31*Inverse_standard_error),"")</f>
        <v/>
      </c>
      <c r="FG166" s="166"/>
      <c r="FH166" s="104" t="str">
        <f>IF(Z_score&lt;&gt;"",RANK('Publication Bias Analysis'!AT:AT,'Publication Bias Analysis'!AT:AT,1)+COUNTIF('Publication Bias Analysis'!AT$2:AT165,'Publication Bias Analysis'!AT166),"")</f>
        <v/>
      </c>
      <c r="FI166" s="34" t="str">
        <f t="shared" si="362"/>
        <v/>
      </c>
      <c r="FJ166" s="34" t="e">
        <f>IF('Publication Bias Analysis'!AS166&lt;&gt;"",'Publication Bias Analysis'!AS166,NA())</f>
        <v>#N/A</v>
      </c>
      <c r="FK166" s="34" t="e">
        <f>IF('Publication Bias Analysis'!AT166&lt;&gt;"",'Publication Bias Analysis'!AT166,NA())</f>
        <v>#N/A</v>
      </c>
      <c r="FL166" s="34" t="str">
        <f>IF(AND(Include_study?="Yes",Sufficient_data="Yes"),'Publication Bias Analysis'!AS:AS-AVERAGE('Publication Bias Analysis'!AS:AS),"")</f>
        <v/>
      </c>
      <c r="FM166" s="47" t="str">
        <f>IF(AND(Include_study?="Yes",Sufficient_data="Yes"),FK:FK-('Publication Bias Analysis'!AW$30+'Publication Bias Analysis'!AW$31*'Publication Bias Analysis'!AS:AS),"")</f>
        <v/>
      </c>
      <c r="FS166" s="166"/>
      <c r="FT166" s="34" t="str">
        <f t="shared" si="363"/>
        <v/>
      </c>
      <c r="FU166" s="90" t="str">
        <f t="shared" si="324"/>
        <v/>
      </c>
      <c r="FV166" s="47" t="str">
        <f t="shared" si="289"/>
        <v/>
      </c>
    </row>
    <row r="167" spans="1:178" x14ac:dyDescent="0.2">
      <c r="A167" s="169"/>
      <c r="B167" s="54" t="str">
        <f t="shared" si="325"/>
        <v/>
      </c>
      <c r="C167" s="76" t="str">
        <f>IF(B167&lt;&gt;"",IF(B167=0,COUNTIF(B$2:B166,0)+1,COUNTIF(B$2:B166,B167)+B167+COUNTIF(B:B,0)),"")</f>
        <v/>
      </c>
      <c r="D167" s="76" t="str">
        <f t="shared" si="326"/>
        <v/>
      </c>
      <c r="E167" s="121" t="str">
        <f>IF(AND(Sufficient_data="Yes",Include_study?="Yes",Input!Study_name&lt;&gt;""),Input!Study_name,"")</f>
        <v/>
      </c>
      <c r="F16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67" s="76" t="str">
        <f t="shared" si="327"/>
        <v/>
      </c>
      <c r="H167" s="132" t="str">
        <f t="shared" si="328"/>
        <v/>
      </c>
      <c r="I16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67" s="77" t="str">
        <f t="shared" si="329"/>
        <v/>
      </c>
      <c r="K167" s="77" t="str">
        <f t="shared" si="330"/>
        <v/>
      </c>
      <c r="L167" s="77" t="str">
        <f t="shared" si="331"/>
        <v/>
      </c>
      <c r="M167" s="77" t="str">
        <f t="shared" si="332"/>
        <v/>
      </c>
      <c r="N167" s="77" t="str">
        <f t="shared" si="333"/>
        <v/>
      </c>
      <c r="O167" s="146" t="str">
        <f t="shared" si="334"/>
        <v/>
      </c>
      <c r="P167" s="142" t="str">
        <f t="shared" si="335"/>
        <v/>
      </c>
      <c r="Q167" s="35"/>
      <c r="R167" s="71" t="e">
        <f t="shared" si="336"/>
        <v>#N/A</v>
      </c>
      <c r="S167" s="34" t="e">
        <f t="shared" si="337"/>
        <v>#N/A</v>
      </c>
      <c r="T167" s="47" t="e">
        <f t="shared" si="338"/>
        <v>#N/A</v>
      </c>
      <c r="Y167" s="169"/>
      <c r="Z167" s="83" t="str">
        <f t="shared" si="261"/>
        <v/>
      </c>
      <c r="AA167" s="34" t="str">
        <f t="shared" si="339"/>
        <v/>
      </c>
      <c r="AB167" s="34" t="str">
        <f t="shared" si="340"/>
        <v/>
      </c>
      <c r="AC167" s="34" t="str">
        <f t="shared" si="341"/>
        <v/>
      </c>
      <c r="AD167" s="34" t="str">
        <f t="shared" si="342"/>
        <v/>
      </c>
      <c r="AE167" s="77" t="str">
        <f t="shared" si="262"/>
        <v/>
      </c>
      <c r="AF167" s="77" t="str">
        <f t="shared" si="343"/>
        <v/>
      </c>
      <c r="AG167" s="84" t="str">
        <f t="shared" si="263"/>
        <v/>
      </c>
      <c r="AH167" s="34" t="str">
        <f t="shared" si="344"/>
        <v/>
      </c>
      <c r="AI167" s="34" t="str">
        <f t="shared" si="345"/>
        <v/>
      </c>
      <c r="AJ167" s="47" t="str">
        <f t="shared" si="346"/>
        <v/>
      </c>
      <c r="AK167" s="35"/>
      <c r="AL167" s="71" t="e">
        <f t="shared" si="264"/>
        <v>#N/A</v>
      </c>
      <c r="AM167" s="34" t="e">
        <f t="shared" si="265"/>
        <v>#N/A</v>
      </c>
      <c r="AN167" s="47" t="e">
        <f t="shared" si="266"/>
        <v>#N/A</v>
      </c>
      <c r="AO167" s="35"/>
      <c r="AP167" s="83" t="str">
        <f t="shared" si="267"/>
        <v/>
      </c>
      <c r="AQ167" s="34" t="str">
        <f>IF(AND(Sufficient_data="Yes",Include_study?="Yes",Subgroup&lt;&gt;""),IF(COUNTIFS(Input!L$2:L166,"="&amp;"Yes",Input!C$2:C166,"="&amp;"Yes",Input!M$2:M166,"="&amp;Subgroup)&gt;0,"",Subgroup),"")</f>
        <v/>
      </c>
      <c r="AR167" s="89" t="str">
        <f t="shared" si="268"/>
        <v/>
      </c>
      <c r="AS167" s="76" t="str">
        <f t="shared" si="269"/>
        <v/>
      </c>
      <c r="AT167" s="34" t="str">
        <f t="shared" si="270"/>
        <v/>
      </c>
      <c r="AU167" s="90" t="str">
        <f t="shared" si="271"/>
        <v/>
      </c>
      <c r="AV167" s="34" t="str">
        <f t="shared" si="272"/>
        <v/>
      </c>
      <c r="AW167" s="34" t="str">
        <f t="shared" si="273"/>
        <v/>
      </c>
      <c r="AX167" s="34" t="str">
        <f t="shared" si="347"/>
        <v/>
      </c>
      <c r="AY167" s="34" t="str">
        <f t="shared" si="274"/>
        <v/>
      </c>
      <c r="AZ167" s="34" t="str">
        <f t="shared" si="275"/>
        <v/>
      </c>
      <c r="BA167" s="34" t="str">
        <f t="shared" si="348"/>
        <v/>
      </c>
      <c r="BB167" s="89" t="str">
        <f t="shared" si="276"/>
        <v/>
      </c>
      <c r="BC167" s="34" t="str">
        <f t="shared" si="349"/>
        <v/>
      </c>
      <c r="BD167" s="34" t="str">
        <f t="shared" si="350"/>
        <v/>
      </c>
      <c r="BE167" s="34" t="str">
        <f t="shared" si="277"/>
        <v/>
      </c>
      <c r="BF167" s="34" t="str">
        <f t="shared" si="278"/>
        <v/>
      </c>
      <c r="BG167" s="34" t="str">
        <f t="shared" si="319"/>
        <v/>
      </c>
      <c r="BH167" s="34" t="str">
        <f t="shared" si="320"/>
        <v/>
      </c>
      <c r="BI167" s="34" t="str">
        <f t="shared" si="279"/>
        <v/>
      </c>
      <c r="BJ167" s="34" t="str">
        <f t="shared" si="280"/>
        <v/>
      </c>
      <c r="BK167" s="34" t="str">
        <f t="shared" si="281"/>
        <v/>
      </c>
      <c r="BL167" s="34" t="e">
        <f t="shared" si="282"/>
        <v>#N/A</v>
      </c>
      <c r="BM167" s="84" t="str">
        <f t="shared" si="321"/>
        <v/>
      </c>
      <c r="BN167" s="34" t="str">
        <f t="shared" si="283"/>
        <v/>
      </c>
      <c r="BO167" s="34" t="str">
        <f t="shared" si="351"/>
        <v/>
      </c>
      <c r="BP167" s="34" t="str">
        <f t="shared" si="284"/>
        <v/>
      </c>
      <c r="BQ167" s="47" t="str">
        <f t="shared" si="322"/>
        <v/>
      </c>
      <c r="BV167" s="170"/>
      <c r="BW167" s="71" t="e">
        <f>IF(AND(Sufficient_data="Yes",Include_study?="Yes",Moderator&lt;&gt;""),'Moderator Analysis'!E:E,NA())</f>
        <v>#N/A</v>
      </c>
      <c r="BX167" s="34" t="e">
        <f>IF(AND(Include_study?="Yes",Sufficient_data="Yes",Moderator&lt;&gt;""),'Moderator Analysis'!F:F,NA())</f>
        <v>#N/A</v>
      </c>
      <c r="BY167" s="34" t="str">
        <f t="shared" si="352"/>
        <v/>
      </c>
      <c r="BZ167" s="34" t="str">
        <f>IF(AND(Sufficient_data="Yes",Include_study?="Yes",Moderator&lt;&gt;""),'Moderator Analysis'!F:F-CJ$2,"")</f>
        <v/>
      </c>
      <c r="CA167" s="34" t="str">
        <f>IF(AND(Sufficient_data="Yes",Include_study?="Yes",Moderator&lt;&gt;""),'Moderator Analysis'!E:E-CJ$3,"")</f>
        <v/>
      </c>
      <c r="CB167" s="47" t="str">
        <f t="shared" si="353"/>
        <v/>
      </c>
      <c r="CD167" s="95" t="str">
        <f t="shared" si="285"/>
        <v/>
      </c>
      <c r="CE167" s="77" t="str">
        <f>IF(AND(Sufficient_data="Yes",Include_study?="Yes",CD167&lt;&gt;""),'Moderator Analysis'!F:F-'Moderator Analysis'!J$37,"")</f>
        <v/>
      </c>
      <c r="CF167" s="77" t="str">
        <f>IF(AND(Sufficient_data="Yes",Include_study?="Yes",CD167&lt;&gt;""),'Moderator Analysis'!E:E-SUMPRODUCT('Moderator Analysis'!E:E,CD:CD)/SUM(CD:CD),"")</f>
        <v/>
      </c>
      <c r="CG167" s="96" t="str">
        <f>IF(AND(Sufficient_data="Yes",Include_study?="Yes",CD167&lt;&gt;""),CD:CD*(BX167-'Moderator Analysis'!J$29-'Moderator Analysis'!J$30*'Moderator Analysis'!E:E)^2,"")</f>
        <v/>
      </c>
      <c r="CL167" s="170"/>
      <c r="CM167" s="174"/>
      <c r="CN167" s="34" t="str">
        <f t="shared" si="354"/>
        <v/>
      </c>
      <c r="CO167" s="34" t="str">
        <f>IF(AND(Include_study?="Yes",Sufficient_data="Yes"),1/('Publication Bias Analysis'!F:F^2+IF(Additional_model="Fixed effect",0,Calculations!DB$11)),"")</f>
        <v/>
      </c>
      <c r="CP167" s="34" t="str">
        <f>IF(AND(Include_study?="Yes",Sufficient_data="Yes"),1/('Publication Bias Analysis'!F:F^2+IF(Additional_model="Fixed effect",0,'Publication Bias Analysis'!L$32)),"")</f>
        <v/>
      </c>
      <c r="CQ167" s="34" t="str">
        <f>IF(AND(Include_study?="Yes",Sufficient_data="Yes"),'Publication Bias Analysis'!E:E-'Publication Bias Analysis'!I$37,"")</f>
        <v/>
      </c>
      <c r="CR167" s="34" t="str">
        <f t="shared" si="355"/>
        <v/>
      </c>
      <c r="CS167" s="34" t="str">
        <f t="shared" si="364"/>
        <v/>
      </c>
      <c r="CT167" s="76" t="str">
        <f t="shared" si="356"/>
        <v/>
      </c>
      <c r="CU167" s="76" t="str">
        <f>IF(AND(Include_study?="Yes",Sufficient_data="Yes"),CT:CT+IF(DF:DF&lt;0,-1,1)*COUNTIF(CT$2:CT166,CT:CT),"")</f>
        <v/>
      </c>
      <c r="CV167" s="76" t="str">
        <f>IF(AND(Include_study?="Yes",Sufficient_data="Yes"),RANK(DJ:DJ,DJ:DJ,1)*IF(DI:DI&lt;0,-1,1)+IF(DI:DI&lt;0,-1,1)*COUNTIF(CT$2:CT166,CT:CT),"")</f>
        <v/>
      </c>
      <c r="CW167" s="76" t="str">
        <f>IF(AND(Include_study?="Yes",Sufficient_data="Yes"),RANK(DM:DM,DM:DM,1)*IF(DL:DL&lt;0,-1,1)+IF(DL:DL&lt;0,-1,1)*COUNTIF(CT$2:CT166,CT:CT),"")</f>
        <v/>
      </c>
      <c r="CX167" s="34" t="e">
        <f>IF(AND(Include_study?="Yes",Sufficient_data="Yes"),'Publication Bias Analysis'!E:E,NA())</f>
        <v>#N/A</v>
      </c>
      <c r="CY167" s="47" t="e">
        <f>IF(AND(Include_study?="Yes",Sufficient_data="Yes"),'Publication Bias Analysis'!F:F,NA())</f>
        <v>#N/A</v>
      </c>
      <c r="DE167" s="166"/>
      <c r="DF16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67" s="34" t="str">
        <f t="shared" si="286"/>
        <v/>
      </c>
      <c r="DH167" s="47" t="str">
        <f>IF(AND(Include_study?="Yes",Sufficient_data="Yes"),1/('Publication Bias Analysis'!F:F^2+IF(Additional_model="Fixed effect",0,$DQ$7)),"")</f>
        <v/>
      </c>
      <c r="DI167" s="34" t="str">
        <f>IF(AND(Include_study?="Yes",Sufficient_data="Yes"),IF('Publication Bias Analysis'!L$37="Left",'Publication Bias Analysis'!E:E-DQ$3,DQ$3-'Publication Bias Analysis'!E:E),"")</f>
        <v/>
      </c>
      <c r="DJ167" s="34" t="str">
        <f t="shared" si="287"/>
        <v/>
      </c>
      <c r="DK167" s="47" t="str">
        <f>IF(AND(DI167&lt;&gt;"",CU167&lt;=MAX(CU:CU)-DQ$8),1/('Publication Bias Analysis'!F:F^2+IF(Additional_model="Fixed effect",0,$DQ$15)),"")</f>
        <v/>
      </c>
      <c r="DL167" s="7" t="str">
        <f>IF(AND(Include_study?="Yes",Sufficient_data="Yes"),IF('Publication Bias Analysis'!L$37="Left",'Publication Bias Analysis'!E:E-DQ$11,DQ$11-'Publication Bias Analysis'!E:E),"")</f>
        <v/>
      </c>
      <c r="DM167" s="7" t="str">
        <f t="shared" si="288"/>
        <v/>
      </c>
      <c r="DN167" s="47" t="str">
        <f>IF(AND(DL167&lt;&gt;"",CV167&lt;=MAX(CV:CV)-DQ$16),1/('Publication Bias Analysis'!F:F^2+IF(Additional_model="Fixed effect",0,$DQ$23)),"")</f>
        <v/>
      </c>
      <c r="EF167" s="166"/>
      <c r="EG167" s="34" t="str">
        <f t="shared" si="315"/>
        <v/>
      </c>
      <c r="EH167" s="47" t="str">
        <f>IF(AND(Include_study?="Yes",Sufficient_data="Yes"),Z_score-('Publication Bias Analysis'!P$3+'Publication Bias Analysis'!P$4*Inverse_standard_error),"")</f>
        <v/>
      </c>
      <c r="EJ167" s="166"/>
      <c r="EK167" s="34" t="str">
        <f>IF(AND(Include_study?="Yes",Sufficient_data="Yes"),('Publication Bias Analysis'!E:E-SUMPRODUCT('Publication Bias Analysis'!E:E,Calculations!CN:CN)/SUM(Calculations!CN:CN))/(SQRT(EL:EL)),"")</f>
        <v/>
      </c>
      <c r="EL167" s="34" t="str">
        <f>IF(AND(Include_study?="Yes",Sufficient_data="Yes"),'Publication Bias Analysis'!F:F^2-1/(SUM(Calculations!CN:CN)),"")</f>
        <v/>
      </c>
      <c r="EM167" s="76" t="str">
        <f t="shared" si="357"/>
        <v/>
      </c>
      <c r="EN167" s="76" t="str">
        <f t="shared" si="358"/>
        <v/>
      </c>
      <c r="EO167" s="76" t="str">
        <f>IF(AND(Include_study?="Yes",Sufficient_data="Yes"),COUNTIFS(EM$2:EM166,"&lt;"&amp;EM167,EN$2:EN166,"&lt;"&amp;EN167)+COUNTIFS(EM168:EM$201,"&lt;"&amp;EM167,EN168:EN$201,"&lt;"&amp;EN167)+COUNTIFS(EM$2:EM166,"&gt;"&amp;EM167,EN$2:EN166,"&gt;"&amp;EN167)+COUNTIFS(EM168:EM$201,"&gt;"&amp;EM167,EN168:EN$201,"&gt;"&amp;EN167),"")</f>
        <v/>
      </c>
      <c r="EP167" s="101" t="str">
        <f>IF(AND(Include_study?="Yes",Sufficient_data="Yes"),COUNTIFS(EM$2:EM166,"&lt;"&amp;EM167,EN$2:EN166,"&gt;"&amp;EN167)+COUNTIFS(EM168:EM$201,"&lt;"&amp;EM167,EN168:EN$201,"&gt;"&amp;EN167)+COUNTIFS(EM$2:EM166,"&gt;"&amp;EM167,EN$2:EN166,"&lt;"&amp;EN167)+COUNTIFS(EM168:EM$201,"&gt;"&amp;EM167,EN168:EN$201,"&lt;"&amp;EN167),"")</f>
        <v/>
      </c>
      <c r="ER167" s="166"/>
      <c r="EW167" s="166"/>
      <c r="EX167" s="34" t="e">
        <f t="shared" si="359"/>
        <v>#N/A</v>
      </c>
      <c r="EY167" s="34" t="e">
        <f t="shared" si="360"/>
        <v>#N/A</v>
      </c>
      <c r="EZ167" s="34" t="str">
        <f t="shared" si="361"/>
        <v/>
      </c>
      <c r="FA167" s="47" t="str">
        <f>IF(AND(Include_study?="Yes",Sufficient_data="Yes"),Z_score-('Publication Bias Analysis'!AL$30+'Publication Bias Analysis'!AL$31*Inverse_standard_error),"")</f>
        <v/>
      </c>
      <c r="FG167" s="166"/>
      <c r="FH167" s="104" t="str">
        <f>IF(Z_score&lt;&gt;"",RANK('Publication Bias Analysis'!AT:AT,'Publication Bias Analysis'!AT:AT,1)+COUNTIF('Publication Bias Analysis'!AT$2:AT166,'Publication Bias Analysis'!AT167),"")</f>
        <v/>
      </c>
      <c r="FI167" s="34" t="str">
        <f t="shared" si="362"/>
        <v/>
      </c>
      <c r="FJ167" s="34" t="e">
        <f>IF('Publication Bias Analysis'!AS167&lt;&gt;"",'Publication Bias Analysis'!AS167,NA())</f>
        <v>#N/A</v>
      </c>
      <c r="FK167" s="34" t="e">
        <f>IF('Publication Bias Analysis'!AT167&lt;&gt;"",'Publication Bias Analysis'!AT167,NA())</f>
        <v>#N/A</v>
      </c>
      <c r="FL167" s="34" t="str">
        <f>IF(AND(Include_study?="Yes",Sufficient_data="Yes"),'Publication Bias Analysis'!AS:AS-AVERAGE('Publication Bias Analysis'!AS:AS),"")</f>
        <v/>
      </c>
      <c r="FM167" s="47" t="str">
        <f>IF(AND(Include_study?="Yes",Sufficient_data="Yes"),FK:FK-('Publication Bias Analysis'!AW$30+'Publication Bias Analysis'!AW$31*'Publication Bias Analysis'!AS:AS),"")</f>
        <v/>
      </c>
      <c r="FS167" s="166"/>
      <c r="FT167" s="34" t="str">
        <f t="shared" si="363"/>
        <v/>
      </c>
      <c r="FU167" s="90" t="str">
        <f t="shared" si="324"/>
        <v/>
      </c>
      <c r="FV167" s="47" t="str">
        <f t="shared" si="289"/>
        <v/>
      </c>
    </row>
    <row r="168" spans="1:178" x14ac:dyDescent="0.2">
      <c r="A168" s="169"/>
      <c r="B168" s="54" t="str">
        <f t="shared" si="325"/>
        <v/>
      </c>
      <c r="C168" s="76" t="str">
        <f>IF(B168&lt;&gt;"",IF(B168=0,COUNTIF(B$2:B167,0)+1,COUNTIF(B$2:B167,B168)+B168+COUNTIF(B:B,0)),"")</f>
        <v/>
      </c>
      <c r="D168" s="76" t="str">
        <f t="shared" si="326"/>
        <v/>
      </c>
      <c r="E168" s="121" t="str">
        <f>IF(AND(Sufficient_data="Yes",Include_study?="Yes",Input!Study_name&lt;&gt;""),Input!Study_name,"")</f>
        <v/>
      </c>
      <c r="F16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68" s="76" t="str">
        <f t="shared" si="327"/>
        <v/>
      </c>
      <c r="H168" s="132" t="str">
        <f t="shared" si="328"/>
        <v/>
      </c>
      <c r="I16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68" s="77" t="str">
        <f t="shared" si="329"/>
        <v/>
      </c>
      <c r="K168" s="77" t="str">
        <f t="shared" si="330"/>
        <v/>
      </c>
      <c r="L168" s="77" t="str">
        <f t="shared" si="331"/>
        <v/>
      </c>
      <c r="M168" s="77" t="str">
        <f t="shared" si="332"/>
        <v/>
      </c>
      <c r="N168" s="77" t="str">
        <f t="shared" si="333"/>
        <v/>
      </c>
      <c r="O168" s="146" t="str">
        <f t="shared" si="334"/>
        <v/>
      </c>
      <c r="P168" s="142" t="str">
        <f t="shared" si="335"/>
        <v/>
      </c>
      <c r="Q168" s="35"/>
      <c r="R168" s="71" t="e">
        <f t="shared" si="336"/>
        <v>#N/A</v>
      </c>
      <c r="S168" s="34" t="e">
        <f t="shared" si="337"/>
        <v>#N/A</v>
      </c>
      <c r="T168" s="47" t="e">
        <f t="shared" si="338"/>
        <v>#N/A</v>
      </c>
      <c r="Y168" s="169"/>
      <c r="Z168" s="83" t="str">
        <f t="shared" si="261"/>
        <v/>
      </c>
      <c r="AA168" s="34" t="str">
        <f t="shared" si="339"/>
        <v/>
      </c>
      <c r="AB168" s="34" t="str">
        <f t="shared" si="340"/>
        <v/>
      </c>
      <c r="AC168" s="34" t="str">
        <f t="shared" si="341"/>
        <v/>
      </c>
      <c r="AD168" s="34" t="str">
        <f t="shared" si="342"/>
        <v/>
      </c>
      <c r="AE168" s="77" t="str">
        <f t="shared" si="262"/>
        <v/>
      </c>
      <c r="AF168" s="77" t="str">
        <f t="shared" si="343"/>
        <v/>
      </c>
      <c r="AG168" s="84" t="str">
        <f t="shared" si="263"/>
        <v/>
      </c>
      <c r="AH168" s="34" t="str">
        <f t="shared" si="344"/>
        <v/>
      </c>
      <c r="AI168" s="34" t="str">
        <f t="shared" si="345"/>
        <v/>
      </c>
      <c r="AJ168" s="47" t="str">
        <f t="shared" si="346"/>
        <v/>
      </c>
      <c r="AK168" s="35"/>
      <c r="AL168" s="71" t="e">
        <f t="shared" si="264"/>
        <v>#N/A</v>
      </c>
      <c r="AM168" s="34" t="e">
        <f t="shared" si="265"/>
        <v>#N/A</v>
      </c>
      <c r="AN168" s="47" t="e">
        <f t="shared" si="266"/>
        <v>#N/A</v>
      </c>
      <c r="AO168" s="35"/>
      <c r="AP168" s="83" t="str">
        <f t="shared" si="267"/>
        <v/>
      </c>
      <c r="AQ168" s="34" t="str">
        <f>IF(AND(Sufficient_data="Yes",Include_study?="Yes",Subgroup&lt;&gt;""),IF(COUNTIFS(Input!L$2:L167,"="&amp;"Yes",Input!C$2:C167,"="&amp;"Yes",Input!M$2:M167,"="&amp;Subgroup)&gt;0,"",Subgroup),"")</f>
        <v/>
      </c>
      <c r="AR168" s="89" t="str">
        <f t="shared" si="268"/>
        <v/>
      </c>
      <c r="AS168" s="76" t="str">
        <f t="shared" si="269"/>
        <v/>
      </c>
      <c r="AT168" s="34" t="str">
        <f t="shared" si="270"/>
        <v/>
      </c>
      <c r="AU168" s="90" t="str">
        <f t="shared" si="271"/>
        <v/>
      </c>
      <c r="AV168" s="34" t="str">
        <f t="shared" si="272"/>
        <v/>
      </c>
      <c r="AW168" s="34" t="str">
        <f t="shared" si="273"/>
        <v/>
      </c>
      <c r="AX168" s="34" t="str">
        <f t="shared" si="347"/>
        <v/>
      </c>
      <c r="AY168" s="34" t="str">
        <f t="shared" si="274"/>
        <v/>
      </c>
      <c r="AZ168" s="34" t="str">
        <f t="shared" si="275"/>
        <v/>
      </c>
      <c r="BA168" s="34" t="str">
        <f t="shared" si="348"/>
        <v/>
      </c>
      <c r="BB168" s="89" t="str">
        <f t="shared" si="276"/>
        <v/>
      </c>
      <c r="BC168" s="34" t="str">
        <f t="shared" si="349"/>
        <v/>
      </c>
      <c r="BD168" s="34" t="str">
        <f t="shared" si="350"/>
        <v/>
      </c>
      <c r="BE168" s="34" t="str">
        <f t="shared" si="277"/>
        <v/>
      </c>
      <c r="BF168" s="34" t="str">
        <f t="shared" si="278"/>
        <v/>
      </c>
      <c r="BG168" s="34" t="str">
        <f t="shared" si="319"/>
        <v/>
      </c>
      <c r="BH168" s="34" t="str">
        <f t="shared" si="320"/>
        <v/>
      </c>
      <c r="BI168" s="34" t="str">
        <f t="shared" si="279"/>
        <v/>
      </c>
      <c r="BJ168" s="34" t="str">
        <f t="shared" si="280"/>
        <v/>
      </c>
      <c r="BK168" s="34" t="str">
        <f t="shared" si="281"/>
        <v/>
      </c>
      <c r="BL168" s="34" t="e">
        <f t="shared" si="282"/>
        <v>#N/A</v>
      </c>
      <c r="BM168" s="84" t="str">
        <f t="shared" si="321"/>
        <v/>
      </c>
      <c r="BN168" s="34" t="str">
        <f t="shared" si="283"/>
        <v/>
      </c>
      <c r="BO168" s="34" t="str">
        <f t="shared" si="351"/>
        <v/>
      </c>
      <c r="BP168" s="34" t="str">
        <f t="shared" si="284"/>
        <v/>
      </c>
      <c r="BQ168" s="47" t="str">
        <f t="shared" si="322"/>
        <v/>
      </c>
      <c r="BV168" s="170"/>
      <c r="BW168" s="71" t="e">
        <f>IF(AND(Sufficient_data="Yes",Include_study?="Yes",Moderator&lt;&gt;""),'Moderator Analysis'!E:E,NA())</f>
        <v>#N/A</v>
      </c>
      <c r="BX168" s="34" t="e">
        <f>IF(AND(Include_study?="Yes",Sufficient_data="Yes",Moderator&lt;&gt;""),'Moderator Analysis'!F:F,NA())</f>
        <v>#N/A</v>
      </c>
      <c r="BY168" s="34" t="str">
        <f t="shared" si="352"/>
        <v/>
      </c>
      <c r="BZ168" s="34" t="str">
        <f>IF(AND(Sufficient_data="Yes",Include_study?="Yes",Moderator&lt;&gt;""),'Moderator Analysis'!F:F-CJ$2,"")</f>
        <v/>
      </c>
      <c r="CA168" s="34" t="str">
        <f>IF(AND(Sufficient_data="Yes",Include_study?="Yes",Moderator&lt;&gt;""),'Moderator Analysis'!E:E-CJ$3,"")</f>
        <v/>
      </c>
      <c r="CB168" s="47" t="str">
        <f t="shared" si="353"/>
        <v/>
      </c>
      <c r="CD168" s="95" t="str">
        <f t="shared" si="285"/>
        <v/>
      </c>
      <c r="CE168" s="77" t="str">
        <f>IF(AND(Sufficient_data="Yes",Include_study?="Yes",CD168&lt;&gt;""),'Moderator Analysis'!F:F-'Moderator Analysis'!J$37,"")</f>
        <v/>
      </c>
      <c r="CF168" s="77" t="str">
        <f>IF(AND(Sufficient_data="Yes",Include_study?="Yes",CD168&lt;&gt;""),'Moderator Analysis'!E:E-SUMPRODUCT('Moderator Analysis'!E:E,CD:CD)/SUM(CD:CD),"")</f>
        <v/>
      </c>
      <c r="CG168" s="96" t="str">
        <f>IF(AND(Sufficient_data="Yes",Include_study?="Yes",CD168&lt;&gt;""),CD:CD*(BX168-'Moderator Analysis'!J$29-'Moderator Analysis'!J$30*'Moderator Analysis'!E:E)^2,"")</f>
        <v/>
      </c>
      <c r="CL168" s="170"/>
      <c r="CM168" s="174"/>
      <c r="CN168" s="34" t="str">
        <f t="shared" si="354"/>
        <v/>
      </c>
      <c r="CO168" s="34" t="str">
        <f>IF(AND(Include_study?="Yes",Sufficient_data="Yes"),1/('Publication Bias Analysis'!F:F^2+IF(Additional_model="Fixed effect",0,Calculations!DB$11)),"")</f>
        <v/>
      </c>
      <c r="CP168" s="34" t="str">
        <f>IF(AND(Include_study?="Yes",Sufficient_data="Yes"),1/('Publication Bias Analysis'!F:F^2+IF(Additional_model="Fixed effect",0,'Publication Bias Analysis'!L$32)),"")</f>
        <v/>
      </c>
      <c r="CQ168" s="34" t="str">
        <f>IF(AND(Include_study?="Yes",Sufficient_data="Yes"),'Publication Bias Analysis'!E:E-'Publication Bias Analysis'!I$37,"")</f>
        <v/>
      </c>
      <c r="CR168" s="34" t="str">
        <f t="shared" si="355"/>
        <v/>
      </c>
      <c r="CS168" s="34" t="str">
        <f t="shared" si="364"/>
        <v/>
      </c>
      <c r="CT168" s="76" t="str">
        <f t="shared" si="356"/>
        <v/>
      </c>
      <c r="CU168" s="76" t="str">
        <f>IF(AND(Include_study?="Yes",Sufficient_data="Yes"),CT:CT+IF(DF:DF&lt;0,-1,1)*COUNTIF(CT$2:CT167,CT:CT),"")</f>
        <v/>
      </c>
      <c r="CV168" s="76" t="str">
        <f>IF(AND(Include_study?="Yes",Sufficient_data="Yes"),RANK(DJ:DJ,DJ:DJ,1)*IF(DI:DI&lt;0,-1,1)+IF(DI:DI&lt;0,-1,1)*COUNTIF(CT$2:CT167,CT:CT),"")</f>
        <v/>
      </c>
      <c r="CW168" s="76" t="str">
        <f>IF(AND(Include_study?="Yes",Sufficient_data="Yes"),RANK(DM:DM,DM:DM,1)*IF(DL:DL&lt;0,-1,1)+IF(DL:DL&lt;0,-1,1)*COUNTIF(CT$2:CT167,CT:CT),"")</f>
        <v/>
      </c>
      <c r="CX168" s="34" t="e">
        <f>IF(AND(Include_study?="Yes",Sufficient_data="Yes"),'Publication Bias Analysis'!E:E,NA())</f>
        <v>#N/A</v>
      </c>
      <c r="CY168" s="47" t="e">
        <f>IF(AND(Include_study?="Yes",Sufficient_data="Yes"),'Publication Bias Analysis'!F:F,NA())</f>
        <v>#N/A</v>
      </c>
      <c r="DE168" s="166"/>
      <c r="DF16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68" s="34" t="str">
        <f t="shared" si="286"/>
        <v/>
      </c>
      <c r="DH168" s="47" t="str">
        <f>IF(AND(Include_study?="Yes",Sufficient_data="Yes"),1/('Publication Bias Analysis'!F:F^2+IF(Additional_model="Fixed effect",0,$DQ$7)),"")</f>
        <v/>
      </c>
      <c r="DI168" s="34" t="str">
        <f>IF(AND(Include_study?="Yes",Sufficient_data="Yes"),IF('Publication Bias Analysis'!L$37="Left",'Publication Bias Analysis'!E:E-DQ$3,DQ$3-'Publication Bias Analysis'!E:E),"")</f>
        <v/>
      </c>
      <c r="DJ168" s="34" t="str">
        <f t="shared" si="287"/>
        <v/>
      </c>
      <c r="DK168" s="47" t="str">
        <f>IF(AND(DI168&lt;&gt;"",CU168&lt;=MAX(CU:CU)-DQ$8),1/('Publication Bias Analysis'!F:F^2+IF(Additional_model="Fixed effect",0,$DQ$15)),"")</f>
        <v/>
      </c>
      <c r="DL168" s="7" t="str">
        <f>IF(AND(Include_study?="Yes",Sufficient_data="Yes"),IF('Publication Bias Analysis'!L$37="Left",'Publication Bias Analysis'!E:E-DQ$11,DQ$11-'Publication Bias Analysis'!E:E),"")</f>
        <v/>
      </c>
      <c r="DM168" s="7" t="str">
        <f t="shared" si="288"/>
        <v/>
      </c>
      <c r="DN168" s="47" t="str">
        <f>IF(AND(DL168&lt;&gt;"",CV168&lt;=MAX(CV:CV)-DQ$16),1/('Publication Bias Analysis'!F:F^2+IF(Additional_model="Fixed effect",0,$DQ$23)),"")</f>
        <v/>
      </c>
      <c r="EF168" s="166"/>
      <c r="EG168" s="34" t="str">
        <f t="shared" si="315"/>
        <v/>
      </c>
      <c r="EH168" s="47" t="str">
        <f>IF(AND(Include_study?="Yes",Sufficient_data="Yes"),Z_score-('Publication Bias Analysis'!P$3+'Publication Bias Analysis'!P$4*Inverse_standard_error),"")</f>
        <v/>
      </c>
      <c r="EJ168" s="166"/>
      <c r="EK168" s="34" t="str">
        <f>IF(AND(Include_study?="Yes",Sufficient_data="Yes"),('Publication Bias Analysis'!E:E-SUMPRODUCT('Publication Bias Analysis'!E:E,Calculations!CN:CN)/SUM(Calculations!CN:CN))/(SQRT(EL:EL)),"")</f>
        <v/>
      </c>
      <c r="EL168" s="34" t="str">
        <f>IF(AND(Include_study?="Yes",Sufficient_data="Yes"),'Publication Bias Analysis'!F:F^2-1/(SUM(Calculations!CN:CN)),"")</f>
        <v/>
      </c>
      <c r="EM168" s="76" t="str">
        <f t="shared" si="357"/>
        <v/>
      </c>
      <c r="EN168" s="76" t="str">
        <f t="shared" si="358"/>
        <v/>
      </c>
      <c r="EO168" s="76" t="str">
        <f>IF(AND(Include_study?="Yes",Sufficient_data="Yes"),COUNTIFS(EM$2:EM167,"&lt;"&amp;EM168,EN$2:EN167,"&lt;"&amp;EN168)+COUNTIFS(EM169:EM$201,"&lt;"&amp;EM168,EN169:EN$201,"&lt;"&amp;EN168)+COUNTIFS(EM$2:EM167,"&gt;"&amp;EM168,EN$2:EN167,"&gt;"&amp;EN168)+COUNTIFS(EM169:EM$201,"&gt;"&amp;EM168,EN169:EN$201,"&gt;"&amp;EN168),"")</f>
        <v/>
      </c>
      <c r="EP168" s="101" t="str">
        <f>IF(AND(Include_study?="Yes",Sufficient_data="Yes"),COUNTIFS(EM$2:EM167,"&lt;"&amp;EM168,EN$2:EN167,"&gt;"&amp;EN168)+COUNTIFS(EM169:EM$201,"&lt;"&amp;EM168,EN169:EN$201,"&gt;"&amp;EN168)+COUNTIFS(EM$2:EM167,"&gt;"&amp;EM168,EN$2:EN167,"&lt;"&amp;EN168)+COUNTIFS(EM169:EM$201,"&gt;"&amp;EM168,EN169:EN$201,"&lt;"&amp;EN168),"")</f>
        <v/>
      </c>
      <c r="ER168" s="166"/>
      <c r="EW168" s="166"/>
      <c r="EX168" s="34" t="e">
        <f t="shared" si="359"/>
        <v>#N/A</v>
      </c>
      <c r="EY168" s="34" t="e">
        <f t="shared" si="360"/>
        <v>#N/A</v>
      </c>
      <c r="EZ168" s="34" t="str">
        <f t="shared" si="361"/>
        <v/>
      </c>
      <c r="FA168" s="47" t="str">
        <f>IF(AND(Include_study?="Yes",Sufficient_data="Yes"),Z_score-('Publication Bias Analysis'!AL$30+'Publication Bias Analysis'!AL$31*Inverse_standard_error),"")</f>
        <v/>
      </c>
      <c r="FG168" s="166"/>
      <c r="FH168" s="104" t="str">
        <f>IF(Z_score&lt;&gt;"",RANK('Publication Bias Analysis'!AT:AT,'Publication Bias Analysis'!AT:AT,1)+COUNTIF('Publication Bias Analysis'!AT$2:AT167,'Publication Bias Analysis'!AT168),"")</f>
        <v/>
      </c>
      <c r="FI168" s="34" t="str">
        <f t="shared" si="362"/>
        <v/>
      </c>
      <c r="FJ168" s="34" t="e">
        <f>IF('Publication Bias Analysis'!AS168&lt;&gt;"",'Publication Bias Analysis'!AS168,NA())</f>
        <v>#N/A</v>
      </c>
      <c r="FK168" s="34" t="e">
        <f>IF('Publication Bias Analysis'!AT168&lt;&gt;"",'Publication Bias Analysis'!AT168,NA())</f>
        <v>#N/A</v>
      </c>
      <c r="FL168" s="34" t="str">
        <f>IF(AND(Include_study?="Yes",Sufficient_data="Yes"),'Publication Bias Analysis'!AS:AS-AVERAGE('Publication Bias Analysis'!AS:AS),"")</f>
        <v/>
      </c>
      <c r="FM168" s="47" t="str">
        <f>IF(AND(Include_study?="Yes",Sufficient_data="Yes"),FK:FK-('Publication Bias Analysis'!AW$30+'Publication Bias Analysis'!AW$31*'Publication Bias Analysis'!AS:AS),"")</f>
        <v/>
      </c>
      <c r="FS168" s="166"/>
      <c r="FT168" s="34" t="str">
        <f t="shared" si="363"/>
        <v/>
      </c>
      <c r="FU168" s="90" t="str">
        <f t="shared" si="324"/>
        <v/>
      </c>
      <c r="FV168" s="47" t="str">
        <f t="shared" si="289"/>
        <v/>
      </c>
    </row>
    <row r="169" spans="1:178" x14ac:dyDescent="0.2">
      <c r="A169" s="169"/>
      <c r="B169" s="54" t="str">
        <f t="shared" si="325"/>
        <v/>
      </c>
      <c r="C169" s="76" t="str">
        <f>IF(B169&lt;&gt;"",IF(B169=0,COUNTIF(B$2:B168,0)+1,COUNTIF(B$2:B168,B169)+B169+COUNTIF(B:B,0)),"")</f>
        <v/>
      </c>
      <c r="D169" s="76" t="str">
        <f t="shared" si="326"/>
        <v/>
      </c>
      <c r="E169" s="121" t="str">
        <f>IF(AND(Sufficient_data="Yes",Include_study?="Yes",Input!Study_name&lt;&gt;""),Input!Study_name,"")</f>
        <v/>
      </c>
      <c r="F16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69" s="76" t="str">
        <f t="shared" si="327"/>
        <v/>
      </c>
      <c r="H169" s="132" t="str">
        <f t="shared" si="328"/>
        <v/>
      </c>
      <c r="I16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69" s="77" t="str">
        <f t="shared" si="329"/>
        <v/>
      </c>
      <c r="K169" s="77" t="str">
        <f t="shared" si="330"/>
        <v/>
      </c>
      <c r="L169" s="77" t="str">
        <f t="shared" si="331"/>
        <v/>
      </c>
      <c r="M169" s="77" t="str">
        <f t="shared" si="332"/>
        <v/>
      </c>
      <c r="N169" s="77" t="str">
        <f t="shared" si="333"/>
        <v/>
      </c>
      <c r="O169" s="146" t="str">
        <f t="shared" si="334"/>
        <v/>
      </c>
      <c r="P169" s="142" t="str">
        <f t="shared" si="335"/>
        <v/>
      </c>
      <c r="Q169" s="35"/>
      <c r="R169" s="71" t="e">
        <f t="shared" si="336"/>
        <v>#N/A</v>
      </c>
      <c r="S169" s="34" t="e">
        <f t="shared" si="337"/>
        <v>#N/A</v>
      </c>
      <c r="T169" s="47" t="e">
        <f t="shared" si="338"/>
        <v>#N/A</v>
      </c>
      <c r="Y169" s="169"/>
      <c r="Z169" s="83" t="str">
        <f t="shared" si="261"/>
        <v/>
      </c>
      <c r="AA169" s="34" t="str">
        <f t="shared" si="339"/>
        <v/>
      </c>
      <c r="AB169" s="34" t="str">
        <f t="shared" si="340"/>
        <v/>
      </c>
      <c r="AC169" s="34" t="str">
        <f t="shared" si="341"/>
        <v/>
      </c>
      <c r="AD169" s="34" t="str">
        <f t="shared" si="342"/>
        <v/>
      </c>
      <c r="AE169" s="77" t="str">
        <f t="shared" si="262"/>
        <v/>
      </c>
      <c r="AF169" s="77" t="str">
        <f t="shared" si="343"/>
        <v/>
      </c>
      <c r="AG169" s="84" t="str">
        <f t="shared" si="263"/>
        <v/>
      </c>
      <c r="AH169" s="34" t="str">
        <f t="shared" si="344"/>
        <v/>
      </c>
      <c r="AI169" s="34" t="str">
        <f t="shared" si="345"/>
        <v/>
      </c>
      <c r="AJ169" s="47" t="str">
        <f t="shared" si="346"/>
        <v/>
      </c>
      <c r="AK169" s="35"/>
      <c r="AL169" s="71" t="e">
        <f t="shared" si="264"/>
        <v>#N/A</v>
      </c>
      <c r="AM169" s="34" t="e">
        <f t="shared" si="265"/>
        <v>#N/A</v>
      </c>
      <c r="AN169" s="47" t="e">
        <f t="shared" si="266"/>
        <v>#N/A</v>
      </c>
      <c r="AO169" s="35"/>
      <c r="AP169" s="83" t="str">
        <f t="shared" si="267"/>
        <v/>
      </c>
      <c r="AQ169" s="34" t="str">
        <f>IF(AND(Sufficient_data="Yes",Include_study?="Yes",Subgroup&lt;&gt;""),IF(COUNTIFS(Input!L$2:L168,"="&amp;"Yes",Input!C$2:C168,"="&amp;"Yes",Input!M$2:M168,"="&amp;Subgroup)&gt;0,"",Subgroup),"")</f>
        <v/>
      </c>
      <c r="AR169" s="89" t="str">
        <f t="shared" si="268"/>
        <v/>
      </c>
      <c r="AS169" s="76" t="str">
        <f t="shared" si="269"/>
        <v/>
      </c>
      <c r="AT169" s="34" t="str">
        <f t="shared" si="270"/>
        <v/>
      </c>
      <c r="AU169" s="90" t="str">
        <f t="shared" si="271"/>
        <v/>
      </c>
      <c r="AV169" s="34" t="str">
        <f t="shared" si="272"/>
        <v/>
      </c>
      <c r="AW169" s="34" t="str">
        <f t="shared" si="273"/>
        <v/>
      </c>
      <c r="AX169" s="34" t="str">
        <f t="shared" si="347"/>
        <v/>
      </c>
      <c r="AY169" s="34" t="str">
        <f t="shared" si="274"/>
        <v/>
      </c>
      <c r="AZ169" s="34" t="str">
        <f t="shared" si="275"/>
        <v/>
      </c>
      <c r="BA169" s="34" t="str">
        <f t="shared" si="348"/>
        <v/>
      </c>
      <c r="BB169" s="89" t="str">
        <f t="shared" si="276"/>
        <v/>
      </c>
      <c r="BC169" s="34" t="str">
        <f t="shared" si="349"/>
        <v/>
      </c>
      <c r="BD169" s="34" t="str">
        <f t="shared" si="350"/>
        <v/>
      </c>
      <c r="BE169" s="34" t="str">
        <f t="shared" si="277"/>
        <v/>
      </c>
      <c r="BF169" s="34" t="str">
        <f t="shared" si="278"/>
        <v/>
      </c>
      <c r="BG169" s="34" t="str">
        <f t="shared" si="319"/>
        <v/>
      </c>
      <c r="BH169" s="34" t="str">
        <f t="shared" si="320"/>
        <v/>
      </c>
      <c r="BI169" s="34" t="str">
        <f t="shared" si="279"/>
        <v/>
      </c>
      <c r="BJ169" s="34" t="str">
        <f t="shared" si="280"/>
        <v/>
      </c>
      <c r="BK169" s="34" t="str">
        <f t="shared" si="281"/>
        <v/>
      </c>
      <c r="BL169" s="34" t="e">
        <f t="shared" si="282"/>
        <v>#N/A</v>
      </c>
      <c r="BM169" s="84" t="str">
        <f t="shared" si="321"/>
        <v/>
      </c>
      <c r="BN169" s="34" t="str">
        <f t="shared" si="283"/>
        <v/>
      </c>
      <c r="BO169" s="34" t="str">
        <f t="shared" si="351"/>
        <v/>
      </c>
      <c r="BP169" s="34" t="str">
        <f t="shared" si="284"/>
        <v/>
      </c>
      <c r="BQ169" s="47" t="str">
        <f t="shared" si="322"/>
        <v/>
      </c>
      <c r="BV169" s="170"/>
      <c r="BW169" s="71" t="e">
        <f>IF(AND(Sufficient_data="Yes",Include_study?="Yes",Moderator&lt;&gt;""),'Moderator Analysis'!E:E,NA())</f>
        <v>#N/A</v>
      </c>
      <c r="BX169" s="34" t="e">
        <f>IF(AND(Include_study?="Yes",Sufficient_data="Yes",Moderator&lt;&gt;""),'Moderator Analysis'!F:F,NA())</f>
        <v>#N/A</v>
      </c>
      <c r="BY169" s="34" t="str">
        <f t="shared" si="352"/>
        <v/>
      </c>
      <c r="BZ169" s="34" t="str">
        <f>IF(AND(Sufficient_data="Yes",Include_study?="Yes",Moderator&lt;&gt;""),'Moderator Analysis'!F:F-CJ$2,"")</f>
        <v/>
      </c>
      <c r="CA169" s="34" t="str">
        <f>IF(AND(Sufficient_data="Yes",Include_study?="Yes",Moderator&lt;&gt;""),'Moderator Analysis'!E:E-CJ$3,"")</f>
        <v/>
      </c>
      <c r="CB169" s="47" t="str">
        <f t="shared" si="353"/>
        <v/>
      </c>
      <c r="CD169" s="95" t="str">
        <f t="shared" si="285"/>
        <v/>
      </c>
      <c r="CE169" s="77" t="str">
        <f>IF(AND(Sufficient_data="Yes",Include_study?="Yes",CD169&lt;&gt;""),'Moderator Analysis'!F:F-'Moderator Analysis'!J$37,"")</f>
        <v/>
      </c>
      <c r="CF169" s="77" t="str">
        <f>IF(AND(Sufficient_data="Yes",Include_study?="Yes",CD169&lt;&gt;""),'Moderator Analysis'!E:E-SUMPRODUCT('Moderator Analysis'!E:E,CD:CD)/SUM(CD:CD),"")</f>
        <v/>
      </c>
      <c r="CG169" s="96" t="str">
        <f>IF(AND(Sufficient_data="Yes",Include_study?="Yes",CD169&lt;&gt;""),CD:CD*(BX169-'Moderator Analysis'!J$29-'Moderator Analysis'!J$30*'Moderator Analysis'!E:E)^2,"")</f>
        <v/>
      </c>
      <c r="CL169" s="170"/>
      <c r="CM169" s="174"/>
      <c r="CN169" s="34" t="str">
        <f t="shared" si="354"/>
        <v/>
      </c>
      <c r="CO169" s="34" t="str">
        <f>IF(AND(Include_study?="Yes",Sufficient_data="Yes"),1/('Publication Bias Analysis'!F:F^2+IF(Additional_model="Fixed effect",0,Calculations!DB$11)),"")</f>
        <v/>
      </c>
      <c r="CP169" s="34" t="str">
        <f>IF(AND(Include_study?="Yes",Sufficient_data="Yes"),1/('Publication Bias Analysis'!F:F^2+IF(Additional_model="Fixed effect",0,'Publication Bias Analysis'!L$32)),"")</f>
        <v/>
      </c>
      <c r="CQ169" s="34" t="str">
        <f>IF(AND(Include_study?="Yes",Sufficient_data="Yes"),'Publication Bias Analysis'!E:E-'Publication Bias Analysis'!I$37,"")</f>
        <v/>
      </c>
      <c r="CR169" s="34" t="str">
        <f t="shared" si="355"/>
        <v/>
      </c>
      <c r="CS169" s="34" t="str">
        <f t="shared" si="364"/>
        <v/>
      </c>
      <c r="CT169" s="76" t="str">
        <f t="shared" si="356"/>
        <v/>
      </c>
      <c r="CU169" s="76" t="str">
        <f>IF(AND(Include_study?="Yes",Sufficient_data="Yes"),CT:CT+IF(DF:DF&lt;0,-1,1)*COUNTIF(CT$2:CT168,CT:CT),"")</f>
        <v/>
      </c>
      <c r="CV169" s="76" t="str">
        <f>IF(AND(Include_study?="Yes",Sufficient_data="Yes"),RANK(DJ:DJ,DJ:DJ,1)*IF(DI:DI&lt;0,-1,1)+IF(DI:DI&lt;0,-1,1)*COUNTIF(CT$2:CT168,CT:CT),"")</f>
        <v/>
      </c>
      <c r="CW169" s="76" t="str">
        <f>IF(AND(Include_study?="Yes",Sufficient_data="Yes"),RANK(DM:DM,DM:DM,1)*IF(DL:DL&lt;0,-1,1)+IF(DL:DL&lt;0,-1,1)*COUNTIF(CT$2:CT168,CT:CT),"")</f>
        <v/>
      </c>
      <c r="CX169" s="34" t="e">
        <f>IF(AND(Include_study?="Yes",Sufficient_data="Yes"),'Publication Bias Analysis'!E:E,NA())</f>
        <v>#N/A</v>
      </c>
      <c r="CY169" s="47" t="e">
        <f>IF(AND(Include_study?="Yes",Sufficient_data="Yes"),'Publication Bias Analysis'!F:F,NA())</f>
        <v>#N/A</v>
      </c>
      <c r="DE169" s="166"/>
      <c r="DF16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69" s="34" t="str">
        <f t="shared" si="286"/>
        <v/>
      </c>
      <c r="DH169" s="47" t="str">
        <f>IF(AND(Include_study?="Yes",Sufficient_data="Yes"),1/('Publication Bias Analysis'!F:F^2+IF(Additional_model="Fixed effect",0,$DQ$7)),"")</f>
        <v/>
      </c>
      <c r="DI169" s="34" t="str">
        <f>IF(AND(Include_study?="Yes",Sufficient_data="Yes"),IF('Publication Bias Analysis'!L$37="Left",'Publication Bias Analysis'!E:E-DQ$3,DQ$3-'Publication Bias Analysis'!E:E),"")</f>
        <v/>
      </c>
      <c r="DJ169" s="34" t="str">
        <f t="shared" si="287"/>
        <v/>
      </c>
      <c r="DK169" s="47" t="str">
        <f>IF(AND(DI169&lt;&gt;"",CU169&lt;=MAX(CU:CU)-DQ$8),1/('Publication Bias Analysis'!F:F^2+IF(Additional_model="Fixed effect",0,$DQ$15)),"")</f>
        <v/>
      </c>
      <c r="DL169" s="7" t="str">
        <f>IF(AND(Include_study?="Yes",Sufficient_data="Yes"),IF('Publication Bias Analysis'!L$37="Left",'Publication Bias Analysis'!E:E-DQ$11,DQ$11-'Publication Bias Analysis'!E:E),"")</f>
        <v/>
      </c>
      <c r="DM169" s="7" t="str">
        <f t="shared" si="288"/>
        <v/>
      </c>
      <c r="DN169" s="47" t="str">
        <f>IF(AND(DL169&lt;&gt;"",CV169&lt;=MAX(CV:CV)-DQ$16),1/('Publication Bias Analysis'!F:F^2+IF(Additional_model="Fixed effect",0,$DQ$23)),"")</f>
        <v/>
      </c>
      <c r="EF169" s="166"/>
      <c r="EG169" s="34" t="str">
        <f t="shared" si="315"/>
        <v/>
      </c>
      <c r="EH169" s="47" t="str">
        <f>IF(AND(Include_study?="Yes",Sufficient_data="Yes"),Z_score-('Publication Bias Analysis'!P$3+'Publication Bias Analysis'!P$4*Inverse_standard_error),"")</f>
        <v/>
      </c>
      <c r="EJ169" s="166"/>
      <c r="EK169" s="34" t="str">
        <f>IF(AND(Include_study?="Yes",Sufficient_data="Yes"),('Publication Bias Analysis'!E:E-SUMPRODUCT('Publication Bias Analysis'!E:E,Calculations!CN:CN)/SUM(Calculations!CN:CN))/(SQRT(EL:EL)),"")</f>
        <v/>
      </c>
      <c r="EL169" s="34" t="str">
        <f>IF(AND(Include_study?="Yes",Sufficient_data="Yes"),'Publication Bias Analysis'!F:F^2-1/(SUM(Calculations!CN:CN)),"")</f>
        <v/>
      </c>
      <c r="EM169" s="76" t="str">
        <f t="shared" si="357"/>
        <v/>
      </c>
      <c r="EN169" s="76" t="str">
        <f t="shared" si="358"/>
        <v/>
      </c>
      <c r="EO169" s="76" t="str">
        <f>IF(AND(Include_study?="Yes",Sufficient_data="Yes"),COUNTIFS(EM$2:EM168,"&lt;"&amp;EM169,EN$2:EN168,"&lt;"&amp;EN169)+COUNTIFS(EM170:EM$201,"&lt;"&amp;EM169,EN170:EN$201,"&lt;"&amp;EN169)+COUNTIFS(EM$2:EM168,"&gt;"&amp;EM169,EN$2:EN168,"&gt;"&amp;EN169)+COUNTIFS(EM170:EM$201,"&gt;"&amp;EM169,EN170:EN$201,"&gt;"&amp;EN169),"")</f>
        <v/>
      </c>
      <c r="EP169" s="101" t="str">
        <f>IF(AND(Include_study?="Yes",Sufficient_data="Yes"),COUNTIFS(EM$2:EM168,"&lt;"&amp;EM169,EN$2:EN168,"&gt;"&amp;EN169)+COUNTIFS(EM170:EM$201,"&lt;"&amp;EM169,EN170:EN$201,"&gt;"&amp;EN169)+COUNTIFS(EM$2:EM168,"&gt;"&amp;EM169,EN$2:EN168,"&lt;"&amp;EN169)+COUNTIFS(EM170:EM$201,"&gt;"&amp;EM169,EN170:EN$201,"&lt;"&amp;EN169),"")</f>
        <v/>
      </c>
      <c r="ER169" s="166"/>
      <c r="EW169" s="166"/>
      <c r="EX169" s="34" t="e">
        <f t="shared" si="359"/>
        <v>#N/A</v>
      </c>
      <c r="EY169" s="34" t="e">
        <f t="shared" si="360"/>
        <v>#N/A</v>
      </c>
      <c r="EZ169" s="34" t="str">
        <f t="shared" si="361"/>
        <v/>
      </c>
      <c r="FA169" s="47" t="str">
        <f>IF(AND(Include_study?="Yes",Sufficient_data="Yes"),Z_score-('Publication Bias Analysis'!AL$30+'Publication Bias Analysis'!AL$31*Inverse_standard_error),"")</f>
        <v/>
      </c>
      <c r="FG169" s="166"/>
      <c r="FH169" s="104" t="str">
        <f>IF(Z_score&lt;&gt;"",RANK('Publication Bias Analysis'!AT:AT,'Publication Bias Analysis'!AT:AT,1)+COUNTIF('Publication Bias Analysis'!AT$2:AT168,'Publication Bias Analysis'!AT169),"")</f>
        <v/>
      </c>
      <c r="FI169" s="34" t="str">
        <f t="shared" si="362"/>
        <v/>
      </c>
      <c r="FJ169" s="34" t="e">
        <f>IF('Publication Bias Analysis'!AS169&lt;&gt;"",'Publication Bias Analysis'!AS169,NA())</f>
        <v>#N/A</v>
      </c>
      <c r="FK169" s="34" t="e">
        <f>IF('Publication Bias Analysis'!AT169&lt;&gt;"",'Publication Bias Analysis'!AT169,NA())</f>
        <v>#N/A</v>
      </c>
      <c r="FL169" s="34" t="str">
        <f>IF(AND(Include_study?="Yes",Sufficient_data="Yes"),'Publication Bias Analysis'!AS:AS-AVERAGE('Publication Bias Analysis'!AS:AS),"")</f>
        <v/>
      </c>
      <c r="FM169" s="47" t="str">
        <f>IF(AND(Include_study?="Yes",Sufficient_data="Yes"),FK:FK-('Publication Bias Analysis'!AW$30+'Publication Bias Analysis'!AW$31*'Publication Bias Analysis'!AS:AS),"")</f>
        <v/>
      </c>
      <c r="FS169" s="166"/>
      <c r="FT169" s="34" t="str">
        <f t="shared" si="363"/>
        <v/>
      </c>
      <c r="FU169" s="90" t="str">
        <f t="shared" si="324"/>
        <v/>
      </c>
      <c r="FV169" s="47" t="str">
        <f t="shared" si="289"/>
        <v/>
      </c>
    </row>
    <row r="170" spans="1:178" x14ac:dyDescent="0.2">
      <c r="A170" s="169"/>
      <c r="B170" s="54" t="str">
        <f t="shared" si="325"/>
        <v/>
      </c>
      <c r="C170" s="76" t="str">
        <f>IF(B170&lt;&gt;"",IF(B170=0,COUNTIF(B$2:B169,0)+1,COUNTIF(B$2:B169,B170)+B170+COUNTIF(B:B,0)),"")</f>
        <v/>
      </c>
      <c r="D170" s="76" t="str">
        <f t="shared" si="326"/>
        <v/>
      </c>
      <c r="E170" s="121" t="str">
        <f>IF(AND(Sufficient_data="Yes",Include_study?="Yes",Input!Study_name&lt;&gt;""),Input!Study_name,"")</f>
        <v/>
      </c>
      <c r="F17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70" s="76" t="str">
        <f t="shared" si="327"/>
        <v/>
      </c>
      <c r="H170" s="132" t="str">
        <f t="shared" si="328"/>
        <v/>
      </c>
      <c r="I17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70" s="77" t="str">
        <f t="shared" si="329"/>
        <v/>
      </c>
      <c r="K170" s="77" t="str">
        <f t="shared" si="330"/>
        <v/>
      </c>
      <c r="L170" s="77" t="str">
        <f t="shared" si="331"/>
        <v/>
      </c>
      <c r="M170" s="77" t="str">
        <f t="shared" si="332"/>
        <v/>
      </c>
      <c r="N170" s="77" t="str">
        <f t="shared" si="333"/>
        <v/>
      </c>
      <c r="O170" s="146" t="str">
        <f t="shared" si="334"/>
        <v/>
      </c>
      <c r="P170" s="142" t="str">
        <f t="shared" si="335"/>
        <v/>
      </c>
      <c r="Q170" s="35"/>
      <c r="R170" s="71" t="e">
        <f t="shared" si="336"/>
        <v>#N/A</v>
      </c>
      <c r="S170" s="34" t="e">
        <f t="shared" si="337"/>
        <v>#N/A</v>
      </c>
      <c r="T170" s="47" t="e">
        <f t="shared" si="338"/>
        <v>#N/A</v>
      </c>
      <c r="Y170" s="169"/>
      <c r="Z170" s="83" t="str">
        <f t="shared" si="261"/>
        <v/>
      </c>
      <c r="AA170" s="34" t="str">
        <f t="shared" si="339"/>
        <v/>
      </c>
      <c r="AB170" s="34" t="str">
        <f t="shared" si="340"/>
        <v/>
      </c>
      <c r="AC170" s="34" t="str">
        <f t="shared" si="341"/>
        <v/>
      </c>
      <c r="AD170" s="34" t="str">
        <f t="shared" si="342"/>
        <v/>
      </c>
      <c r="AE170" s="77" t="str">
        <f t="shared" si="262"/>
        <v/>
      </c>
      <c r="AF170" s="77" t="str">
        <f t="shared" si="343"/>
        <v/>
      </c>
      <c r="AG170" s="84" t="str">
        <f t="shared" si="263"/>
        <v/>
      </c>
      <c r="AH170" s="34" t="str">
        <f t="shared" si="344"/>
        <v/>
      </c>
      <c r="AI170" s="34" t="str">
        <f t="shared" si="345"/>
        <v/>
      </c>
      <c r="AJ170" s="47" t="str">
        <f t="shared" si="346"/>
        <v/>
      </c>
      <c r="AK170" s="35"/>
      <c r="AL170" s="71" t="e">
        <f t="shared" si="264"/>
        <v>#N/A</v>
      </c>
      <c r="AM170" s="34" t="e">
        <f t="shared" si="265"/>
        <v>#N/A</v>
      </c>
      <c r="AN170" s="47" t="e">
        <f t="shared" si="266"/>
        <v>#N/A</v>
      </c>
      <c r="AO170" s="35"/>
      <c r="AP170" s="83" t="str">
        <f t="shared" si="267"/>
        <v/>
      </c>
      <c r="AQ170" s="34" t="str">
        <f>IF(AND(Sufficient_data="Yes",Include_study?="Yes",Subgroup&lt;&gt;""),IF(COUNTIFS(Input!L$2:L169,"="&amp;"Yes",Input!C$2:C169,"="&amp;"Yes",Input!M$2:M169,"="&amp;Subgroup)&gt;0,"",Subgroup),"")</f>
        <v/>
      </c>
      <c r="AR170" s="89" t="str">
        <f t="shared" si="268"/>
        <v/>
      </c>
      <c r="AS170" s="76" t="str">
        <f t="shared" si="269"/>
        <v/>
      </c>
      <c r="AT170" s="34" t="str">
        <f t="shared" si="270"/>
        <v/>
      </c>
      <c r="AU170" s="90" t="str">
        <f t="shared" si="271"/>
        <v/>
      </c>
      <c r="AV170" s="34" t="str">
        <f t="shared" si="272"/>
        <v/>
      </c>
      <c r="AW170" s="34" t="str">
        <f t="shared" si="273"/>
        <v/>
      </c>
      <c r="AX170" s="34" t="str">
        <f t="shared" si="347"/>
        <v/>
      </c>
      <c r="AY170" s="34" t="str">
        <f t="shared" si="274"/>
        <v/>
      </c>
      <c r="AZ170" s="34" t="str">
        <f t="shared" si="275"/>
        <v/>
      </c>
      <c r="BA170" s="34" t="str">
        <f t="shared" si="348"/>
        <v/>
      </c>
      <c r="BB170" s="89" t="str">
        <f t="shared" si="276"/>
        <v/>
      </c>
      <c r="BC170" s="34" t="str">
        <f t="shared" si="349"/>
        <v/>
      </c>
      <c r="BD170" s="34" t="str">
        <f t="shared" si="350"/>
        <v/>
      </c>
      <c r="BE170" s="34" t="str">
        <f t="shared" si="277"/>
        <v/>
      </c>
      <c r="BF170" s="34" t="str">
        <f t="shared" si="278"/>
        <v/>
      </c>
      <c r="BG170" s="34" t="str">
        <f t="shared" si="319"/>
        <v/>
      </c>
      <c r="BH170" s="34" t="str">
        <f t="shared" si="320"/>
        <v/>
      </c>
      <c r="BI170" s="34" t="str">
        <f t="shared" si="279"/>
        <v/>
      </c>
      <c r="BJ170" s="34" t="str">
        <f t="shared" si="280"/>
        <v/>
      </c>
      <c r="BK170" s="34" t="str">
        <f t="shared" si="281"/>
        <v/>
      </c>
      <c r="BL170" s="34" t="e">
        <f t="shared" si="282"/>
        <v>#N/A</v>
      </c>
      <c r="BM170" s="84" t="str">
        <f t="shared" si="321"/>
        <v/>
      </c>
      <c r="BN170" s="34" t="str">
        <f t="shared" si="283"/>
        <v/>
      </c>
      <c r="BO170" s="34" t="str">
        <f t="shared" si="351"/>
        <v/>
      </c>
      <c r="BP170" s="34" t="str">
        <f t="shared" si="284"/>
        <v/>
      </c>
      <c r="BQ170" s="47" t="str">
        <f t="shared" si="322"/>
        <v/>
      </c>
      <c r="BV170" s="170"/>
      <c r="BW170" s="71" t="e">
        <f>IF(AND(Sufficient_data="Yes",Include_study?="Yes",Moderator&lt;&gt;""),'Moderator Analysis'!E:E,NA())</f>
        <v>#N/A</v>
      </c>
      <c r="BX170" s="34" t="e">
        <f>IF(AND(Include_study?="Yes",Sufficient_data="Yes",Moderator&lt;&gt;""),'Moderator Analysis'!F:F,NA())</f>
        <v>#N/A</v>
      </c>
      <c r="BY170" s="34" t="str">
        <f t="shared" si="352"/>
        <v/>
      </c>
      <c r="BZ170" s="34" t="str">
        <f>IF(AND(Sufficient_data="Yes",Include_study?="Yes",Moderator&lt;&gt;""),'Moderator Analysis'!F:F-CJ$2,"")</f>
        <v/>
      </c>
      <c r="CA170" s="34" t="str">
        <f>IF(AND(Sufficient_data="Yes",Include_study?="Yes",Moderator&lt;&gt;""),'Moderator Analysis'!E:E-CJ$3,"")</f>
        <v/>
      </c>
      <c r="CB170" s="47" t="str">
        <f t="shared" si="353"/>
        <v/>
      </c>
      <c r="CD170" s="95" t="str">
        <f t="shared" si="285"/>
        <v/>
      </c>
      <c r="CE170" s="77" t="str">
        <f>IF(AND(Sufficient_data="Yes",Include_study?="Yes",CD170&lt;&gt;""),'Moderator Analysis'!F:F-'Moderator Analysis'!J$37,"")</f>
        <v/>
      </c>
      <c r="CF170" s="77" t="str">
        <f>IF(AND(Sufficient_data="Yes",Include_study?="Yes",CD170&lt;&gt;""),'Moderator Analysis'!E:E-SUMPRODUCT('Moderator Analysis'!E:E,CD:CD)/SUM(CD:CD),"")</f>
        <v/>
      </c>
      <c r="CG170" s="96" t="str">
        <f>IF(AND(Sufficient_data="Yes",Include_study?="Yes",CD170&lt;&gt;""),CD:CD*(BX170-'Moderator Analysis'!J$29-'Moderator Analysis'!J$30*'Moderator Analysis'!E:E)^2,"")</f>
        <v/>
      </c>
      <c r="CL170" s="170"/>
      <c r="CM170" s="174"/>
      <c r="CN170" s="34" t="str">
        <f t="shared" si="354"/>
        <v/>
      </c>
      <c r="CO170" s="34" t="str">
        <f>IF(AND(Include_study?="Yes",Sufficient_data="Yes"),1/('Publication Bias Analysis'!F:F^2+IF(Additional_model="Fixed effect",0,Calculations!DB$11)),"")</f>
        <v/>
      </c>
      <c r="CP170" s="34" t="str">
        <f>IF(AND(Include_study?="Yes",Sufficient_data="Yes"),1/('Publication Bias Analysis'!F:F^2+IF(Additional_model="Fixed effect",0,'Publication Bias Analysis'!L$32)),"")</f>
        <v/>
      </c>
      <c r="CQ170" s="34" t="str">
        <f>IF(AND(Include_study?="Yes",Sufficient_data="Yes"),'Publication Bias Analysis'!E:E-'Publication Bias Analysis'!I$37,"")</f>
        <v/>
      </c>
      <c r="CR170" s="34" t="str">
        <f t="shared" si="355"/>
        <v/>
      </c>
      <c r="CS170" s="34" t="str">
        <f t="shared" si="364"/>
        <v/>
      </c>
      <c r="CT170" s="76" t="str">
        <f t="shared" si="356"/>
        <v/>
      </c>
      <c r="CU170" s="76" t="str">
        <f>IF(AND(Include_study?="Yes",Sufficient_data="Yes"),CT:CT+IF(DF:DF&lt;0,-1,1)*COUNTIF(CT$2:CT169,CT:CT),"")</f>
        <v/>
      </c>
      <c r="CV170" s="76" t="str">
        <f>IF(AND(Include_study?="Yes",Sufficient_data="Yes"),RANK(DJ:DJ,DJ:DJ,1)*IF(DI:DI&lt;0,-1,1)+IF(DI:DI&lt;0,-1,1)*COUNTIF(CT$2:CT169,CT:CT),"")</f>
        <v/>
      </c>
      <c r="CW170" s="76" t="str">
        <f>IF(AND(Include_study?="Yes",Sufficient_data="Yes"),RANK(DM:DM,DM:DM,1)*IF(DL:DL&lt;0,-1,1)+IF(DL:DL&lt;0,-1,1)*COUNTIF(CT$2:CT169,CT:CT),"")</f>
        <v/>
      </c>
      <c r="CX170" s="34" t="e">
        <f>IF(AND(Include_study?="Yes",Sufficient_data="Yes"),'Publication Bias Analysis'!E:E,NA())</f>
        <v>#N/A</v>
      </c>
      <c r="CY170" s="47" t="e">
        <f>IF(AND(Include_study?="Yes",Sufficient_data="Yes"),'Publication Bias Analysis'!F:F,NA())</f>
        <v>#N/A</v>
      </c>
      <c r="DE170" s="166"/>
      <c r="DF17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70" s="34" t="str">
        <f t="shared" si="286"/>
        <v/>
      </c>
      <c r="DH170" s="47" t="str">
        <f>IF(AND(Include_study?="Yes",Sufficient_data="Yes"),1/('Publication Bias Analysis'!F:F^2+IF(Additional_model="Fixed effect",0,$DQ$7)),"")</f>
        <v/>
      </c>
      <c r="DI170" s="34" t="str">
        <f>IF(AND(Include_study?="Yes",Sufficient_data="Yes"),IF('Publication Bias Analysis'!L$37="Left",'Publication Bias Analysis'!E:E-DQ$3,DQ$3-'Publication Bias Analysis'!E:E),"")</f>
        <v/>
      </c>
      <c r="DJ170" s="34" t="str">
        <f t="shared" si="287"/>
        <v/>
      </c>
      <c r="DK170" s="47" t="str">
        <f>IF(AND(DI170&lt;&gt;"",CU170&lt;=MAX(CU:CU)-DQ$8),1/('Publication Bias Analysis'!F:F^2+IF(Additional_model="Fixed effect",0,$DQ$15)),"")</f>
        <v/>
      </c>
      <c r="DL170" s="7" t="str">
        <f>IF(AND(Include_study?="Yes",Sufficient_data="Yes"),IF('Publication Bias Analysis'!L$37="Left",'Publication Bias Analysis'!E:E-DQ$11,DQ$11-'Publication Bias Analysis'!E:E),"")</f>
        <v/>
      </c>
      <c r="DM170" s="7" t="str">
        <f t="shared" si="288"/>
        <v/>
      </c>
      <c r="DN170" s="47" t="str">
        <f>IF(AND(DL170&lt;&gt;"",CV170&lt;=MAX(CV:CV)-DQ$16),1/('Publication Bias Analysis'!F:F^2+IF(Additional_model="Fixed effect",0,$DQ$23)),"")</f>
        <v/>
      </c>
      <c r="EF170" s="166"/>
      <c r="EG170" s="34" t="str">
        <f t="shared" si="315"/>
        <v/>
      </c>
      <c r="EH170" s="47" t="str">
        <f>IF(AND(Include_study?="Yes",Sufficient_data="Yes"),Z_score-('Publication Bias Analysis'!P$3+'Publication Bias Analysis'!P$4*Inverse_standard_error),"")</f>
        <v/>
      </c>
      <c r="EJ170" s="166"/>
      <c r="EK170" s="34" t="str">
        <f>IF(AND(Include_study?="Yes",Sufficient_data="Yes"),('Publication Bias Analysis'!E:E-SUMPRODUCT('Publication Bias Analysis'!E:E,Calculations!CN:CN)/SUM(Calculations!CN:CN))/(SQRT(EL:EL)),"")</f>
        <v/>
      </c>
      <c r="EL170" s="34" t="str">
        <f>IF(AND(Include_study?="Yes",Sufficient_data="Yes"),'Publication Bias Analysis'!F:F^2-1/(SUM(Calculations!CN:CN)),"")</f>
        <v/>
      </c>
      <c r="EM170" s="76" t="str">
        <f t="shared" si="357"/>
        <v/>
      </c>
      <c r="EN170" s="76" t="str">
        <f t="shared" si="358"/>
        <v/>
      </c>
      <c r="EO170" s="76" t="str">
        <f>IF(AND(Include_study?="Yes",Sufficient_data="Yes"),COUNTIFS(EM$2:EM169,"&lt;"&amp;EM170,EN$2:EN169,"&lt;"&amp;EN170)+COUNTIFS(EM171:EM$201,"&lt;"&amp;EM170,EN171:EN$201,"&lt;"&amp;EN170)+COUNTIFS(EM$2:EM169,"&gt;"&amp;EM170,EN$2:EN169,"&gt;"&amp;EN170)+COUNTIFS(EM171:EM$201,"&gt;"&amp;EM170,EN171:EN$201,"&gt;"&amp;EN170),"")</f>
        <v/>
      </c>
      <c r="EP170" s="101" t="str">
        <f>IF(AND(Include_study?="Yes",Sufficient_data="Yes"),COUNTIFS(EM$2:EM169,"&lt;"&amp;EM170,EN$2:EN169,"&gt;"&amp;EN170)+COUNTIFS(EM171:EM$201,"&lt;"&amp;EM170,EN171:EN$201,"&gt;"&amp;EN170)+COUNTIFS(EM$2:EM169,"&gt;"&amp;EM170,EN$2:EN169,"&lt;"&amp;EN170)+COUNTIFS(EM171:EM$201,"&gt;"&amp;EM170,EN171:EN$201,"&lt;"&amp;EN170),"")</f>
        <v/>
      </c>
      <c r="ER170" s="166"/>
      <c r="EW170" s="166"/>
      <c r="EX170" s="34" t="e">
        <f t="shared" si="359"/>
        <v>#N/A</v>
      </c>
      <c r="EY170" s="34" t="e">
        <f t="shared" si="360"/>
        <v>#N/A</v>
      </c>
      <c r="EZ170" s="34" t="str">
        <f t="shared" si="361"/>
        <v/>
      </c>
      <c r="FA170" s="47" t="str">
        <f>IF(AND(Include_study?="Yes",Sufficient_data="Yes"),Z_score-('Publication Bias Analysis'!AL$30+'Publication Bias Analysis'!AL$31*Inverse_standard_error),"")</f>
        <v/>
      </c>
      <c r="FG170" s="166"/>
      <c r="FH170" s="104" t="str">
        <f>IF(Z_score&lt;&gt;"",RANK('Publication Bias Analysis'!AT:AT,'Publication Bias Analysis'!AT:AT,1)+COUNTIF('Publication Bias Analysis'!AT$2:AT169,'Publication Bias Analysis'!AT170),"")</f>
        <v/>
      </c>
      <c r="FI170" s="34" t="str">
        <f t="shared" si="362"/>
        <v/>
      </c>
      <c r="FJ170" s="34" t="e">
        <f>IF('Publication Bias Analysis'!AS170&lt;&gt;"",'Publication Bias Analysis'!AS170,NA())</f>
        <v>#N/A</v>
      </c>
      <c r="FK170" s="34" t="e">
        <f>IF('Publication Bias Analysis'!AT170&lt;&gt;"",'Publication Bias Analysis'!AT170,NA())</f>
        <v>#N/A</v>
      </c>
      <c r="FL170" s="34" t="str">
        <f>IF(AND(Include_study?="Yes",Sufficient_data="Yes"),'Publication Bias Analysis'!AS:AS-AVERAGE('Publication Bias Analysis'!AS:AS),"")</f>
        <v/>
      </c>
      <c r="FM170" s="47" t="str">
        <f>IF(AND(Include_study?="Yes",Sufficient_data="Yes"),FK:FK-('Publication Bias Analysis'!AW$30+'Publication Bias Analysis'!AW$31*'Publication Bias Analysis'!AS:AS),"")</f>
        <v/>
      </c>
      <c r="FS170" s="166"/>
      <c r="FT170" s="34" t="str">
        <f t="shared" si="363"/>
        <v/>
      </c>
      <c r="FU170" s="90" t="str">
        <f t="shared" si="324"/>
        <v/>
      </c>
      <c r="FV170" s="47" t="str">
        <f t="shared" si="289"/>
        <v/>
      </c>
    </row>
    <row r="171" spans="1:178" x14ac:dyDescent="0.2">
      <c r="A171" s="169"/>
      <c r="B171" s="54" t="str">
        <f t="shared" si="325"/>
        <v/>
      </c>
      <c r="C171" s="76" t="str">
        <f>IF(B171&lt;&gt;"",IF(B171=0,COUNTIF(B$2:B170,0)+1,COUNTIF(B$2:B170,B171)+B171+COUNTIF(B:B,0)),"")</f>
        <v/>
      </c>
      <c r="D171" s="76" t="str">
        <f t="shared" si="326"/>
        <v/>
      </c>
      <c r="E171" s="121" t="str">
        <f>IF(AND(Sufficient_data="Yes",Include_study?="Yes",Input!Study_name&lt;&gt;""),Input!Study_name,"")</f>
        <v/>
      </c>
      <c r="F17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71" s="76" t="str">
        <f t="shared" si="327"/>
        <v/>
      </c>
      <c r="H171" s="132" t="str">
        <f t="shared" si="328"/>
        <v/>
      </c>
      <c r="I17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71" s="77" t="str">
        <f t="shared" si="329"/>
        <v/>
      </c>
      <c r="K171" s="77" t="str">
        <f t="shared" si="330"/>
        <v/>
      </c>
      <c r="L171" s="77" t="str">
        <f t="shared" si="331"/>
        <v/>
      </c>
      <c r="M171" s="77" t="str">
        <f t="shared" si="332"/>
        <v/>
      </c>
      <c r="N171" s="77" t="str">
        <f t="shared" si="333"/>
        <v/>
      </c>
      <c r="O171" s="146" t="str">
        <f t="shared" si="334"/>
        <v/>
      </c>
      <c r="P171" s="142" t="str">
        <f t="shared" si="335"/>
        <v/>
      </c>
      <c r="Q171" s="35"/>
      <c r="R171" s="71" t="e">
        <f t="shared" si="336"/>
        <v>#N/A</v>
      </c>
      <c r="S171" s="34" t="e">
        <f t="shared" si="337"/>
        <v>#N/A</v>
      </c>
      <c r="T171" s="47" t="e">
        <f t="shared" si="338"/>
        <v>#N/A</v>
      </c>
      <c r="Y171" s="169"/>
      <c r="Z171" s="83" t="str">
        <f t="shared" si="261"/>
        <v/>
      </c>
      <c r="AA171" s="34" t="str">
        <f t="shared" si="339"/>
        <v/>
      </c>
      <c r="AB171" s="34" t="str">
        <f t="shared" si="340"/>
        <v/>
      </c>
      <c r="AC171" s="34" t="str">
        <f t="shared" si="341"/>
        <v/>
      </c>
      <c r="AD171" s="34" t="str">
        <f t="shared" si="342"/>
        <v/>
      </c>
      <c r="AE171" s="77" t="str">
        <f t="shared" si="262"/>
        <v/>
      </c>
      <c r="AF171" s="77" t="str">
        <f t="shared" si="343"/>
        <v/>
      </c>
      <c r="AG171" s="84" t="str">
        <f t="shared" si="263"/>
        <v/>
      </c>
      <c r="AH171" s="34" t="str">
        <f t="shared" si="344"/>
        <v/>
      </c>
      <c r="AI171" s="34" t="str">
        <f t="shared" si="345"/>
        <v/>
      </c>
      <c r="AJ171" s="47" t="str">
        <f t="shared" si="346"/>
        <v/>
      </c>
      <c r="AK171" s="35"/>
      <c r="AL171" s="71" t="e">
        <f t="shared" si="264"/>
        <v>#N/A</v>
      </c>
      <c r="AM171" s="34" t="e">
        <f t="shared" si="265"/>
        <v>#N/A</v>
      </c>
      <c r="AN171" s="47" t="e">
        <f t="shared" si="266"/>
        <v>#N/A</v>
      </c>
      <c r="AO171" s="35"/>
      <c r="AP171" s="83" t="str">
        <f t="shared" si="267"/>
        <v/>
      </c>
      <c r="AQ171" s="34" t="str">
        <f>IF(AND(Sufficient_data="Yes",Include_study?="Yes",Subgroup&lt;&gt;""),IF(COUNTIFS(Input!L$2:L170,"="&amp;"Yes",Input!C$2:C170,"="&amp;"Yes",Input!M$2:M170,"="&amp;Subgroup)&gt;0,"",Subgroup),"")</f>
        <v/>
      </c>
      <c r="AR171" s="89" t="str">
        <f t="shared" si="268"/>
        <v/>
      </c>
      <c r="AS171" s="76" t="str">
        <f t="shared" si="269"/>
        <v/>
      </c>
      <c r="AT171" s="34" t="str">
        <f t="shared" si="270"/>
        <v/>
      </c>
      <c r="AU171" s="90" t="str">
        <f t="shared" si="271"/>
        <v/>
      </c>
      <c r="AV171" s="34" t="str">
        <f t="shared" si="272"/>
        <v/>
      </c>
      <c r="AW171" s="34" t="str">
        <f t="shared" si="273"/>
        <v/>
      </c>
      <c r="AX171" s="34" t="str">
        <f t="shared" si="347"/>
        <v/>
      </c>
      <c r="AY171" s="34" t="str">
        <f t="shared" si="274"/>
        <v/>
      </c>
      <c r="AZ171" s="34" t="str">
        <f t="shared" si="275"/>
        <v/>
      </c>
      <c r="BA171" s="34" t="str">
        <f t="shared" si="348"/>
        <v/>
      </c>
      <c r="BB171" s="89" t="str">
        <f t="shared" si="276"/>
        <v/>
      </c>
      <c r="BC171" s="34" t="str">
        <f t="shared" si="349"/>
        <v/>
      </c>
      <c r="BD171" s="34" t="str">
        <f t="shared" si="350"/>
        <v/>
      </c>
      <c r="BE171" s="34" t="str">
        <f t="shared" si="277"/>
        <v/>
      </c>
      <c r="BF171" s="34" t="str">
        <f t="shared" si="278"/>
        <v/>
      </c>
      <c r="BG171" s="34" t="str">
        <f t="shared" si="319"/>
        <v/>
      </c>
      <c r="BH171" s="34" t="str">
        <f t="shared" si="320"/>
        <v/>
      </c>
      <c r="BI171" s="34" t="str">
        <f t="shared" si="279"/>
        <v/>
      </c>
      <c r="BJ171" s="34" t="str">
        <f t="shared" si="280"/>
        <v/>
      </c>
      <c r="BK171" s="34" t="str">
        <f t="shared" si="281"/>
        <v/>
      </c>
      <c r="BL171" s="34" t="e">
        <f t="shared" si="282"/>
        <v>#N/A</v>
      </c>
      <c r="BM171" s="84" t="str">
        <f t="shared" si="321"/>
        <v/>
      </c>
      <c r="BN171" s="34" t="str">
        <f t="shared" si="283"/>
        <v/>
      </c>
      <c r="BO171" s="34" t="str">
        <f t="shared" si="351"/>
        <v/>
      </c>
      <c r="BP171" s="34" t="str">
        <f t="shared" si="284"/>
        <v/>
      </c>
      <c r="BQ171" s="47" t="str">
        <f t="shared" si="322"/>
        <v/>
      </c>
      <c r="BV171" s="170"/>
      <c r="BW171" s="71" t="e">
        <f>IF(AND(Sufficient_data="Yes",Include_study?="Yes",Moderator&lt;&gt;""),'Moderator Analysis'!E:E,NA())</f>
        <v>#N/A</v>
      </c>
      <c r="BX171" s="34" t="e">
        <f>IF(AND(Include_study?="Yes",Sufficient_data="Yes",Moderator&lt;&gt;""),'Moderator Analysis'!F:F,NA())</f>
        <v>#N/A</v>
      </c>
      <c r="BY171" s="34" t="str">
        <f t="shared" si="352"/>
        <v/>
      </c>
      <c r="BZ171" s="34" t="str">
        <f>IF(AND(Sufficient_data="Yes",Include_study?="Yes",Moderator&lt;&gt;""),'Moderator Analysis'!F:F-CJ$2,"")</f>
        <v/>
      </c>
      <c r="CA171" s="34" t="str">
        <f>IF(AND(Sufficient_data="Yes",Include_study?="Yes",Moderator&lt;&gt;""),'Moderator Analysis'!E:E-CJ$3,"")</f>
        <v/>
      </c>
      <c r="CB171" s="47" t="str">
        <f t="shared" si="353"/>
        <v/>
      </c>
      <c r="CD171" s="95" t="str">
        <f t="shared" si="285"/>
        <v/>
      </c>
      <c r="CE171" s="77" t="str">
        <f>IF(AND(Sufficient_data="Yes",Include_study?="Yes",CD171&lt;&gt;""),'Moderator Analysis'!F:F-'Moderator Analysis'!J$37,"")</f>
        <v/>
      </c>
      <c r="CF171" s="77" t="str">
        <f>IF(AND(Sufficient_data="Yes",Include_study?="Yes",CD171&lt;&gt;""),'Moderator Analysis'!E:E-SUMPRODUCT('Moderator Analysis'!E:E,CD:CD)/SUM(CD:CD),"")</f>
        <v/>
      </c>
      <c r="CG171" s="96" t="str">
        <f>IF(AND(Sufficient_data="Yes",Include_study?="Yes",CD171&lt;&gt;""),CD:CD*(BX171-'Moderator Analysis'!J$29-'Moderator Analysis'!J$30*'Moderator Analysis'!E:E)^2,"")</f>
        <v/>
      </c>
      <c r="CL171" s="170"/>
      <c r="CM171" s="174"/>
      <c r="CN171" s="34" t="str">
        <f t="shared" si="354"/>
        <v/>
      </c>
      <c r="CO171" s="34" t="str">
        <f>IF(AND(Include_study?="Yes",Sufficient_data="Yes"),1/('Publication Bias Analysis'!F:F^2+IF(Additional_model="Fixed effect",0,Calculations!DB$11)),"")</f>
        <v/>
      </c>
      <c r="CP171" s="34" t="str">
        <f>IF(AND(Include_study?="Yes",Sufficient_data="Yes"),1/('Publication Bias Analysis'!F:F^2+IF(Additional_model="Fixed effect",0,'Publication Bias Analysis'!L$32)),"")</f>
        <v/>
      </c>
      <c r="CQ171" s="34" t="str">
        <f>IF(AND(Include_study?="Yes",Sufficient_data="Yes"),'Publication Bias Analysis'!E:E-'Publication Bias Analysis'!I$37,"")</f>
        <v/>
      </c>
      <c r="CR171" s="34" t="str">
        <f t="shared" si="355"/>
        <v/>
      </c>
      <c r="CS171" s="34" t="str">
        <f t="shared" si="364"/>
        <v/>
      </c>
      <c r="CT171" s="76" t="str">
        <f t="shared" si="356"/>
        <v/>
      </c>
      <c r="CU171" s="76" t="str">
        <f>IF(AND(Include_study?="Yes",Sufficient_data="Yes"),CT:CT+IF(DF:DF&lt;0,-1,1)*COUNTIF(CT$2:CT170,CT:CT),"")</f>
        <v/>
      </c>
      <c r="CV171" s="76" t="str">
        <f>IF(AND(Include_study?="Yes",Sufficient_data="Yes"),RANK(DJ:DJ,DJ:DJ,1)*IF(DI:DI&lt;0,-1,1)+IF(DI:DI&lt;0,-1,1)*COUNTIF(CT$2:CT170,CT:CT),"")</f>
        <v/>
      </c>
      <c r="CW171" s="76" t="str">
        <f>IF(AND(Include_study?="Yes",Sufficient_data="Yes"),RANK(DM:DM,DM:DM,1)*IF(DL:DL&lt;0,-1,1)+IF(DL:DL&lt;0,-1,1)*COUNTIF(CT$2:CT170,CT:CT),"")</f>
        <v/>
      </c>
      <c r="CX171" s="34" t="e">
        <f>IF(AND(Include_study?="Yes",Sufficient_data="Yes"),'Publication Bias Analysis'!E:E,NA())</f>
        <v>#N/A</v>
      </c>
      <c r="CY171" s="47" t="e">
        <f>IF(AND(Include_study?="Yes",Sufficient_data="Yes"),'Publication Bias Analysis'!F:F,NA())</f>
        <v>#N/A</v>
      </c>
      <c r="DE171" s="166"/>
      <c r="DF17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71" s="34" t="str">
        <f t="shared" si="286"/>
        <v/>
      </c>
      <c r="DH171" s="47" t="str">
        <f>IF(AND(Include_study?="Yes",Sufficient_data="Yes"),1/('Publication Bias Analysis'!F:F^2+IF(Additional_model="Fixed effect",0,$DQ$7)),"")</f>
        <v/>
      </c>
      <c r="DI171" s="34" t="str">
        <f>IF(AND(Include_study?="Yes",Sufficient_data="Yes"),IF('Publication Bias Analysis'!L$37="Left",'Publication Bias Analysis'!E:E-DQ$3,DQ$3-'Publication Bias Analysis'!E:E),"")</f>
        <v/>
      </c>
      <c r="DJ171" s="34" t="str">
        <f t="shared" si="287"/>
        <v/>
      </c>
      <c r="DK171" s="47" t="str">
        <f>IF(AND(DI171&lt;&gt;"",CU171&lt;=MAX(CU:CU)-DQ$8),1/('Publication Bias Analysis'!F:F^2+IF(Additional_model="Fixed effect",0,$DQ$15)),"")</f>
        <v/>
      </c>
      <c r="DL171" s="7" t="str">
        <f>IF(AND(Include_study?="Yes",Sufficient_data="Yes"),IF('Publication Bias Analysis'!L$37="Left",'Publication Bias Analysis'!E:E-DQ$11,DQ$11-'Publication Bias Analysis'!E:E),"")</f>
        <v/>
      </c>
      <c r="DM171" s="7" t="str">
        <f t="shared" si="288"/>
        <v/>
      </c>
      <c r="DN171" s="47" t="str">
        <f>IF(AND(DL171&lt;&gt;"",CV171&lt;=MAX(CV:CV)-DQ$16),1/('Publication Bias Analysis'!F:F^2+IF(Additional_model="Fixed effect",0,$DQ$23)),"")</f>
        <v/>
      </c>
      <c r="EF171" s="166"/>
      <c r="EG171" s="34" t="str">
        <f t="shared" si="315"/>
        <v/>
      </c>
      <c r="EH171" s="47" t="str">
        <f>IF(AND(Include_study?="Yes",Sufficient_data="Yes"),Z_score-('Publication Bias Analysis'!P$3+'Publication Bias Analysis'!P$4*Inverse_standard_error),"")</f>
        <v/>
      </c>
      <c r="EJ171" s="166"/>
      <c r="EK171" s="34" t="str">
        <f>IF(AND(Include_study?="Yes",Sufficient_data="Yes"),('Publication Bias Analysis'!E:E-SUMPRODUCT('Publication Bias Analysis'!E:E,Calculations!CN:CN)/SUM(Calculations!CN:CN))/(SQRT(EL:EL)),"")</f>
        <v/>
      </c>
      <c r="EL171" s="34" t="str">
        <f>IF(AND(Include_study?="Yes",Sufficient_data="Yes"),'Publication Bias Analysis'!F:F^2-1/(SUM(Calculations!CN:CN)),"")</f>
        <v/>
      </c>
      <c r="EM171" s="76" t="str">
        <f t="shared" si="357"/>
        <v/>
      </c>
      <c r="EN171" s="76" t="str">
        <f t="shared" si="358"/>
        <v/>
      </c>
      <c r="EO171" s="76" t="str">
        <f>IF(AND(Include_study?="Yes",Sufficient_data="Yes"),COUNTIFS(EM$2:EM170,"&lt;"&amp;EM171,EN$2:EN170,"&lt;"&amp;EN171)+COUNTIFS(EM172:EM$201,"&lt;"&amp;EM171,EN172:EN$201,"&lt;"&amp;EN171)+COUNTIFS(EM$2:EM170,"&gt;"&amp;EM171,EN$2:EN170,"&gt;"&amp;EN171)+COUNTIFS(EM172:EM$201,"&gt;"&amp;EM171,EN172:EN$201,"&gt;"&amp;EN171),"")</f>
        <v/>
      </c>
      <c r="EP171" s="101" t="str">
        <f>IF(AND(Include_study?="Yes",Sufficient_data="Yes"),COUNTIFS(EM$2:EM170,"&lt;"&amp;EM171,EN$2:EN170,"&gt;"&amp;EN171)+COUNTIFS(EM172:EM$201,"&lt;"&amp;EM171,EN172:EN$201,"&gt;"&amp;EN171)+COUNTIFS(EM$2:EM170,"&gt;"&amp;EM171,EN$2:EN170,"&lt;"&amp;EN171)+COUNTIFS(EM172:EM$201,"&gt;"&amp;EM171,EN172:EN$201,"&lt;"&amp;EN171),"")</f>
        <v/>
      </c>
      <c r="ER171" s="166"/>
      <c r="EW171" s="166"/>
      <c r="EX171" s="34" t="e">
        <f t="shared" si="359"/>
        <v>#N/A</v>
      </c>
      <c r="EY171" s="34" t="e">
        <f t="shared" si="360"/>
        <v>#N/A</v>
      </c>
      <c r="EZ171" s="34" t="str">
        <f t="shared" si="361"/>
        <v/>
      </c>
      <c r="FA171" s="47" t="str">
        <f>IF(AND(Include_study?="Yes",Sufficient_data="Yes"),Z_score-('Publication Bias Analysis'!AL$30+'Publication Bias Analysis'!AL$31*Inverse_standard_error),"")</f>
        <v/>
      </c>
      <c r="FG171" s="166"/>
      <c r="FH171" s="104" t="str">
        <f>IF(Z_score&lt;&gt;"",RANK('Publication Bias Analysis'!AT:AT,'Publication Bias Analysis'!AT:AT,1)+COUNTIF('Publication Bias Analysis'!AT$2:AT170,'Publication Bias Analysis'!AT171),"")</f>
        <v/>
      </c>
      <c r="FI171" s="34" t="str">
        <f t="shared" si="362"/>
        <v/>
      </c>
      <c r="FJ171" s="34" t="e">
        <f>IF('Publication Bias Analysis'!AS171&lt;&gt;"",'Publication Bias Analysis'!AS171,NA())</f>
        <v>#N/A</v>
      </c>
      <c r="FK171" s="34" t="e">
        <f>IF('Publication Bias Analysis'!AT171&lt;&gt;"",'Publication Bias Analysis'!AT171,NA())</f>
        <v>#N/A</v>
      </c>
      <c r="FL171" s="34" t="str">
        <f>IF(AND(Include_study?="Yes",Sufficient_data="Yes"),'Publication Bias Analysis'!AS:AS-AVERAGE('Publication Bias Analysis'!AS:AS),"")</f>
        <v/>
      </c>
      <c r="FM171" s="47" t="str">
        <f>IF(AND(Include_study?="Yes",Sufficient_data="Yes"),FK:FK-('Publication Bias Analysis'!AW$30+'Publication Bias Analysis'!AW$31*'Publication Bias Analysis'!AS:AS),"")</f>
        <v/>
      </c>
      <c r="FS171" s="166"/>
      <c r="FT171" s="34" t="str">
        <f t="shared" si="363"/>
        <v/>
      </c>
      <c r="FU171" s="90" t="str">
        <f t="shared" si="324"/>
        <v/>
      </c>
      <c r="FV171" s="47" t="str">
        <f t="shared" si="289"/>
        <v/>
      </c>
    </row>
    <row r="172" spans="1:178" x14ac:dyDescent="0.2">
      <c r="A172" s="169"/>
      <c r="B172" s="54" t="str">
        <f t="shared" si="325"/>
        <v/>
      </c>
      <c r="C172" s="76" t="str">
        <f>IF(B172&lt;&gt;"",IF(B172=0,COUNTIF(B$2:B171,0)+1,COUNTIF(B$2:B171,B172)+B172+COUNTIF(B:B,0)),"")</f>
        <v/>
      </c>
      <c r="D172" s="76" t="str">
        <f t="shared" si="326"/>
        <v/>
      </c>
      <c r="E172" s="121" t="str">
        <f>IF(AND(Sufficient_data="Yes",Include_study?="Yes",Input!Study_name&lt;&gt;""),Input!Study_name,"")</f>
        <v/>
      </c>
      <c r="F17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72" s="76" t="str">
        <f t="shared" si="327"/>
        <v/>
      </c>
      <c r="H172" s="132" t="str">
        <f t="shared" si="328"/>
        <v/>
      </c>
      <c r="I17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72" s="77" t="str">
        <f t="shared" si="329"/>
        <v/>
      </c>
      <c r="K172" s="77" t="str">
        <f t="shared" si="330"/>
        <v/>
      </c>
      <c r="L172" s="77" t="str">
        <f t="shared" si="331"/>
        <v/>
      </c>
      <c r="M172" s="77" t="str">
        <f t="shared" si="332"/>
        <v/>
      </c>
      <c r="N172" s="77" t="str">
        <f t="shared" si="333"/>
        <v/>
      </c>
      <c r="O172" s="146" t="str">
        <f t="shared" si="334"/>
        <v/>
      </c>
      <c r="P172" s="142" t="str">
        <f t="shared" si="335"/>
        <v/>
      </c>
      <c r="Q172" s="35"/>
      <c r="R172" s="71" t="e">
        <f t="shared" si="336"/>
        <v>#N/A</v>
      </c>
      <c r="S172" s="34" t="e">
        <f t="shared" si="337"/>
        <v>#N/A</v>
      </c>
      <c r="T172" s="47" t="e">
        <f t="shared" si="338"/>
        <v>#N/A</v>
      </c>
      <c r="Y172" s="169"/>
      <c r="Z172" s="83" t="str">
        <f t="shared" si="261"/>
        <v/>
      </c>
      <c r="AA172" s="34" t="str">
        <f t="shared" si="339"/>
        <v/>
      </c>
      <c r="AB172" s="34" t="str">
        <f t="shared" si="340"/>
        <v/>
      </c>
      <c r="AC172" s="34" t="str">
        <f t="shared" si="341"/>
        <v/>
      </c>
      <c r="AD172" s="34" t="str">
        <f t="shared" si="342"/>
        <v/>
      </c>
      <c r="AE172" s="77" t="str">
        <f t="shared" si="262"/>
        <v/>
      </c>
      <c r="AF172" s="77" t="str">
        <f t="shared" si="343"/>
        <v/>
      </c>
      <c r="AG172" s="84" t="str">
        <f t="shared" si="263"/>
        <v/>
      </c>
      <c r="AH172" s="34" t="str">
        <f t="shared" si="344"/>
        <v/>
      </c>
      <c r="AI172" s="34" t="str">
        <f t="shared" si="345"/>
        <v/>
      </c>
      <c r="AJ172" s="47" t="str">
        <f t="shared" si="346"/>
        <v/>
      </c>
      <c r="AK172" s="35"/>
      <c r="AL172" s="71" t="e">
        <f t="shared" si="264"/>
        <v>#N/A</v>
      </c>
      <c r="AM172" s="34" t="e">
        <f t="shared" si="265"/>
        <v>#N/A</v>
      </c>
      <c r="AN172" s="47" t="e">
        <f t="shared" si="266"/>
        <v>#N/A</v>
      </c>
      <c r="AO172" s="35"/>
      <c r="AP172" s="83" t="str">
        <f t="shared" si="267"/>
        <v/>
      </c>
      <c r="AQ172" s="34" t="str">
        <f>IF(AND(Sufficient_data="Yes",Include_study?="Yes",Subgroup&lt;&gt;""),IF(COUNTIFS(Input!L$2:L171,"="&amp;"Yes",Input!C$2:C171,"="&amp;"Yes",Input!M$2:M171,"="&amp;Subgroup)&gt;0,"",Subgroup),"")</f>
        <v/>
      </c>
      <c r="AR172" s="89" t="str">
        <f t="shared" si="268"/>
        <v/>
      </c>
      <c r="AS172" s="76" t="str">
        <f t="shared" si="269"/>
        <v/>
      </c>
      <c r="AT172" s="34" t="str">
        <f t="shared" si="270"/>
        <v/>
      </c>
      <c r="AU172" s="90" t="str">
        <f t="shared" si="271"/>
        <v/>
      </c>
      <c r="AV172" s="34" t="str">
        <f t="shared" si="272"/>
        <v/>
      </c>
      <c r="AW172" s="34" t="str">
        <f t="shared" si="273"/>
        <v/>
      </c>
      <c r="AX172" s="34" t="str">
        <f t="shared" si="347"/>
        <v/>
      </c>
      <c r="AY172" s="34" t="str">
        <f t="shared" si="274"/>
        <v/>
      </c>
      <c r="AZ172" s="34" t="str">
        <f t="shared" si="275"/>
        <v/>
      </c>
      <c r="BA172" s="34" t="str">
        <f t="shared" si="348"/>
        <v/>
      </c>
      <c r="BB172" s="89" t="str">
        <f t="shared" si="276"/>
        <v/>
      </c>
      <c r="BC172" s="34" t="str">
        <f t="shared" si="349"/>
        <v/>
      </c>
      <c r="BD172" s="34" t="str">
        <f t="shared" si="350"/>
        <v/>
      </c>
      <c r="BE172" s="34" t="str">
        <f t="shared" si="277"/>
        <v/>
      </c>
      <c r="BF172" s="34" t="str">
        <f t="shared" si="278"/>
        <v/>
      </c>
      <c r="BG172" s="34" t="str">
        <f t="shared" si="319"/>
        <v/>
      </c>
      <c r="BH172" s="34" t="str">
        <f t="shared" si="320"/>
        <v/>
      </c>
      <c r="BI172" s="34" t="str">
        <f t="shared" si="279"/>
        <v/>
      </c>
      <c r="BJ172" s="34" t="str">
        <f t="shared" si="280"/>
        <v/>
      </c>
      <c r="BK172" s="34" t="str">
        <f t="shared" si="281"/>
        <v/>
      </c>
      <c r="BL172" s="34" t="e">
        <f t="shared" si="282"/>
        <v>#N/A</v>
      </c>
      <c r="BM172" s="84" t="str">
        <f t="shared" si="321"/>
        <v/>
      </c>
      <c r="BN172" s="34" t="str">
        <f t="shared" si="283"/>
        <v/>
      </c>
      <c r="BO172" s="34" t="str">
        <f t="shared" si="351"/>
        <v/>
      </c>
      <c r="BP172" s="34" t="str">
        <f t="shared" si="284"/>
        <v/>
      </c>
      <c r="BQ172" s="47" t="str">
        <f t="shared" si="322"/>
        <v/>
      </c>
      <c r="BV172" s="170"/>
      <c r="BW172" s="71" t="e">
        <f>IF(AND(Sufficient_data="Yes",Include_study?="Yes",Moderator&lt;&gt;""),'Moderator Analysis'!E:E,NA())</f>
        <v>#N/A</v>
      </c>
      <c r="BX172" s="34" t="e">
        <f>IF(AND(Include_study?="Yes",Sufficient_data="Yes",Moderator&lt;&gt;""),'Moderator Analysis'!F:F,NA())</f>
        <v>#N/A</v>
      </c>
      <c r="BY172" s="34" t="str">
        <f t="shared" si="352"/>
        <v/>
      </c>
      <c r="BZ172" s="34" t="str">
        <f>IF(AND(Sufficient_data="Yes",Include_study?="Yes",Moderator&lt;&gt;""),'Moderator Analysis'!F:F-CJ$2,"")</f>
        <v/>
      </c>
      <c r="CA172" s="34" t="str">
        <f>IF(AND(Sufficient_data="Yes",Include_study?="Yes",Moderator&lt;&gt;""),'Moderator Analysis'!E:E-CJ$3,"")</f>
        <v/>
      </c>
      <c r="CB172" s="47" t="str">
        <f t="shared" si="353"/>
        <v/>
      </c>
      <c r="CD172" s="95" t="str">
        <f t="shared" si="285"/>
        <v/>
      </c>
      <c r="CE172" s="77" t="str">
        <f>IF(AND(Sufficient_data="Yes",Include_study?="Yes",CD172&lt;&gt;""),'Moderator Analysis'!F:F-'Moderator Analysis'!J$37,"")</f>
        <v/>
      </c>
      <c r="CF172" s="77" t="str">
        <f>IF(AND(Sufficient_data="Yes",Include_study?="Yes",CD172&lt;&gt;""),'Moderator Analysis'!E:E-SUMPRODUCT('Moderator Analysis'!E:E,CD:CD)/SUM(CD:CD),"")</f>
        <v/>
      </c>
      <c r="CG172" s="96" t="str">
        <f>IF(AND(Sufficient_data="Yes",Include_study?="Yes",CD172&lt;&gt;""),CD:CD*(BX172-'Moderator Analysis'!J$29-'Moderator Analysis'!J$30*'Moderator Analysis'!E:E)^2,"")</f>
        <v/>
      </c>
      <c r="CL172" s="170"/>
      <c r="CM172" s="174"/>
      <c r="CN172" s="34" t="str">
        <f t="shared" si="354"/>
        <v/>
      </c>
      <c r="CO172" s="34" t="str">
        <f>IF(AND(Include_study?="Yes",Sufficient_data="Yes"),1/('Publication Bias Analysis'!F:F^2+IF(Additional_model="Fixed effect",0,Calculations!DB$11)),"")</f>
        <v/>
      </c>
      <c r="CP172" s="34" t="str">
        <f>IF(AND(Include_study?="Yes",Sufficient_data="Yes"),1/('Publication Bias Analysis'!F:F^2+IF(Additional_model="Fixed effect",0,'Publication Bias Analysis'!L$32)),"")</f>
        <v/>
      </c>
      <c r="CQ172" s="34" t="str">
        <f>IF(AND(Include_study?="Yes",Sufficient_data="Yes"),'Publication Bias Analysis'!E:E-'Publication Bias Analysis'!I$37,"")</f>
        <v/>
      </c>
      <c r="CR172" s="34" t="str">
        <f t="shared" si="355"/>
        <v/>
      </c>
      <c r="CS172" s="34" t="str">
        <f t="shared" si="364"/>
        <v/>
      </c>
      <c r="CT172" s="76" t="str">
        <f t="shared" si="356"/>
        <v/>
      </c>
      <c r="CU172" s="76" t="str">
        <f>IF(AND(Include_study?="Yes",Sufficient_data="Yes"),CT:CT+IF(DF:DF&lt;0,-1,1)*COUNTIF(CT$2:CT171,CT:CT),"")</f>
        <v/>
      </c>
      <c r="CV172" s="76" t="str">
        <f>IF(AND(Include_study?="Yes",Sufficient_data="Yes"),RANK(DJ:DJ,DJ:DJ,1)*IF(DI:DI&lt;0,-1,1)+IF(DI:DI&lt;0,-1,1)*COUNTIF(CT$2:CT171,CT:CT),"")</f>
        <v/>
      </c>
      <c r="CW172" s="76" t="str">
        <f>IF(AND(Include_study?="Yes",Sufficient_data="Yes"),RANK(DM:DM,DM:DM,1)*IF(DL:DL&lt;0,-1,1)+IF(DL:DL&lt;0,-1,1)*COUNTIF(CT$2:CT171,CT:CT),"")</f>
        <v/>
      </c>
      <c r="CX172" s="34" t="e">
        <f>IF(AND(Include_study?="Yes",Sufficient_data="Yes"),'Publication Bias Analysis'!E:E,NA())</f>
        <v>#N/A</v>
      </c>
      <c r="CY172" s="47" t="e">
        <f>IF(AND(Include_study?="Yes",Sufficient_data="Yes"),'Publication Bias Analysis'!F:F,NA())</f>
        <v>#N/A</v>
      </c>
      <c r="DE172" s="166"/>
      <c r="DF17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72" s="34" t="str">
        <f t="shared" si="286"/>
        <v/>
      </c>
      <c r="DH172" s="47" t="str">
        <f>IF(AND(Include_study?="Yes",Sufficient_data="Yes"),1/('Publication Bias Analysis'!F:F^2+IF(Additional_model="Fixed effect",0,$DQ$7)),"")</f>
        <v/>
      </c>
      <c r="DI172" s="34" t="str">
        <f>IF(AND(Include_study?="Yes",Sufficient_data="Yes"),IF('Publication Bias Analysis'!L$37="Left",'Publication Bias Analysis'!E:E-DQ$3,DQ$3-'Publication Bias Analysis'!E:E),"")</f>
        <v/>
      </c>
      <c r="DJ172" s="34" t="str">
        <f t="shared" si="287"/>
        <v/>
      </c>
      <c r="DK172" s="47" t="str">
        <f>IF(AND(DI172&lt;&gt;"",CU172&lt;=MAX(CU:CU)-DQ$8),1/('Publication Bias Analysis'!F:F^2+IF(Additional_model="Fixed effect",0,$DQ$15)),"")</f>
        <v/>
      </c>
      <c r="DL172" s="7" t="str">
        <f>IF(AND(Include_study?="Yes",Sufficient_data="Yes"),IF('Publication Bias Analysis'!L$37="Left",'Publication Bias Analysis'!E:E-DQ$11,DQ$11-'Publication Bias Analysis'!E:E),"")</f>
        <v/>
      </c>
      <c r="DM172" s="7" t="str">
        <f t="shared" si="288"/>
        <v/>
      </c>
      <c r="DN172" s="47" t="str">
        <f>IF(AND(DL172&lt;&gt;"",CV172&lt;=MAX(CV:CV)-DQ$16),1/('Publication Bias Analysis'!F:F^2+IF(Additional_model="Fixed effect",0,$DQ$23)),"")</f>
        <v/>
      </c>
      <c r="EF172" s="166"/>
      <c r="EG172" s="34" t="str">
        <f t="shared" si="315"/>
        <v/>
      </c>
      <c r="EH172" s="47" t="str">
        <f>IF(AND(Include_study?="Yes",Sufficient_data="Yes"),Z_score-('Publication Bias Analysis'!P$3+'Publication Bias Analysis'!P$4*Inverse_standard_error),"")</f>
        <v/>
      </c>
      <c r="EJ172" s="166"/>
      <c r="EK172" s="34" t="str">
        <f>IF(AND(Include_study?="Yes",Sufficient_data="Yes"),('Publication Bias Analysis'!E:E-SUMPRODUCT('Publication Bias Analysis'!E:E,Calculations!CN:CN)/SUM(Calculations!CN:CN))/(SQRT(EL:EL)),"")</f>
        <v/>
      </c>
      <c r="EL172" s="34" t="str">
        <f>IF(AND(Include_study?="Yes",Sufficient_data="Yes"),'Publication Bias Analysis'!F:F^2-1/(SUM(Calculations!CN:CN)),"")</f>
        <v/>
      </c>
      <c r="EM172" s="76" t="str">
        <f t="shared" si="357"/>
        <v/>
      </c>
      <c r="EN172" s="76" t="str">
        <f t="shared" si="358"/>
        <v/>
      </c>
      <c r="EO172" s="76" t="str">
        <f>IF(AND(Include_study?="Yes",Sufficient_data="Yes"),COUNTIFS(EM$2:EM171,"&lt;"&amp;EM172,EN$2:EN171,"&lt;"&amp;EN172)+COUNTIFS(EM173:EM$201,"&lt;"&amp;EM172,EN173:EN$201,"&lt;"&amp;EN172)+COUNTIFS(EM$2:EM171,"&gt;"&amp;EM172,EN$2:EN171,"&gt;"&amp;EN172)+COUNTIFS(EM173:EM$201,"&gt;"&amp;EM172,EN173:EN$201,"&gt;"&amp;EN172),"")</f>
        <v/>
      </c>
      <c r="EP172" s="101" t="str">
        <f>IF(AND(Include_study?="Yes",Sufficient_data="Yes"),COUNTIFS(EM$2:EM171,"&lt;"&amp;EM172,EN$2:EN171,"&gt;"&amp;EN172)+COUNTIFS(EM173:EM$201,"&lt;"&amp;EM172,EN173:EN$201,"&gt;"&amp;EN172)+COUNTIFS(EM$2:EM171,"&gt;"&amp;EM172,EN$2:EN171,"&lt;"&amp;EN172)+COUNTIFS(EM173:EM$201,"&gt;"&amp;EM172,EN173:EN$201,"&lt;"&amp;EN172),"")</f>
        <v/>
      </c>
      <c r="ER172" s="166"/>
      <c r="EW172" s="166"/>
      <c r="EX172" s="34" t="e">
        <f t="shared" si="359"/>
        <v>#N/A</v>
      </c>
      <c r="EY172" s="34" t="e">
        <f t="shared" si="360"/>
        <v>#N/A</v>
      </c>
      <c r="EZ172" s="34" t="str">
        <f t="shared" si="361"/>
        <v/>
      </c>
      <c r="FA172" s="47" t="str">
        <f>IF(AND(Include_study?="Yes",Sufficient_data="Yes"),Z_score-('Publication Bias Analysis'!AL$30+'Publication Bias Analysis'!AL$31*Inverse_standard_error),"")</f>
        <v/>
      </c>
      <c r="FG172" s="166"/>
      <c r="FH172" s="104" t="str">
        <f>IF(Z_score&lt;&gt;"",RANK('Publication Bias Analysis'!AT:AT,'Publication Bias Analysis'!AT:AT,1)+COUNTIF('Publication Bias Analysis'!AT$2:AT171,'Publication Bias Analysis'!AT172),"")</f>
        <v/>
      </c>
      <c r="FI172" s="34" t="str">
        <f t="shared" si="362"/>
        <v/>
      </c>
      <c r="FJ172" s="34" t="e">
        <f>IF('Publication Bias Analysis'!AS172&lt;&gt;"",'Publication Bias Analysis'!AS172,NA())</f>
        <v>#N/A</v>
      </c>
      <c r="FK172" s="34" t="e">
        <f>IF('Publication Bias Analysis'!AT172&lt;&gt;"",'Publication Bias Analysis'!AT172,NA())</f>
        <v>#N/A</v>
      </c>
      <c r="FL172" s="34" t="str">
        <f>IF(AND(Include_study?="Yes",Sufficient_data="Yes"),'Publication Bias Analysis'!AS:AS-AVERAGE('Publication Bias Analysis'!AS:AS),"")</f>
        <v/>
      </c>
      <c r="FM172" s="47" t="str">
        <f>IF(AND(Include_study?="Yes",Sufficient_data="Yes"),FK:FK-('Publication Bias Analysis'!AW$30+'Publication Bias Analysis'!AW$31*'Publication Bias Analysis'!AS:AS),"")</f>
        <v/>
      </c>
      <c r="FS172" s="166"/>
      <c r="FT172" s="34" t="str">
        <f t="shared" si="363"/>
        <v/>
      </c>
      <c r="FU172" s="90" t="str">
        <f t="shared" si="324"/>
        <v/>
      </c>
      <c r="FV172" s="47" t="str">
        <f t="shared" si="289"/>
        <v/>
      </c>
    </row>
    <row r="173" spans="1:178" x14ac:dyDescent="0.2">
      <c r="A173" s="169"/>
      <c r="B173" s="54" t="str">
        <f t="shared" si="325"/>
        <v/>
      </c>
      <c r="C173" s="76" t="str">
        <f>IF(B173&lt;&gt;"",IF(B173=0,COUNTIF(B$2:B172,0)+1,COUNTIF(B$2:B172,B173)+B173+COUNTIF(B:B,0)),"")</f>
        <v/>
      </c>
      <c r="D173" s="76" t="str">
        <f t="shared" si="326"/>
        <v/>
      </c>
      <c r="E173" s="121" t="str">
        <f>IF(AND(Sufficient_data="Yes",Include_study?="Yes",Input!Study_name&lt;&gt;""),Input!Study_name,"")</f>
        <v/>
      </c>
      <c r="F17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73" s="76" t="str">
        <f t="shared" si="327"/>
        <v/>
      </c>
      <c r="H173" s="132" t="str">
        <f t="shared" si="328"/>
        <v/>
      </c>
      <c r="I17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73" s="77" t="str">
        <f t="shared" si="329"/>
        <v/>
      </c>
      <c r="K173" s="77" t="str">
        <f t="shared" si="330"/>
        <v/>
      </c>
      <c r="L173" s="77" t="str">
        <f t="shared" si="331"/>
        <v/>
      </c>
      <c r="M173" s="77" t="str">
        <f t="shared" si="332"/>
        <v/>
      </c>
      <c r="N173" s="77" t="str">
        <f t="shared" si="333"/>
        <v/>
      </c>
      <c r="O173" s="146" t="str">
        <f t="shared" si="334"/>
        <v/>
      </c>
      <c r="P173" s="142" t="str">
        <f t="shared" si="335"/>
        <v/>
      </c>
      <c r="Q173" s="35"/>
      <c r="R173" s="71" t="e">
        <f t="shared" si="336"/>
        <v>#N/A</v>
      </c>
      <c r="S173" s="34" t="e">
        <f t="shared" si="337"/>
        <v>#N/A</v>
      </c>
      <c r="T173" s="47" t="e">
        <f t="shared" si="338"/>
        <v>#N/A</v>
      </c>
      <c r="Y173" s="169"/>
      <c r="Z173" s="83" t="str">
        <f t="shared" si="261"/>
        <v/>
      </c>
      <c r="AA173" s="34" t="str">
        <f t="shared" si="339"/>
        <v/>
      </c>
      <c r="AB173" s="34" t="str">
        <f t="shared" si="340"/>
        <v/>
      </c>
      <c r="AC173" s="34" t="str">
        <f t="shared" si="341"/>
        <v/>
      </c>
      <c r="AD173" s="34" t="str">
        <f t="shared" si="342"/>
        <v/>
      </c>
      <c r="AE173" s="77" t="str">
        <f t="shared" si="262"/>
        <v/>
      </c>
      <c r="AF173" s="77" t="str">
        <f t="shared" si="343"/>
        <v/>
      </c>
      <c r="AG173" s="84" t="str">
        <f t="shared" si="263"/>
        <v/>
      </c>
      <c r="AH173" s="34" t="str">
        <f t="shared" si="344"/>
        <v/>
      </c>
      <c r="AI173" s="34" t="str">
        <f t="shared" si="345"/>
        <v/>
      </c>
      <c r="AJ173" s="47" t="str">
        <f t="shared" si="346"/>
        <v/>
      </c>
      <c r="AK173" s="35"/>
      <c r="AL173" s="71" t="e">
        <f t="shared" si="264"/>
        <v>#N/A</v>
      </c>
      <c r="AM173" s="34" t="e">
        <f t="shared" si="265"/>
        <v>#N/A</v>
      </c>
      <c r="AN173" s="47" t="e">
        <f t="shared" si="266"/>
        <v>#N/A</v>
      </c>
      <c r="AO173" s="35"/>
      <c r="AP173" s="83" t="str">
        <f t="shared" si="267"/>
        <v/>
      </c>
      <c r="AQ173" s="34" t="str">
        <f>IF(AND(Sufficient_data="Yes",Include_study?="Yes",Subgroup&lt;&gt;""),IF(COUNTIFS(Input!L$2:L172,"="&amp;"Yes",Input!C$2:C172,"="&amp;"Yes",Input!M$2:M172,"="&amp;Subgroup)&gt;0,"",Subgroup),"")</f>
        <v/>
      </c>
      <c r="AR173" s="89" t="str">
        <f t="shared" si="268"/>
        <v/>
      </c>
      <c r="AS173" s="76" t="str">
        <f t="shared" si="269"/>
        <v/>
      </c>
      <c r="AT173" s="34" t="str">
        <f t="shared" si="270"/>
        <v/>
      </c>
      <c r="AU173" s="90" t="str">
        <f t="shared" si="271"/>
        <v/>
      </c>
      <c r="AV173" s="34" t="str">
        <f t="shared" si="272"/>
        <v/>
      </c>
      <c r="AW173" s="34" t="str">
        <f t="shared" si="273"/>
        <v/>
      </c>
      <c r="AX173" s="34" t="str">
        <f t="shared" si="347"/>
        <v/>
      </c>
      <c r="AY173" s="34" t="str">
        <f t="shared" si="274"/>
        <v/>
      </c>
      <c r="AZ173" s="34" t="str">
        <f t="shared" si="275"/>
        <v/>
      </c>
      <c r="BA173" s="34" t="str">
        <f t="shared" si="348"/>
        <v/>
      </c>
      <c r="BB173" s="89" t="str">
        <f t="shared" si="276"/>
        <v/>
      </c>
      <c r="BC173" s="34" t="str">
        <f t="shared" si="349"/>
        <v/>
      </c>
      <c r="BD173" s="34" t="str">
        <f t="shared" si="350"/>
        <v/>
      </c>
      <c r="BE173" s="34" t="str">
        <f t="shared" si="277"/>
        <v/>
      </c>
      <c r="BF173" s="34" t="str">
        <f t="shared" si="278"/>
        <v/>
      </c>
      <c r="BG173" s="34" t="str">
        <f t="shared" si="319"/>
        <v/>
      </c>
      <c r="BH173" s="34" t="str">
        <f t="shared" si="320"/>
        <v/>
      </c>
      <c r="BI173" s="34" t="str">
        <f t="shared" si="279"/>
        <v/>
      </c>
      <c r="BJ173" s="34" t="str">
        <f t="shared" si="280"/>
        <v/>
      </c>
      <c r="BK173" s="34" t="str">
        <f t="shared" si="281"/>
        <v/>
      </c>
      <c r="BL173" s="34" t="e">
        <f t="shared" si="282"/>
        <v>#N/A</v>
      </c>
      <c r="BM173" s="84" t="str">
        <f t="shared" si="321"/>
        <v/>
      </c>
      <c r="BN173" s="34" t="str">
        <f t="shared" si="283"/>
        <v/>
      </c>
      <c r="BO173" s="34" t="str">
        <f t="shared" si="351"/>
        <v/>
      </c>
      <c r="BP173" s="34" t="str">
        <f t="shared" si="284"/>
        <v/>
      </c>
      <c r="BQ173" s="47" t="str">
        <f t="shared" si="322"/>
        <v/>
      </c>
      <c r="BV173" s="170"/>
      <c r="BW173" s="71" t="e">
        <f>IF(AND(Sufficient_data="Yes",Include_study?="Yes",Moderator&lt;&gt;""),'Moderator Analysis'!E:E,NA())</f>
        <v>#N/A</v>
      </c>
      <c r="BX173" s="34" t="e">
        <f>IF(AND(Include_study?="Yes",Sufficient_data="Yes",Moderator&lt;&gt;""),'Moderator Analysis'!F:F,NA())</f>
        <v>#N/A</v>
      </c>
      <c r="BY173" s="34" t="str">
        <f t="shared" si="352"/>
        <v/>
      </c>
      <c r="BZ173" s="34" t="str">
        <f>IF(AND(Sufficient_data="Yes",Include_study?="Yes",Moderator&lt;&gt;""),'Moderator Analysis'!F:F-CJ$2,"")</f>
        <v/>
      </c>
      <c r="CA173" s="34" t="str">
        <f>IF(AND(Sufficient_data="Yes",Include_study?="Yes",Moderator&lt;&gt;""),'Moderator Analysis'!E:E-CJ$3,"")</f>
        <v/>
      </c>
      <c r="CB173" s="47" t="str">
        <f t="shared" si="353"/>
        <v/>
      </c>
      <c r="CD173" s="95" t="str">
        <f t="shared" si="285"/>
        <v/>
      </c>
      <c r="CE173" s="77" t="str">
        <f>IF(AND(Sufficient_data="Yes",Include_study?="Yes",CD173&lt;&gt;""),'Moderator Analysis'!F:F-'Moderator Analysis'!J$37,"")</f>
        <v/>
      </c>
      <c r="CF173" s="77" t="str">
        <f>IF(AND(Sufficient_data="Yes",Include_study?="Yes",CD173&lt;&gt;""),'Moderator Analysis'!E:E-SUMPRODUCT('Moderator Analysis'!E:E,CD:CD)/SUM(CD:CD),"")</f>
        <v/>
      </c>
      <c r="CG173" s="96" t="str">
        <f>IF(AND(Sufficient_data="Yes",Include_study?="Yes",CD173&lt;&gt;""),CD:CD*(BX173-'Moderator Analysis'!J$29-'Moderator Analysis'!J$30*'Moderator Analysis'!E:E)^2,"")</f>
        <v/>
      </c>
      <c r="CL173" s="170"/>
      <c r="CM173" s="174"/>
      <c r="CN173" s="34" t="str">
        <f t="shared" si="354"/>
        <v/>
      </c>
      <c r="CO173" s="34" t="str">
        <f>IF(AND(Include_study?="Yes",Sufficient_data="Yes"),1/('Publication Bias Analysis'!F:F^2+IF(Additional_model="Fixed effect",0,Calculations!DB$11)),"")</f>
        <v/>
      </c>
      <c r="CP173" s="34" t="str">
        <f>IF(AND(Include_study?="Yes",Sufficient_data="Yes"),1/('Publication Bias Analysis'!F:F^2+IF(Additional_model="Fixed effect",0,'Publication Bias Analysis'!L$32)),"")</f>
        <v/>
      </c>
      <c r="CQ173" s="34" t="str">
        <f>IF(AND(Include_study?="Yes",Sufficient_data="Yes"),'Publication Bias Analysis'!E:E-'Publication Bias Analysis'!I$37,"")</f>
        <v/>
      </c>
      <c r="CR173" s="34" t="str">
        <f t="shared" si="355"/>
        <v/>
      </c>
      <c r="CS173" s="34" t="str">
        <f t="shared" si="364"/>
        <v/>
      </c>
      <c r="CT173" s="76" t="str">
        <f t="shared" si="356"/>
        <v/>
      </c>
      <c r="CU173" s="76" t="str">
        <f>IF(AND(Include_study?="Yes",Sufficient_data="Yes"),CT:CT+IF(DF:DF&lt;0,-1,1)*COUNTIF(CT$2:CT172,CT:CT),"")</f>
        <v/>
      </c>
      <c r="CV173" s="76" t="str">
        <f>IF(AND(Include_study?="Yes",Sufficient_data="Yes"),RANK(DJ:DJ,DJ:DJ,1)*IF(DI:DI&lt;0,-1,1)+IF(DI:DI&lt;0,-1,1)*COUNTIF(CT$2:CT172,CT:CT),"")</f>
        <v/>
      </c>
      <c r="CW173" s="76" t="str">
        <f>IF(AND(Include_study?="Yes",Sufficient_data="Yes"),RANK(DM:DM,DM:DM,1)*IF(DL:DL&lt;0,-1,1)+IF(DL:DL&lt;0,-1,1)*COUNTIF(CT$2:CT172,CT:CT),"")</f>
        <v/>
      </c>
      <c r="CX173" s="34" t="e">
        <f>IF(AND(Include_study?="Yes",Sufficient_data="Yes"),'Publication Bias Analysis'!E:E,NA())</f>
        <v>#N/A</v>
      </c>
      <c r="CY173" s="47" t="e">
        <f>IF(AND(Include_study?="Yes",Sufficient_data="Yes"),'Publication Bias Analysis'!F:F,NA())</f>
        <v>#N/A</v>
      </c>
      <c r="DE173" s="166"/>
      <c r="DF17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73" s="34" t="str">
        <f t="shared" si="286"/>
        <v/>
      </c>
      <c r="DH173" s="47" t="str">
        <f>IF(AND(Include_study?="Yes",Sufficient_data="Yes"),1/('Publication Bias Analysis'!F:F^2+IF(Additional_model="Fixed effect",0,$DQ$7)),"")</f>
        <v/>
      </c>
      <c r="DI173" s="34" t="str">
        <f>IF(AND(Include_study?="Yes",Sufficient_data="Yes"),IF('Publication Bias Analysis'!L$37="Left",'Publication Bias Analysis'!E:E-DQ$3,DQ$3-'Publication Bias Analysis'!E:E),"")</f>
        <v/>
      </c>
      <c r="DJ173" s="34" t="str">
        <f t="shared" si="287"/>
        <v/>
      </c>
      <c r="DK173" s="47" t="str">
        <f>IF(AND(DI173&lt;&gt;"",CU173&lt;=MAX(CU:CU)-DQ$8),1/('Publication Bias Analysis'!F:F^2+IF(Additional_model="Fixed effect",0,$DQ$15)),"")</f>
        <v/>
      </c>
      <c r="DL173" s="7" t="str">
        <f>IF(AND(Include_study?="Yes",Sufficient_data="Yes"),IF('Publication Bias Analysis'!L$37="Left",'Publication Bias Analysis'!E:E-DQ$11,DQ$11-'Publication Bias Analysis'!E:E),"")</f>
        <v/>
      </c>
      <c r="DM173" s="7" t="str">
        <f t="shared" si="288"/>
        <v/>
      </c>
      <c r="DN173" s="47" t="str">
        <f>IF(AND(DL173&lt;&gt;"",CV173&lt;=MAX(CV:CV)-DQ$16),1/('Publication Bias Analysis'!F:F^2+IF(Additional_model="Fixed effect",0,$DQ$23)),"")</f>
        <v/>
      </c>
      <c r="EF173" s="166"/>
      <c r="EG173" s="34" t="str">
        <f t="shared" si="315"/>
        <v/>
      </c>
      <c r="EH173" s="47" t="str">
        <f>IF(AND(Include_study?="Yes",Sufficient_data="Yes"),Z_score-('Publication Bias Analysis'!P$3+'Publication Bias Analysis'!P$4*Inverse_standard_error),"")</f>
        <v/>
      </c>
      <c r="EJ173" s="166"/>
      <c r="EK173" s="34" t="str">
        <f>IF(AND(Include_study?="Yes",Sufficient_data="Yes"),('Publication Bias Analysis'!E:E-SUMPRODUCT('Publication Bias Analysis'!E:E,Calculations!CN:CN)/SUM(Calculations!CN:CN))/(SQRT(EL:EL)),"")</f>
        <v/>
      </c>
      <c r="EL173" s="34" t="str">
        <f>IF(AND(Include_study?="Yes",Sufficient_data="Yes"),'Publication Bias Analysis'!F:F^2-1/(SUM(Calculations!CN:CN)),"")</f>
        <v/>
      </c>
      <c r="EM173" s="76" t="str">
        <f t="shared" si="357"/>
        <v/>
      </c>
      <c r="EN173" s="76" t="str">
        <f t="shared" si="358"/>
        <v/>
      </c>
      <c r="EO173" s="76" t="str">
        <f>IF(AND(Include_study?="Yes",Sufficient_data="Yes"),COUNTIFS(EM$2:EM172,"&lt;"&amp;EM173,EN$2:EN172,"&lt;"&amp;EN173)+COUNTIFS(EM174:EM$201,"&lt;"&amp;EM173,EN174:EN$201,"&lt;"&amp;EN173)+COUNTIFS(EM$2:EM172,"&gt;"&amp;EM173,EN$2:EN172,"&gt;"&amp;EN173)+COUNTIFS(EM174:EM$201,"&gt;"&amp;EM173,EN174:EN$201,"&gt;"&amp;EN173),"")</f>
        <v/>
      </c>
      <c r="EP173" s="101" t="str">
        <f>IF(AND(Include_study?="Yes",Sufficient_data="Yes"),COUNTIFS(EM$2:EM172,"&lt;"&amp;EM173,EN$2:EN172,"&gt;"&amp;EN173)+COUNTIFS(EM174:EM$201,"&lt;"&amp;EM173,EN174:EN$201,"&gt;"&amp;EN173)+COUNTIFS(EM$2:EM172,"&gt;"&amp;EM173,EN$2:EN172,"&lt;"&amp;EN173)+COUNTIFS(EM174:EM$201,"&gt;"&amp;EM173,EN174:EN$201,"&lt;"&amp;EN173),"")</f>
        <v/>
      </c>
      <c r="ER173" s="166"/>
      <c r="EW173" s="166"/>
      <c r="EX173" s="34" t="e">
        <f t="shared" si="359"/>
        <v>#N/A</v>
      </c>
      <c r="EY173" s="34" t="e">
        <f t="shared" si="360"/>
        <v>#N/A</v>
      </c>
      <c r="EZ173" s="34" t="str">
        <f t="shared" si="361"/>
        <v/>
      </c>
      <c r="FA173" s="47" t="str">
        <f>IF(AND(Include_study?="Yes",Sufficient_data="Yes"),Z_score-('Publication Bias Analysis'!AL$30+'Publication Bias Analysis'!AL$31*Inverse_standard_error),"")</f>
        <v/>
      </c>
      <c r="FG173" s="166"/>
      <c r="FH173" s="104" t="str">
        <f>IF(Z_score&lt;&gt;"",RANK('Publication Bias Analysis'!AT:AT,'Publication Bias Analysis'!AT:AT,1)+COUNTIF('Publication Bias Analysis'!AT$2:AT172,'Publication Bias Analysis'!AT173),"")</f>
        <v/>
      </c>
      <c r="FI173" s="34" t="str">
        <f t="shared" si="362"/>
        <v/>
      </c>
      <c r="FJ173" s="34" t="e">
        <f>IF('Publication Bias Analysis'!AS173&lt;&gt;"",'Publication Bias Analysis'!AS173,NA())</f>
        <v>#N/A</v>
      </c>
      <c r="FK173" s="34" t="e">
        <f>IF('Publication Bias Analysis'!AT173&lt;&gt;"",'Publication Bias Analysis'!AT173,NA())</f>
        <v>#N/A</v>
      </c>
      <c r="FL173" s="34" t="str">
        <f>IF(AND(Include_study?="Yes",Sufficient_data="Yes"),'Publication Bias Analysis'!AS:AS-AVERAGE('Publication Bias Analysis'!AS:AS),"")</f>
        <v/>
      </c>
      <c r="FM173" s="47" t="str">
        <f>IF(AND(Include_study?="Yes",Sufficient_data="Yes"),FK:FK-('Publication Bias Analysis'!AW$30+'Publication Bias Analysis'!AW$31*'Publication Bias Analysis'!AS:AS),"")</f>
        <v/>
      </c>
      <c r="FS173" s="166"/>
      <c r="FT173" s="34" t="str">
        <f t="shared" si="363"/>
        <v/>
      </c>
      <c r="FU173" s="90" t="str">
        <f t="shared" si="324"/>
        <v/>
      </c>
      <c r="FV173" s="47" t="str">
        <f t="shared" si="289"/>
        <v/>
      </c>
    </row>
    <row r="174" spans="1:178" x14ac:dyDescent="0.2">
      <c r="A174" s="169"/>
      <c r="B174" s="54" t="str">
        <f t="shared" si="325"/>
        <v/>
      </c>
      <c r="C174" s="76" t="str">
        <f>IF(B174&lt;&gt;"",IF(B174=0,COUNTIF(B$2:B173,0)+1,COUNTIF(B$2:B173,B174)+B174+COUNTIF(B:B,0)),"")</f>
        <v/>
      </c>
      <c r="D174" s="76" t="str">
        <f t="shared" si="326"/>
        <v/>
      </c>
      <c r="E174" s="121" t="str">
        <f>IF(AND(Sufficient_data="Yes",Include_study?="Yes",Input!Study_name&lt;&gt;""),Input!Study_name,"")</f>
        <v/>
      </c>
      <c r="F17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74" s="76" t="str">
        <f t="shared" si="327"/>
        <v/>
      </c>
      <c r="H174" s="132" t="str">
        <f t="shared" si="328"/>
        <v/>
      </c>
      <c r="I17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74" s="77" t="str">
        <f t="shared" si="329"/>
        <v/>
      </c>
      <c r="K174" s="77" t="str">
        <f t="shared" si="330"/>
        <v/>
      </c>
      <c r="L174" s="77" t="str">
        <f t="shared" si="331"/>
        <v/>
      </c>
      <c r="M174" s="77" t="str">
        <f t="shared" si="332"/>
        <v/>
      </c>
      <c r="N174" s="77" t="str">
        <f t="shared" si="333"/>
        <v/>
      </c>
      <c r="O174" s="146" t="str">
        <f t="shared" si="334"/>
        <v/>
      </c>
      <c r="P174" s="142" t="str">
        <f t="shared" si="335"/>
        <v/>
      </c>
      <c r="Q174" s="35"/>
      <c r="R174" s="71" t="e">
        <f t="shared" si="336"/>
        <v>#N/A</v>
      </c>
      <c r="S174" s="34" t="e">
        <f t="shared" si="337"/>
        <v>#N/A</v>
      </c>
      <c r="T174" s="47" t="e">
        <f t="shared" si="338"/>
        <v>#N/A</v>
      </c>
      <c r="Y174" s="169"/>
      <c r="Z174" s="83" t="str">
        <f t="shared" si="261"/>
        <v/>
      </c>
      <c r="AA174" s="34" t="str">
        <f t="shared" si="339"/>
        <v/>
      </c>
      <c r="AB174" s="34" t="str">
        <f t="shared" si="340"/>
        <v/>
      </c>
      <c r="AC174" s="34" t="str">
        <f t="shared" si="341"/>
        <v/>
      </c>
      <c r="AD174" s="34" t="str">
        <f t="shared" si="342"/>
        <v/>
      </c>
      <c r="AE174" s="77" t="str">
        <f t="shared" si="262"/>
        <v/>
      </c>
      <c r="AF174" s="77" t="str">
        <f t="shared" si="343"/>
        <v/>
      </c>
      <c r="AG174" s="84" t="str">
        <f t="shared" si="263"/>
        <v/>
      </c>
      <c r="AH174" s="34" t="str">
        <f t="shared" si="344"/>
        <v/>
      </c>
      <c r="AI174" s="34" t="str">
        <f t="shared" si="345"/>
        <v/>
      </c>
      <c r="AJ174" s="47" t="str">
        <f t="shared" si="346"/>
        <v/>
      </c>
      <c r="AK174" s="35"/>
      <c r="AL174" s="71" t="e">
        <f t="shared" si="264"/>
        <v>#N/A</v>
      </c>
      <c r="AM174" s="34" t="e">
        <f t="shared" si="265"/>
        <v>#N/A</v>
      </c>
      <c r="AN174" s="47" t="e">
        <f t="shared" si="266"/>
        <v>#N/A</v>
      </c>
      <c r="AO174" s="35"/>
      <c r="AP174" s="83" t="str">
        <f t="shared" si="267"/>
        <v/>
      </c>
      <c r="AQ174" s="34" t="str">
        <f>IF(AND(Sufficient_data="Yes",Include_study?="Yes",Subgroup&lt;&gt;""),IF(COUNTIFS(Input!L$2:L173,"="&amp;"Yes",Input!C$2:C173,"="&amp;"Yes",Input!M$2:M173,"="&amp;Subgroup)&gt;0,"",Subgroup),"")</f>
        <v/>
      </c>
      <c r="AR174" s="89" t="str">
        <f t="shared" si="268"/>
        <v/>
      </c>
      <c r="AS174" s="76" t="str">
        <f t="shared" si="269"/>
        <v/>
      </c>
      <c r="AT174" s="34" t="str">
        <f t="shared" si="270"/>
        <v/>
      </c>
      <c r="AU174" s="90" t="str">
        <f t="shared" si="271"/>
        <v/>
      </c>
      <c r="AV174" s="34" t="str">
        <f t="shared" si="272"/>
        <v/>
      </c>
      <c r="AW174" s="34" t="str">
        <f t="shared" si="273"/>
        <v/>
      </c>
      <c r="AX174" s="34" t="str">
        <f t="shared" si="347"/>
        <v/>
      </c>
      <c r="AY174" s="34" t="str">
        <f t="shared" si="274"/>
        <v/>
      </c>
      <c r="AZ174" s="34" t="str">
        <f t="shared" si="275"/>
        <v/>
      </c>
      <c r="BA174" s="34" t="str">
        <f t="shared" si="348"/>
        <v/>
      </c>
      <c r="BB174" s="89" t="str">
        <f t="shared" si="276"/>
        <v/>
      </c>
      <c r="BC174" s="34" t="str">
        <f t="shared" si="349"/>
        <v/>
      </c>
      <c r="BD174" s="34" t="str">
        <f t="shared" si="350"/>
        <v/>
      </c>
      <c r="BE174" s="34" t="str">
        <f t="shared" si="277"/>
        <v/>
      </c>
      <c r="BF174" s="34" t="str">
        <f t="shared" si="278"/>
        <v/>
      </c>
      <c r="BG174" s="34" t="str">
        <f t="shared" si="319"/>
        <v/>
      </c>
      <c r="BH174" s="34" t="str">
        <f t="shared" si="320"/>
        <v/>
      </c>
      <c r="BI174" s="34" t="str">
        <f t="shared" si="279"/>
        <v/>
      </c>
      <c r="BJ174" s="34" t="str">
        <f t="shared" si="280"/>
        <v/>
      </c>
      <c r="BK174" s="34" t="str">
        <f t="shared" si="281"/>
        <v/>
      </c>
      <c r="BL174" s="34" t="e">
        <f t="shared" si="282"/>
        <v>#N/A</v>
      </c>
      <c r="BM174" s="84" t="str">
        <f t="shared" si="321"/>
        <v/>
      </c>
      <c r="BN174" s="34" t="str">
        <f t="shared" si="283"/>
        <v/>
      </c>
      <c r="BO174" s="34" t="str">
        <f t="shared" si="351"/>
        <v/>
      </c>
      <c r="BP174" s="34" t="str">
        <f t="shared" si="284"/>
        <v/>
      </c>
      <c r="BQ174" s="47" t="str">
        <f t="shared" si="322"/>
        <v/>
      </c>
      <c r="BV174" s="170"/>
      <c r="BW174" s="71" t="e">
        <f>IF(AND(Sufficient_data="Yes",Include_study?="Yes",Moderator&lt;&gt;""),'Moderator Analysis'!E:E,NA())</f>
        <v>#N/A</v>
      </c>
      <c r="BX174" s="34" t="e">
        <f>IF(AND(Include_study?="Yes",Sufficient_data="Yes",Moderator&lt;&gt;""),'Moderator Analysis'!F:F,NA())</f>
        <v>#N/A</v>
      </c>
      <c r="BY174" s="34" t="str">
        <f t="shared" si="352"/>
        <v/>
      </c>
      <c r="BZ174" s="34" t="str">
        <f>IF(AND(Sufficient_data="Yes",Include_study?="Yes",Moderator&lt;&gt;""),'Moderator Analysis'!F:F-CJ$2,"")</f>
        <v/>
      </c>
      <c r="CA174" s="34" t="str">
        <f>IF(AND(Sufficient_data="Yes",Include_study?="Yes",Moderator&lt;&gt;""),'Moderator Analysis'!E:E-CJ$3,"")</f>
        <v/>
      </c>
      <c r="CB174" s="47" t="str">
        <f t="shared" si="353"/>
        <v/>
      </c>
      <c r="CD174" s="95" t="str">
        <f t="shared" si="285"/>
        <v/>
      </c>
      <c r="CE174" s="77" t="str">
        <f>IF(AND(Sufficient_data="Yes",Include_study?="Yes",CD174&lt;&gt;""),'Moderator Analysis'!F:F-'Moderator Analysis'!J$37,"")</f>
        <v/>
      </c>
      <c r="CF174" s="77" t="str">
        <f>IF(AND(Sufficient_data="Yes",Include_study?="Yes",CD174&lt;&gt;""),'Moderator Analysis'!E:E-SUMPRODUCT('Moderator Analysis'!E:E,CD:CD)/SUM(CD:CD),"")</f>
        <v/>
      </c>
      <c r="CG174" s="96" t="str">
        <f>IF(AND(Sufficient_data="Yes",Include_study?="Yes",CD174&lt;&gt;""),CD:CD*(BX174-'Moderator Analysis'!J$29-'Moderator Analysis'!J$30*'Moderator Analysis'!E:E)^2,"")</f>
        <v/>
      </c>
      <c r="CL174" s="170"/>
      <c r="CM174" s="174"/>
      <c r="CN174" s="34" t="str">
        <f t="shared" si="354"/>
        <v/>
      </c>
      <c r="CO174" s="34" t="str">
        <f>IF(AND(Include_study?="Yes",Sufficient_data="Yes"),1/('Publication Bias Analysis'!F:F^2+IF(Additional_model="Fixed effect",0,Calculations!DB$11)),"")</f>
        <v/>
      </c>
      <c r="CP174" s="34" t="str">
        <f>IF(AND(Include_study?="Yes",Sufficient_data="Yes"),1/('Publication Bias Analysis'!F:F^2+IF(Additional_model="Fixed effect",0,'Publication Bias Analysis'!L$32)),"")</f>
        <v/>
      </c>
      <c r="CQ174" s="34" t="str">
        <f>IF(AND(Include_study?="Yes",Sufficient_data="Yes"),'Publication Bias Analysis'!E:E-'Publication Bias Analysis'!I$37,"")</f>
        <v/>
      </c>
      <c r="CR174" s="34" t="str">
        <f t="shared" si="355"/>
        <v/>
      </c>
      <c r="CS174" s="34" t="str">
        <f t="shared" si="364"/>
        <v/>
      </c>
      <c r="CT174" s="76" t="str">
        <f t="shared" si="356"/>
        <v/>
      </c>
      <c r="CU174" s="76" t="str">
        <f>IF(AND(Include_study?="Yes",Sufficient_data="Yes"),CT:CT+IF(DF:DF&lt;0,-1,1)*COUNTIF(CT$2:CT173,CT:CT),"")</f>
        <v/>
      </c>
      <c r="CV174" s="76" t="str">
        <f>IF(AND(Include_study?="Yes",Sufficient_data="Yes"),RANK(DJ:DJ,DJ:DJ,1)*IF(DI:DI&lt;0,-1,1)+IF(DI:DI&lt;0,-1,1)*COUNTIF(CT$2:CT173,CT:CT),"")</f>
        <v/>
      </c>
      <c r="CW174" s="76" t="str">
        <f>IF(AND(Include_study?="Yes",Sufficient_data="Yes"),RANK(DM:DM,DM:DM,1)*IF(DL:DL&lt;0,-1,1)+IF(DL:DL&lt;0,-1,1)*COUNTIF(CT$2:CT173,CT:CT),"")</f>
        <v/>
      </c>
      <c r="CX174" s="34" t="e">
        <f>IF(AND(Include_study?="Yes",Sufficient_data="Yes"),'Publication Bias Analysis'!E:E,NA())</f>
        <v>#N/A</v>
      </c>
      <c r="CY174" s="47" t="e">
        <f>IF(AND(Include_study?="Yes",Sufficient_data="Yes"),'Publication Bias Analysis'!F:F,NA())</f>
        <v>#N/A</v>
      </c>
      <c r="DE174" s="166"/>
      <c r="DF17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74" s="34" t="str">
        <f t="shared" si="286"/>
        <v/>
      </c>
      <c r="DH174" s="47" t="str">
        <f>IF(AND(Include_study?="Yes",Sufficient_data="Yes"),1/('Publication Bias Analysis'!F:F^2+IF(Additional_model="Fixed effect",0,$DQ$7)),"")</f>
        <v/>
      </c>
      <c r="DI174" s="34" t="str">
        <f>IF(AND(Include_study?="Yes",Sufficient_data="Yes"),IF('Publication Bias Analysis'!L$37="Left",'Publication Bias Analysis'!E:E-DQ$3,DQ$3-'Publication Bias Analysis'!E:E),"")</f>
        <v/>
      </c>
      <c r="DJ174" s="34" t="str">
        <f t="shared" si="287"/>
        <v/>
      </c>
      <c r="DK174" s="47" t="str">
        <f>IF(AND(DI174&lt;&gt;"",CU174&lt;=MAX(CU:CU)-DQ$8),1/('Publication Bias Analysis'!F:F^2+IF(Additional_model="Fixed effect",0,$DQ$15)),"")</f>
        <v/>
      </c>
      <c r="DL174" s="7" t="str">
        <f>IF(AND(Include_study?="Yes",Sufficient_data="Yes"),IF('Publication Bias Analysis'!L$37="Left",'Publication Bias Analysis'!E:E-DQ$11,DQ$11-'Publication Bias Analysis'!E:E),"")</f>
        <v/>
      </c>
      <c r="DM174" s="7" t="str">
        <f t="shared" si="288"/>
        <v/>
      </c>
      <c r="DN174" s="47" t="str">
        <f>IF(AND(DL174&lt;&gt;"",CV174&lt;=MAX(CV:CV)-DQ$16),1/('Publication Bias Analysis'!F:F^2+IF(Additional_model="Fixed effect",0,$DQ$23)),"")</f>
        <v/>
      </c>
      <c r="EF174" s="166"/>
      <c r="EG174" s="34" t="str">
        <f t="shared" si="315"/>
        <v/>
      </c>
      <c r="EH174" s="47" t="str">
        <f>IF(AND(Include_study?="Yes",Sufficient_data="Yes"),Z_score-('Publication Bias Analysis'!P$3+'Publication Bias Analysis'!P$4*Inverse_standard_error),"")</f>
        <v/>
      </c>
      <c r="EJ174" s="166"/>
      <c r="EK174" s="34" t="str">
        <f>IF(AND(Include_study?="Yes",Sufficient_data="Yes"),('Publication Bias Analysis'!E:E-SUMPRODUCT('Publication Bias Analysis'!E:E,Calculations!CN:CN)/SUM(Calculations!CN:CN))/(SQRT(EL:EL)),"")</f>
        <v/>
      </c>
      <c r="EL174" s="34" t="str">
        <f>IF(AND(Include_study?="Yes",Sufficient_data="Yes"),'Publication Bias Analysis'!F:F^2-1/(SUM(Calculations!CN:CN)),"")</f>
        <v/>
      </c>
      <c r="EM174" s="76" t="str">
        <f t="shared" si="357"/>
        <v/>
      </c>
      <c r="EN174" s="76" t="str">
        <f t="shared" si="358"/>
        <v/>
      </c>
      <c r="EO174" s="76" t="str">
        <f>IF(AND(Include_study?="Yes",Sufficient_data="Yes"),COUNTIFS(EM$2:EM173,"&lt;"&amp;EM174,EN$2:EN173,"&lt;"&amp;EN174)+COUNTIFS(EM175:EM$201,"&lt;"&amp;EM174,EN175:EN$201,"&lt;"&amp;EN174)+COUNTIFS(EM$2:EM173,"&gt;"&amp;EM174,EN$2:EN173,"&gt;"&amp;EN174)+COUNTIFS(EM175:EM$201,"&gt;"&amp;EM174,EN175:EN$201,"&gt;"&amp;EN174),"")</f>
        <v/>
      </c>
      <c r="EP174" s="101" t="str">
        <f>IF(AND(Include_study?="Yes",Sufficient_data="Yes"),COUNTIFS(EM$2:EM173,"&lt;"&amp;EM174,EN$2:EN173,"&gt;"&amp;EN174)+COUNTIFS(EM175:EM$201,"&lt;"&amp;EM174,EN175:EN$201,"&gt;"&amp;EN174)+COUNTIFS(EM$2:EM173,"&gt;"&amp;EM174,EN$2:EN173,"&lt;"&amp;EN174)+COUNTIFS(EM175:EM$201,"&gt;"&amp;EM174,EN175:EN$201,"&lt;"&amp;EN174),"")</f>
        <v/>
      </c>
      <c r="ER174" s="166"/>
      <c r="EW174" s="166"/>
      <c r="EX174" s="34" t="e">
        <f t="shared" si="359"/>
        <v>#N/A</v>
      </c>
      <c r="EY174" s="34" t="e">
        <f t="shared" si="360"/>
        <v>#N/A</v>
      </c>
      <c r="EZ174" s="34" t="str">
        <f t="shared" si="361"/>
        <v/>
      </c>
      <c r="FA174" s="47" t="str">
        <f>IF(AND(Include_study?="Yes",Sufficient_data="Yes"),Z_score-('Publication Bias Analysis'!AL$30+'Publication Bias Analysis'!AL$31*Inverse_standard_error),"")</f>
        <v/>
      </c>
      <c r="FG174" s="166"/>
      <c r="FH174" s="104" t="str">
        <f>IF(Z_score&lt;&gt;"",RANK('Publication Bias Analysis'!AT:AT,'Publication Bias Analysis'!AT:AT,1)+COUNTIF('Publication Bias Analysis'!AT$2:AT173,'Publication Bias Analysis'!AT174),"")</f>
        <v/>
      </c>
      <c r="FI174" s="34" t="str">
        <f t="shared" si="362"/>
        <v/>
      </c>
      <c r="FJ174" s="34" t="e">
        <f>IF('Publication Bias Analysis'!AS174&lt;&gt;"",'Publication Bias Analysis'!AS174,NA())</f>
        <v>#N/A</v>
      </c>
      <c r="FK174" s="34" t="e">
        <f>IF('Publication Bias Analysis'!AT174&lt;&gt;"",'Publication Bias Analysis'!AT174,NA())</f>
        <v>#N/A</v>
      </c>
      <c r="FL174" s="34" t="str">
        <f>IF(AND(Include_study?="Yes",Sufficient_data="Yes"),'Publication Bias Analysis'!AS:AS-AVERAGE('Publication Bias Analysis'!AS:AS),"")</f>
        <v/>
      </c>
      <c r="FM174" s="47" t="str">
        <f>IF(AND(Include_study?="Yes",Sufficient_data="Yes"),FK:FK-('Publication Bias Analysis'!AW$30+'Publication Bias Analysis'!AW$31*'Publication Bias Analysis'!AS:AS),"")</f>
        <v/>
      </c>
      <c r="FS174" s="166"/>
      <c r="FT174" s="34" t="str">
        <f t="shared" si="363"/>
        <v/>
      </c>
      <c r="FU174" s="90" t="str">
        <f t="shared" si="324"/>
        <v/>
      </c>
      <c r="FV174" s="47" t="str">
        <f t="shared" si="289"/>
        <v/>
      </c>
    </row>
    <row r="175" spans="1:178" x14ac:dyDescent="0.2">
      <c r="A175" s="169"/>
      <c r="B175" s="54" t="str">
        <f t="shared" si="325"/>
        <v/>
      </c>
      <c r="C175" s="76" t="str">
        <f>IF(B175&lt;&gt;"",IF(B175=0,COUNTIF(B$2:B174,0)+1,COUNTIF(B$2:B174,B175)+B175+COUNTIF(B:B,0)),"")</f>
        <v/>
      </c>
      <c r="D175" s="76" t="str">
        <f t="shared" si="326"/>
        <v/>
      </c>
      <c r="E175" s="121" t="str">
        <f>IF(AND(Sufficient_data="Yes",Include_study?="Yes",Input!Study_name&lt;&gt;""),Input!Study_name,"")</f>
        <v/>
      </c>
      <c r="F17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75" s="76" t="str">
        <f t="shared" si="327"/>
        <v/>
      </c>
      <c r="H175" s="132" t="str">
        <f t="shared" si="328"/>
        <v/>
      </c>
      <c r="I17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75" s="77" t="str">
        <f t="shared" si="329"/>
        <v/>
      </c>
      <c r="K175" s="77" t="str">
        <f t="shared" si="330"/>
        <v/>
      </c>
      <c r="L175" s="77" t="str">
        <f t="shared" si="331"/>
        <v/>
      </c>
      <c r="M175" s="77" t="str">
        <f t="shared" si="332"/>
        <v/>
      </c>
      <c r="N175" s="77" t="str">
        <f t="shared" si="333"/>
        <v/>
      </c>
      <c r="O175" s="146" t="str">
        <f t="shared" si="334"/>
        <v/>
      </c>
      <c r="P175" s="142" t="str">
        <f t="shared" si="335"/>
        <v/>
      </c>
      <c r="Q175" s="35"/>
      <c r="R175" s="71" t="e">
        <f t="shared" si="336"/>
        <v>#N/A</v>
      </c>
      <c r="S175" s="34" t="e">
        <f t="shared" si="337"/>
        <v>#N/A</v>
      </c>
      <c r="T175" s="47" t="e">
        <f t="shared" si="338"/>
        <v>#N/A</v>
      </c>
      <c r="Y175" s="169"/>
      <c r="Z175" s="83" t="str">
        <f t="shared" si="261"/>
        <v/>
      </c>
      <c r="AA175" s="34" t="str">
        <f t="shared" si="339"/>
        <v/>
      </c>
      <c r="AB175" s="34" t="str">
        <f t="shared" si="340"/>
        <v/>
      </c>
      <c r="AC175" s="34" t="str">
        <f t="shared" si="341"/>
        <v/>
      </c>
      <c r="AD175" s="34" t="str">
        <f t="shared" si="342"/>
        <v/>
      </c>
      <c r="AE175" s="77" t="str">
        <f t="shared" si="262"/>
        <v/>
      </c>
      <c r="AF175" s="77" t="str">
        <f t="shared" si="343"/>
        <v/>
      </c>
      <c r="AG175" s="84" t="str">
        <f t="shared" si="263"/>
        <v/>
      </c>
      <c r="AH175" s="34" t="str">
        <f t="shared" si="344"/>
        <v/>
      </c>
      <c r="AI175" s="34" t="str">
        <f t="shared" si="345"/>
        <v/>
      </c>
      <c r="AJ175" s="47" t="str">
        <f t="shared" si="346"/>
        <v/>
      </c>
      <c r="AK175" s="35"/>
      <c r="AL175" s="71" t="e">
        <f t="shared" si="264"/>
        <v>#N/A</v>
      </c>
      <c r="AM175" s="34" t="e">
        <f t="shared" si="265"/>
        <v>#N/A</v>
      </c>
      <c r="AN175" s="47" t="e">
        <f t="shared" si="266"/>
        <v>#N/A</v>
      </c>
      <c r="AO175" s="35"/>
      <c r="AP175" s="83" t="str">
        <f t="shared" si="267"/>
        <v/>
      </c>
      <c r="AQ175" s="34" t="str">
        <f>IF(AND(Sufficient_data="Yes",Include_study?="Yes",Subgroup&lt;&gt;""),IF(COUNTIFS(Input!L$2:L174,"="&amp;"Yes",Input!C$2:C174,"="&amp;"Yes",Input!M$2:M174,"="&amp;Subgroup)&gt;0,"",Subgroup),"")</f>
        <v/>
      </c>
      <c r="AR175" s="89" t="str">
        <f t="shared" si="268"/>
        <v/>
      </c>
      <c r="AS175" s="76" t="str">
        <f t="shared" si="269"/>
        <v/>
      </c>
      <c r="AT175" s="34" t="str">
        <f t="shared" si="270"/>
        <v/>
      </c>
      <c r="AU175" s="90" t="str">
        <f t="shared" si="271"/>
        <v/>
      </c>
      <c r="AV175" s="34" t="str">
        <f t="shared" si="272"/>
        <v/>
      </c>
      <c r="AW175" s="34" t="str">
        <f t="shared" si="273"/>
        <v/>
      </c>
      <c r="AX175" s="34" t="str">
        <f t="shared" si="347"/>
        <v/>
      </c>
      <c r="AY175" s="34" t="str">
        <f t="shared" si="274"/>
        <v/>
      </c>
      <c r="AZ175" s="34" t="str">
        <f t="shared" si="275"/>
        <v/>
      </c>
      <c r="BA175" s="34" t="str">
        <f t="shared" si="348"/>
        <v/>
      </c>
      <c r="BB175" s="89" t="str">
        <f t="shared" si="276"/>
        <v/>
      </c>
      <c r="BC175" s="34" t="str">
        <f t="shared" si="349"/>
        <v/>
      </c>
      <c r="BD175" s="34" t="str">
        <f t="shared" si="350"/>
        <v/>
      </c>
      <c r="BE175" s="34" t="str">
        <f t="shared" si="277"/>
        <v/>
      </c>
      <c r="BF175" s="34" t="str">
        <f t="shared" si="278"/>
        <v/>
      </c>
      <c r="BG175" s="34" t="str">
        <f t="shared" si="319"/>
        <v/>
      </c>
      <c r="BH175" s="34" t="str">
        <f t="shared" si="320"/>
        <v/>
      </c>
      <c r="BI175" s="34" t="str">
        <f t="shared" si="279"/>
        <v/>
      </c>
      <c r="BJ175" s="34" t="str">
        <f t="shared" si="280"/>
        <v/>
      </c>
      <c r="BK175" s="34" t="str">
        <f t="shared" si="281"/>
        <v/>
      </c>
      <c r="BL175" s="34" t="e">
        <f t="shared" si="282"/>
        <v>#N/A</v>
      </c>
      <c r="BM175" s="84" t="str">
        <f t="shared" si="321"/>
        <v/>
      </c>
      <c r="BN175" s="34" t="str">
        <f t="shared" si="283"/>
        <v/>
      </c>
      <c r="BO175" s="34" t="str">
        <f t="shared" si="351"/>
        <v/>
      </c>
      <c r="BP175" s="34" t="str">
        <f t="shared" si="284"/>
        <v/>
      </c>
      <c r="BQ175" s="47" t="str">
        <f t="shared" si="322"/>
        <v/>
      </c>
      <c r="BV175" s="170"/>
      <c r="BW175" s="71" t="e">
        <f>IF(AND(Sufficient_data="Yes",Include_study?="Yes",Moderator&lt;&gt;""),'Moderator Analysis'!E:E,NA())</f>
        <v>#N/A</v>
      </c>
      <c r="BX175" s="34" t="e">
        <f>IF(AND(Include_study?="Yes",Sufficient_data="Yes",Moderator&lt;&gt;""),'Moderator Analysis'!F:F,NA())</f>
        <v>#N/A</v>
      </c>
      <c r="BY175" s="34" t="str">
        <f t="shared" si="352"/>
        <v/>
      </c>
      <c r="BZ175" s="34" t="str">
        <f>IF(AND(Sufficient_data="Yes",Include_study?="Yes",Moderator&lt;&gt;""),'Moderator Analysis'!F:F-CJ$2,"")</f>
        <v/>
      </c>
      <c r="CA175" s="34" t="str">
        <f>IF(AND(Sufficient_data="Yes",Include_study?="Yes",Moderator&lt;&gt;""),'Moderator Analysis'!E:E-CJ$3,"")</f>
        <v/>
      </c>
      <c r="CB175" s="47" t="str">
        <f t="shared" si="353"/>
        <v/>
      </c>
      <c r="CD175" s="95" t="str">
        <f t="shared" si="285"/>
        <v/>
      </c>
      <c r="CE175" s="77" t="str">
        <f>IF(AND(Sufficient_data="Yes",Include_study?="Yes",CD175&lt;&gt;""),'Moderator Analysis'!F:F-'Moderator Analysis'!J$37,"")</f>
        <v/>
      </c>
      <c r="CF175" s="77" t="str">
        <f>IF(AND(Sufficient_data="Yes",Include_study?="Yes",CD175&lt;&gt;""),'Moderator Analysis'!E:E-SUMPRODUCT('Moderator Analysis'!E:E,CD:CD)/SUM(CD:CD),"")</f>
        <v/>
      </c>
      <c r="CG175" s="96" t="str">
        <f>IF(AND(Sufficient_data="Yes",Include_study?="Yes",CD175&lt;&gt;""),CD:CD*(BX175-'Moderator Analysis'!J$29-'Moderator Analysis'!J$30*'Moderator Analysis'!E:E)^2,"")</f>
        <v/>
      </c>
      <c r="CL175" s="170"/>
      <c r="CM175" s="174"/>
      <c r="CN175" s="34" t="str">
        <f t="shared" si="354"/>
        <v/>
      </c>
      <c r="CO175" s="34" t="str">
        <f>IF(AND(Include_study?="Yes",Sufficient_data="Yes"),1/('Publication Bias Analysis'!F:F^2+IF(Additional_model="Fixed effect",0,Calculations!DB$11)),"")</f>
        <v/>
      </c>
      <c r="CP175" s="34" t="str">
        <f>IF(AND(Include_study?="Yes",Sufficient_data="Yes"),1/('Publication Bias Analysis'!F:F^2+IF(Additional_model="Fixed effect",0,'Publication Bias Analysis'!L$32)),"")</f>
        <v/>
      </c>
      <c r="CQ175" s="34" t="str">
        <f>IF(AND(Include_study?="Yes",Sufficient_data="Yes"),'Publication Bias Analysis'!E:E-'Publication Bias Analysis'!I$37,"")</f>
        <v/>
      </c>
      <c r="CR175" s="34" t="str">
        <f t="shared" si="355"/>
        <v/>
      </c>
      <c r="CS175" s="34" t="str">
        <f t="shared" si="364"/>
        <v/>
      </c>
      <c r="CT175" s="76" t="str">
        <f t="shared" si="356"/>
        <v/>
      </c>
      <c r="CU175" s="76" t="str">
        <f>IF(AND(Include_study?="Yes",Sufficient_data="Yes"),CT:CT+IF(DF:DF&lt;0,-1,1)*COUNTIF(CT$2:CT174,CT:CT),"")</f>
        <v/>
      </c>
      <c r="CV175" s="76" t="str">
        <f>IF(AND(Include_study?="Yes",Sufficient_data="Yes"),RANK(DJ:DJ,DJ:DJ,1)*IF(DI:DI&lt;0,-1,1)+IF(DI:DI&lt;0,-1,1)*COUNTIF(CT$2:CT174,CT:CT),"")</f>
        <v/>
      </c>
      <c r="CW175" s="76" t="str">
        <f>IF(AND(Include_study?="Yes",Sufficient_data="Yes"),RANK(DM:DM,DM:DM,1)*IF(DL:DL&lt;0,-1,1)+IF(DL:DL&lt;0,-1,1)*COUNTIF(CT$2:CT174,CT:CT),"")</f>
        <v/>
      </c>
      <c r="CX175" s="34" t="e">
        <f>IF(AND(Include_study?="Yes",Sufficient_data="Yes"),'Publication Bias Analysis'!E:E,NA())</f>
        <v>#N/A</v>
      </c>
      <c r="CY175" s="47" t="e">
        <f>IF(AND(Include_study?="Yes",Sufficient_data="Yes"),'Publication Bias Analysis'!F:F,NA())</f>
        <v>#N/A</v>
      </c>
      <c r="DE175" s="166"/>
      <c r="DF17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75" s="34" t="str">
        <f t="shared" si="286"/>
        <v/>
      </c>
      <c r="DH175" s="47" t="str">
        <f>IF(AND(Include_study?="Yes",Sufficient_data="Yes"),1/('Publication Bias Analysis'!F:F^2+IF(Additional_model="Fixed effect",0,$DQ$7)),"")</f>
        <v/>
      </c>
      <c r="DI175" s="34" t="str">
        <f>IF(AND(Include_study?="Yes",Sufficient_data="Yes"),IF('Publication Bias Analysis'!L$37="Left",'Publication Bias Analysis'!E:E-DQ$3,DQ$3-'Publication Bias Analysis'!E:E),"")</f>
        <v/>
      </c>
      <c r="DJ175" s="34" t="str">
        <f t="shared" si="287"/>
        <v/>
      </c>
      <c r="DK175" s="47" t="str">
        <f>IF(AND(DI175&lt;&gt;"",CU175&lt;=MAX(CU:CU)-DQ$8),1/('Publication Bias Analysis'!F:F^2+IF(Additional_model="Fixed effect",0,$DQ$15)),"")</f>
        <v/>
      </c>
      <c r="DL175" s="7" t="str">
        <f>IF(AND(Include_study?="Yes",Sufficient_data="Yes"),IF('Publication Bias Analysis'!L$37="Left",'Publication Bias Analysis'!E:E-DQ$11,DQ$11-'Publication Bias Analysis'!E:E),"")</f>
        <v/>
      </c>
      <c r="DM175" s="7" t="str">
        <f t="shared" si="288"/>
        <v/>
      </c>
      <c r="DN175" s="47" t="str">
        <f>IF(AND(DL175&lt;&gt;"",CV175&lt;=MAX(CV:CV)-DQ$16),1/('Publication Bias Analysis'!F:F^2+IF(Additional_model="Fixed effect",0,$DQ$23)),"")</f>
        <v/>
      </c>
      <c r="EF175" s="166"/>
      <c r="EG175" s="34" t="str">
        <f t="shared" si="315"/>
        <v/>
      </c>
      <c r="EH175" s="47" t="str">
        <f>IF(AND(Include_study?="Yes",Sufficient_data="Yes"),Z_score-('Publication Bias Analysis'!P$3+'Publication Bias Analysis'!P$4*Inverse_standard_error),"")</f>
        <v/>
      </c>
      <c r="EJ175" s="166"/>
      <c r="EK175" s="34" t="str">
        <f>IF(AND(Include_study?="Yes",Sufficient_data="Yes"),('Publication Bias Analysis'!E:E-SUMPRODUCT('Publication Bias Analysis'!E:E,Calculations!CN:CN)/SUM(Calculations!CN:CN))/(SQRT(EL:EL)),"")</f>
        <v/>
      </c>
      <c r="EL175" s="34" t="str">
        <f>IF(AND(Include_study?="Yes",Sufficient_data="Yes"),'Publication Bias Analysis'!F:F^2-1/(SUM(Calculations!CN:CN)),"")</f>
        <v/>
      </c>
      <c r="EM175" s="76" t="str">
        <f t="shared" si="357"/>
        <v/>
      </c>
      <c r="EN175" s="76" t="str">
        <f t="shared" si="358"/>
        <v/>
      </c>
      <c r="EO175" s="76" t="str">
        <f>IF(AND(Include_study?="Yes",Sufficient_data="Yes"),COUNTIFS(EM$2:EM174,"&lt;"&amp;EM175,EN$2:EN174,"&lt;"&amp;EN175)+COUNTIFS(EM176:EM$201,"&lt;"&amp;EM175,EN176:EN$201,"&lt;"&amp;EN175)+COUNTIFS(EM$2:EM174,"&gt;"&amp;EM175,EN$2:EN174,"&gt;"&amp;EN175)+COUNTIFS(EM176:EM$201,"&gt;"&amp;EM175,EN176:EN$201,"&gt;"&amp;EN175),"")</f>
        <v/>
      </c>
      <c r="EP175" s="101" t="str">
        <f>IF(AND(Include_study?="Yes",Sufficient_data="Yes"),COUNTIFS(EM$2:EM174,"&lt;"&amp;EM175,EN$2:EN174,"&gt;"&amp;EN175)+COUNTIFS(EM176:EM$201,"&lt;"&amp;EM175,EN176:EN$201,"&gt;"&amp;EN175)+COUNTIFS(EM$2:EM174,"&gt;"&amp;EM175,EN$2:EN174,"&lt;"&amp;EN175)+COUNTIFS(EM176:EM$201,"&gt;"&amp;EM175,EN176:EN$201,"&lt;"&amp;EN175),"")</f>
        <v/>
      </c>
      <c r="ER175" s="166"/>
      <c r="EW175" s="166"/>
      <c r="EX175" s="34" t="e">
        <f t="shared" si="359"/>
        <v>#N/A</v>
      </c>
      <c r="EY175" s="34" t="e">
        <f t="shared" si="360"/>
        <v>#N/A</v>
      </c>
      <c r="EZ175" s="34" t="str">
        <f t="shared" si="361"/>
        <v/>
      </c>
      <c r="FA175" s="47" t="str">
        <f>IF(AND(Include_study?="Yes",Sufficient_data="Yes"),Z_score-('Publication Bias Analysis'!AL$30+'Publication Bias Analysis'!AL$31*Inverse_standard_error),"")</f>
        <v/>
      </c>
      <c r="FG175" s="166"/>
      <c r="FH175" s="104" t="str">
        <f>IF(Z_score&lt;&gt;"",RANK('Publication Bias Analysis'!AT:AT,'Publication Bias Analysis'!AT:AT,1)+COUNTIF('Publication Bias Analysis'!AT$2:AT174,'Publication Bias Analysis'!AT175),"")</f>
        <v/>
      </c>
      <c r="FI175" s="34" t="str">
        <f t="shared" si="362"/>
        <v/>
      </c>
      <c r="FJ175" s="34" t="e">
        <f>IF('Publication Bias Analysis'!AS175&lt;&gt;"",'Publication Bias Analysis'!AS175,NA())</f>
        <v>#N/A</v>
      </c>
      <c r="FK175" s="34" t="e">
        <f>IF('Publication Bias Analysis'!AT175&lt;&gt;"",'Publication Bias Analysis'!AT175,NA())</f>
        <v>#N/A</v>
      </c>
      <c r="FL175" s="34" t="str">
        <f>IF(AND(Include_study?="Yes",Sufficient_data="Yes"),'Publication Bias Analysis'!AS:AS-AVERAGE('Publication Bias Analysis'!AS:AS),"")</f>
        <v/>
      </c>
      <c r="FM175" s="47" t="str">
        <f>IF(AND(Include_study?="Yes",Sufficient_data="Yes"),FK:FK-('Publication Bias Analysis'!AW$30+'Publication Bias Analysis'!AW$31*'Publication Bias Analysis'!AS:AS),"")</f>
        <v/>
      </c>
      <c r="FS175" s="166"/>
      <c r="FT175" s="34" t="str">
        <f t="shared" si="363"/>
        <v/>
      </c>
      <c r="FU175" s="90" t="str">
        <f t="shared" si="324"/>
        <v/>
      </c>
      <c r="FV175" s="47" t="str">
        <f t="shared" si="289"/>
        <v/>
      </c>
    </row>
    <row r="176" spans="1:178" x14ac:dyDescent="0.2">
      <c r="A176" s="169"/>
      <c r="B176" s="54" t="str">
        <f t="shared" si="325"/>
        <v/>
      </c>
      <c r="C176" s="76" t="str">
        <f>IF(B176&lt;&gt;"",IF(B176=0,COUNTIF(B$2:B175,0)+1,COUNTIF(B$2:B175,B176)+B176+COUNTIF(B:B,0)),"")</f>
        <v/>
      </c>
      <c r="D176" s="76" t="str">
        <f t="shared" si="326"/>
        <v/>
      </c>
      <c r="E176" s="121" t="str">
        <f>IF(AND(Sufficient_data="Yes",Include_study?="Yes",Input!Study_name&lt;&gt;""),Input!Study_name,"")</f>
        <v/>
      </c>
      <c r="F17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76" s="76" t="str">
        <f t="shared" si="327"/>
        <v/>
      </c>
      <c r="H176" s="132" t="str">
        <f t="shared" si="328"/>
        <v/>
      </c>
      <c r="I17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76" s="77" t="str">
        <f t="shared" si="329"/>
        <v/>
      </c>
      <c r="K176" s="77" t="str">
        <f t="shared" si="330"/>
        <v/>
      </c>
      <c r="L176" s="77" t="str">
        <f t="shared" si="331"/>
        <v/>
      </c>
      <c r="M176" s="77" t="str">
        <f t="shared" si="332"/>
        <v/>
      </c>
      <c r="N176" s="77" t="str">
        <f t="shared" si="333"/>
        <v/>
      </c>
      <c r="O176" s="146" t="str">
        <f t="shared" si="334"/>
        <v/>
      </c>
      <c r="P176" s="142" t="str">
        <f t="shared" si="335"/>
        <v/>
      </c>
      <c r="Q176" s="35"/>
      <c r="R176" s="71" t="e">
        <f t="shared" si="336"/>
        <v>#N/A</v>
      </c>
      <c r="S176" s="34" t="e">
        <f t="shared" si="337"/>
        <v>#N/A</v>
      </c>
      <c r="T176" s="47" t="e">
        <f t="shared" si="338"/>
        <v>#N/A</v>
      </c>
      <c r="Y176" s="169"/>
      <c r="Z176" s="83" t="str">
        <f t="shared" si="261"/>
        <v/>
      </c>
      <c r="AA176" s="34" t="str">
        <f t="shared" si="339"/>
        <v/>
      </c>
      <c r="AB176" s="34" t="str">
        <f t="shared" si="340"/>
        <v/>
      </c>
      <c r="AC176" s="34" t="str">
        <f t="shared" si="341"/>
        <v/>
      </c>
      <c r="AD176" s="34" t="str">
        <f t="shared" si="342"/>
        <v/>
      </c>
      <c r="AE176" s="77" t="str">
        <f t="shared" si="262"/>
        <v/>
      </c>
      <c r="AF176" s="77" t="str">
        <f t="shared" si="343"/>
        <v/>
      </c>
      <c r="AG176" s="84" t="str">
        <f t="shared" si="263"/>
        <v/>
      </c>
      <c r="AH176" s="34" t="str">
        <f t="shared" si="344"/>
        <v/>
      </c>
      <c r="AI176" s="34" t="str">
        <f t="shared" si="345"/>
        <v/>
      </c>
      <c r="AJ176" s="47" t="str">
        <f t="shared" si="346"/>
        <v/>
      </c>
      <c r="AK176" s="35"/>
      <c r="AL176" s="71" t="e">
        <f t="shared" si="264"/>
        <v>#N/A</v>
      </c>
      <c r="AM176" s="34" t="e">
        <f t="shared" si="265"/>
        <v>#N/A</v>
      </c>
      <c r="AN176" s="47" t="e">
        <f t="shared" si="266"/>
        <v>#N/A</v>
      </c>
      <c r="AO176" s="35"/>
      <c r="AP176" s="83" t="str">
        <f t="shared" si="267"/>
        <v/>
      </c>
      <c r="AQ176" s="34" t="str">
        <f>IF(AND(Sufficient_data="Yes",Include_study?="Yes",Subgroup&lt;&gt;""),IF(COUNTIFS(Input!L$2:L175,"="&amp;"Yes",Input!C$2:C175,"="&amp;"Yes",Input!M$2:M175,"="&amp;Subgroup)&gt;0,"",Subgroup),"")</f>
        <v/>
      </c>
      <c r="AR176" s="89" t="str">
        <f t="shared" si="268"/>
        <v/>
      </c>
      <c r="AS176" s="76" t="str">
        <f t="shared" si="269"/>
        <v/>
      </c>
      <c r="AT176" s="34" t="str">
        <f t="shared" si="270"/>
        <v/>
      </c>
      <c r="AU176" s="90" t="str">
        <f t="shared" si="271"/>
        <v/>
      </c>
      <c r="AV176" s="34" t="str">
        <f t="shared" si="272"/>
        <v/>
      </c>
      <c r="AW176" s="34" t="str">
        <f t="shared" si="273"/>
        <v/>
      </c>
      <c r="AX176" s="34" t="str">
        <f t="shared" si="347"/>
        <v/>
      </c>
      <c r="AY176" s="34" t="str">
        <f t="shared" si="274"/>
        <v/>
      </c>
      <c r="AZ176" s="34" t="str">
        <f t="shared" si="275"/>
        <v/>
      </c>
      <c r="BA176" s="34" t="str">
        <f t="shared" si="348"/>
        <v/>
      </c>
      <c r="BB176" s="89" t="str">
        <f t="shared" si="276"/>
        <v/>
      </c>
      <c r="BC176" s="34" t="str">
        <f t="shared" si="349"/>
        <v/>
      </c>
      <c r="BD176" s="34" t="str">
        <f t="shared" si="350"/>
        <v/>
      </c>
      <c r="BE176" s="34" t="str">
        <f t="shared" si="277"/>
        <v/>
      </c>
      <c r="BF176" s="34" t="str">
        <f t="shared" si="278"/>
        <v/>
      </c>
      <c r="BG176" s="34" t="str">
        <f t="shared" si="319"/>
        <v/>
      </c>
      <c r="BH176" s="34" t="str">
        <f t="shared" si="320"/>
        <v/>
      </c>
      <c r="BI176" s="34" t="str">
        <f t="shared" si="279"/>
        <v/>
      </c>
      <c r="BJ176" s="34" t="str">
        <f t="shared" si="280"/>
        <v/>
      </c>
      <c r="BK176" s="34" t="str">
        <f t="shared" si="281"/>
        <v/>
      </c>
      <c r="BL176" s="34" t="e">
        <f t="shared" si="282"/>
        <v>#N/A</v>
      </c>
      <c r="BM176" s="84" t="str">
        <f t="shared" si="321"/>
        <v/>
      </c>
      <c r="BN176" s="34" t="str">
        <f t="shared" si="283"/>
        <v/>
      </c>
      <c r="BO176" s="34" t="str">
        <f t="shared" si="351"/>
        <v/>
      </c>
      <c r="BP176" s="34" t="str">
        <f t="shared" si="284"/>
        <v/>
      </c>
      <c r="BQ176" s="47" t="str">
        <f t="shared" si="322"/>
        <v/>
      </c>
      <c r="BV176" s="170"/>
      <c r="BW176" s="71" t="e">
        <f>IF(AND(Sufficient_data="Yes",Include_study?="Yes",Moderator&lt;&gt;""),'Moderator Analysis'!E:E,NA())</f>
        <v>#N/A</v>
      </c>
      <c r="BX176" s="34" t="e">
        <f>IF(AND(Include_study?="Yes",Sufficient_data="Yes",Moderator&lt;&gt;""),'Moderator Analysis'!F:F,NA())</f>
        <v>#N/A</v>
      </c>
      <c r="BY176" s="34" t="str">
        <f t="shared" si="352"/>
        <v/>
      </c>
      <c r="BZ176" s="34" t="str">
        <f>IF(AND(Sufficient_data="Yes",Include_study?="Yes",Moderator&lt;&gt;""),'Moderator Analysis'!F:F-CJ$2,"")</f>
        <v/>
      </c>
      <c r="CA176" s="34" t="str">
        <f>IF(AND(Sufficient_data="Yes",Include_study?="Yes",Moderator&lt;&gt;""),'Moderator Analysis'!E:E-CJ$3,"")</f>
        <v/>
      </c>
      <c r="CB176" s="47" t="str">
        <f t="shared" si="353"/>
        <v/>
      </c>
      <c r="CD176" s="95" t="str">
        <f t="shared" si="285"/>
        <v/>
      </c>
      <c r="CE176" s="77" t="str">
        <f>IF(AND(Sufficient_data="Yes",Include_study?="Yes",CD176&lt;&gt;""),'Moderator Analysis'!F:F-'Moderator Analysis'!J$37,"")</f>
        <v/>
      </c>
      <c r="CF176" s="77" t="str">
        <f>IF(AND(Sufficient_data="Yes",Include_study?="Yes",CD176&lt;&gt;""),'Moderator Analysis'!E:E-SUMPRODUCT('Moderator Analysis'!E:E,CD:CD)/SUM(CD:CD),"")</f>
        <v/>
      </c>
      <c r="CG176" s="96" t="str">
        <f>IF(AND(Sufficient_data="Yes",Include_study?="Yes",CD176&lt;&gt;""),CD:CD*(BX176-'Moderator Analysis'!J$29-'Moderator Analysis'!J$30*'Moderator Analysis'!E:E)^2,"")</f>
        <v/>
      </c>
      <c r="CL176" s="170"/>
      <c r="CM176" s="174"/>
      <c r="CN176" s="34" t="str">
        <f t="shared" si="354"/>
        <v/>
      </c>
      <c r="CO176" s="34" t="str">
        <f>IF(AND(Include_study?="Yes",Sufficient_data="Yes"),1/('Publication Bias Analysis'!F:F^2+IF(Additional_model="Fixed effect",0,Calculations!DB$11)),"")</f>
        <v/>
      </c>
      <c r="CP176" s="34" t="str">
        <f>IF(AND(Include_study?="Yes",Sufficient_data="Yes"),1/('Publication Bias Analysis'!F:F^2+IF(Additional_model="Fixed effect",0,'Publication Bias Analysis'!L$32)),"")</f>
        <v/>
      </c>
      <c r="CQ176" s="34" t="str">
        <f>IF(AND(Include_study?="Yes",Sufficient_data="Yes"),'Publication Bias Analysis'!E:E-'Publication Bias Analysis'!I$37,"")</f>
        <v/>
      </c>
      <c r="CR176" s="34" t="str">
        <f t="shared" si="355"/>
        <v/>
      </c>
      <c r="CS176" s="34" t="str">
        <f t="shared" si="364"/>
        <v/>
      </c>
      <c r="CT176" s="76" t="str">
        <f t="shared" si="356"/>
        <v/>
      </c>
      <c r="CU176" s="76" t="str">
        <f>IF(AND(Include_study?="Yes",Sufficient_data="Yes"),CT:CT+IF(DF:DF&lt;0,-1,1)*COUNTIF(CT$2:CT175,CT:CT),"")</f>
        <v/>
      </c>
      <c r="CV176" s="76" t="str">
        <f>IF(AND(Include_study?="Yes",Sufficient_data="Yes"),RANK(DJ:DJ,DJ:DJ,1)*IF(DI:DI&lt;0,-1,1)+IF(DI:DI&lt;0,-1,1)*COUNTIF(CT$2:CT175,CT:CT),"")</f>
        <v/>
      </c>
      <c r="CW176" s="76" t="str">
        <f>IF(AND(Include_study?="Yes",Sufficient_data="Yes"),RANK(DM:DM,DM:DM,1)*IF(DL:DL&lt;0,-1,1)+IF(DL:DL&lt;0,-1,1)*COUNTIF(CT$2:CT175,CT:CT),"")</f>
        <v/>
      </c>
      <c r="CX176" s="34" t="e">
        <f>IF(AND(Include_study?="Yes",Sufficient_data="Yes"),'Publication Bias Analysis'!E:E,NA())</f>
        <v>#N/A</v>
      </c>
      <c r="CY176" s="47" t="e">
        <f>IF(AND(Include_study?="Yes",Sufficient_data="Yes"),'Publication Bias Analysis'!F:F,NA())</f>
        <v>#N/A</v>
      </c>
      <c r="DE176" s="166"/>
      <c r="DF17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76" s="34" t="str">
        <f t="shared" si="286"/>
        <v/>
      </c>
      <c r="DH176" s="47" t="str">
        <f>IF(AND(Include_study?="Yes",Sufficient_data="Yes"),1/('Publication Bias Analysis'!F:F^2+IF(Additional_model="Fixed effect",0,$DQ$7)),"")</f>
        <v/>
      </c>
      <c r="DI176" s="34" t="str">
        <f>IF(AND(Include_study?="Yes",Sufficient_data="Yes"),IF('Publication Bias Analysis'!L$37="Left",'Publication Bias Analysis'!E:E-DQ$3,DQ$3-'Publication Bias Analysis'!E:E),"")</f>
        <v/>
      </c>
      <c r="DJ176" s="34" t="str">
        <f t="shared" si="287"/>
        <v/>
      </c>
      <c r="DK176" s="47" t="str">
        <f>IF(AND(DI176&lt;&gt;"",CU176&lt;=MAX(CU:CU)-DQ$8),1/('Publication Bias Analysis'!F:F^2+IF(Additional_model="Fixed effect",0,$DQ$15)),"")</f>
        <v/>
      </c>
      <c r="DL176" s="7" t="str">
        <f>IF(AND(Include_study?="Yes",Sufficient_data="Yes"),IF('Publication Bias Analysis'!L$37="Left",'Publication Bias Analysis'!E:E-DQ$11,DQ$11-'Publication Bias Analysis'!E:E),"")</f>
        <v/>
      </c>
      <c r="DM176" s="7" t="str">
        <f t="shared" si="288"/>
        <v/>
      </c>
      <c r="DN176" s="47" t="str">
        <f>IF(AND(DL176&lt;&gt;"",CV176&lt;=MAX(CV:CV)-DQ$16),1/('Publication Bias Analysis'!F:F^2+IF(Additional_model="Fixed effect",0,$DQ$23)),"")</f>
        <v/>
      </c>
      <c r="EF176" s="166"/>
      <c r="EG176" s="34" t="str">
        <f t="shared" si="315"/>
        <v/>
      </c>
      <c r="EH176" s="47" t="str">
        <f>IF(AND(Include_study?="Yes",Sufficient_data="Yes"),Z_score-('Publication Bias Analysis'!P$3+'Publication Bias Analysis'!P$4*Inverse_standard_error),"")</f>
        <v/>
      </c>
      <c r="EJ176" s="166"/>
      <c r="EK176" s="34" t="str">
        <f>IF(AND(Include_study?="Yes",Sufficient_data="Yes"),('Publication Bias Analysis'!E:E-SUMPRODUCT('Publication Bias Analysis'!E:E,Calculations!CN:CN)/SUM(Calculations!CN:CN))/(SQRT(EL:EL)),"")</f>
        <v/>
      </c>
      <c r="EL176" s="34" t="str">
        <f>IF(AND(Include_study?="Yes",Sufficient_data="Yes"),'Publication Bias Analysis'!F:F^2-1/(SUM(Calculations!CN:CN)),"")</f>
        <v/>
      </c>
      <c r="EM176" s="76" t="str">
        <f t="shared" si="357"/>
        <v/>
      </c>
      <c r="EN176" s="76" t="str">
        <f t="shared" si="358"/>
        <v/>
      </c>
      <c r="EO176" s="76" t="str">
        <f>IF(AND(Include_study?="Yes",Sufficient_data="Yes"),COUNTIFS(EM$2:EM175,"&lt;"&amp;EM176,EN$2:EN175,"&lt;"&amp;EN176)+COUNTIFS(EM177:EM$201,"&lt;"&amp;EM176,EN177:EN$201,"&lt;"&amp;EN176)+COUNTIFS(EM$2:EM175,"&gt;"&amp;EM176,EN$2:EN175,"&gt;"&amp;EN176)+COUNTIFS(EM177:EM$201,"&gt;"&amp;EM176,EN177:EN$201,"&gt;"&amp;EN176),"")</f>
        <v/>
      </c>
      <c r="EP176" s="101" t="str">
        <f>IF(AND(Include_study?="Yes",Sufficient_data="Yes"),COUNTIFS(EM$2:EM175,"&lt;"&amp;EM176,EN$2:EN175,"&gt;"&amp;EN176)+COUNTIFS(EM177:EM$201,"&lt;"&amp;EM176,EN177:EN$201,"&gt;"&amp;EN176)+COUNTIFS(EM$2:EM175,"&gt;"&amp;EM176,EN$2:EN175,"&lt;"&amp;EN176)+COUNTIFS(EM177:EM$201,"&gt;"&amp;EM176,EN177:EN$201,"&lt;"&amp;EN176),"")</f>
        <v/>
      </c>
      <c r="ER176" s="166"/>
      <c r="EW176" s="166"/>
      <c r="EX176" s="34" t="e">
        <f t="shared" si="359"/>
        <v>#N/A</v>
      </c>
      <c r="EY176" s="34" t="e">
        <f t="shared" si="360"/>
        <v>#N/A</v>
      </c>
      <c r="EZ176" s="34" t="str">
        <f t="shared" si="361"/>
        <v/>
      </c>
      <c r="FA176" s="47" t="str">
        <f>IF(AND(Include_study?="Yes",Sufficient_data="Yes"),Z_score-('Publication Bias Analysis'!AL$30+'Publication Bias Analysis'!AL$31*Inverse_standard_error),"")</f>
        <v/>
      </c>
      <c r="FG176" s="166"/>
      <c r="FH176" s="104" t="str">
        <f>IF(Z_score&lt;&gt;"",RANK('Publication Bias Analysis'!AT:AT,'Publication Bias Analysis'!AT:AT,1)+COUNTIF('Publication Bias Analysis'!AT$2:AT175,'Publication Bias Analysis'!AT176),"")</f>
        <v/>
      </c>
      <c r="FI176" s="34" t="str">
        <f t="shared" si="362"/>
        <v/>
      </c>
      <c r="FJ176" s="34" t="e">
        <f>IF('Publication Bias Analysis'!AS176&lt;&gt;"",'Publication Bias Analysis'!AS176,NA())</f>
        <v>#N/A</v>
      </c>
      <c r="FK176" s="34" t="e">
        <f>IF('Publication Bias Analysis'!AT176&lt;&gt;"",'Publication Bias Analysis'!AT176,NA())</f>
        <v>#N/A</v>
      </c>
      <c r="FL176" s="34" t="str">
        <f>IF(AND(Include_study?="Yes",Sufficient_data="Yes"),'Publication Bias Analysis'!AS:AS-AVERAGE('Publication Bias Analysis'!AS:AS),"")</f>
        <v/>
      </c>
      <c r="FM176" s="47" t="str">
        <f>IF(AND(Include_study?="Yes",Sufficient_data="Yes"),FK:FK-('Publication Bias Analysis'!AW$30+'Publication Bias Analysis'!AW$31*'Publication Bias Analysis'!AS:AS),"")</f>
        <v/>
      </c>
      <c r="FS176" s="166"/>
      <c r="FT176" s="34" t="str">
        <f t="shared" si="363"/>
        <v/>
      </c>
      <c r="FU176" s="90" t="str">
        <f t="shared" si="324"/>
        <v/>
      </c>
      <c r="FV176" s="47" t="str">
        <f t="shared" si="289"/>
        <v/>
      </c>
    </row>
    <row r="177" spans="1:178" x14ac:dyDescent="0.2">
      <c r="A177" s="169"/>
      <c r="B177" s="54" t="str">
        <f t="shared" si="325"/>
        <v/>
      </c>
      <c r="C177" s="76" t="str">
        <f>IF(B177&lt;&gt;"",IF(B177=0,COUNTIF(B$2:B176,0)+1,COUNTIF(B$2:B176,B177)+B177+COUNTIF(B:B,0)),"")</f>
        <v/>
      </c>
      <c r="D177" s="76" t="str">
        <f t="shared" si="326"/>
        <v/>
      </c>
      <c r="E177" s="121" t="str">
        <f>IF(AND(Sufficient_data="Yes",Include_study?="Yes",Input!Study_name&lt;&gt;""),Input!Study_name,"")</f>
        <v/>
      </c>
      <c r="F17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77" s="76" t="str">
        <f t="shared" si="327"/>
        <v/>
      </c>
      <c r="H177" s="132" t="str">
        <f t="shared" si="328"/>
        <v/>
      </c>
      <c r="I17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77" s="77" t="str">
        <f t="shared" si="329"/>
        <v/>
      </c>
      <c r="K177" s="77" t="str">
        <f t="shared" si="330"/>
        <v/>
      </c>
      <c r="L177" s="77" t="str">
        <f t="shared" si="331"/>
        <v/>
      </c>
      <c r="M177" s="77" t="str">
        <f t="shared" si="332"/>
        <v/>
      </c>
      <c r="N177" s="77" t="str">
        <f t="shared" si="333"/>
        <v/>
      </c>
      <c r="O177" s="146" t="str">
        <f t="shared" si="334"/>
        <v/>
      </c>
      <c r="P177" s="142" t="str">
        <f t="shared" si="335"/>
        <v/>
      </c>
      <c r="Q177" s="35"/>
      <c r="R177" s="71" t="e">
        <f t="shared" si="336"/>
        <v>#N/A</v>
      </c>
      <c r="S177" s="34" t="e">
        <f t="shared" si="337"/>
        <v>#N/A</v>
      </c>
      <c r="T177" s="47" t="e">
        <f t="shared" si="338"/>
        <v>#N/A</v>
      </c>
      <c r="Y177" s="169"/>
      <c r="Z177" s="83" t="str">
        <f t="shared" si="261"/>
        <v/>
      </c>
      <c r="AA177" s="34" t="str">
        <f t="shared" si="339"/>
        <v/>
      </c>
      <c r="AB177" s="34" t="str">
        <f t="shared" si="340"/>
        <v/>
      </c>
      <c r="AC177" s="34" t="str">
        <f t="shared" si="341"/>
        <v/>
      </c>
      <c r="AD177" s="34" t="str">
        <f t="shared" si="342"/>
        <v/>
      </c>
      <c r="AE177" s="77" t="str">
        <f t="shared" si="262"/>
        <v/>
      </c>
      <c r="AF177" s="77" t="str">
        <f t="shared" si="343"/>
        <v/>
      </c>
      <c r="AG177" s="84" t="str">
        <f t="shared" si="263"/>
        <v/>
      </c>
      <c r="AH177" s="34" t="str">
        <f t="shared" si="344"/>
        <v/>
      </c>
      <c r="AI177" s="34" t="str">
        <f t="shared" si="345"/>
        <v/>
      </c>
      <c r="AJ177" s="47" t="str">
        <f t="shared" si="346"/>
        <v/>
      </c>
      <c r="AK177" s="35"/>
      <c r="AL177" s="71" t="e">
        <f t="shared" si="264"/>
        <v>#N/A</v>
      </c>
      <c r="AM177" s="34" t="e">
        <f t="shared" si="265"/>
        <v>#N/A</v>
      </c>
      <c r="AN177" s="47" t="e">
        <f t="shared" si="266"/>
        <v>#N/A</v>
      </c>
      <c r="AO177" s="35"/>
      <c r="AP177" s="83" t="str">
        <f t="shared" si="267"/>
        <v/>
      </c>
      <c r="AQ177" s="34" t="str">
        <f>IF(AND(Sufficient_data="Yes",Include_study?="Yes",Subgroup&lt;&gt;""),IF(COUNTIFS(Input!L$2:L176,"="&amp;"Yes",Input!C$2:C176,"="&amp;"Yes",Input!M$2:M176,"="&amp;Subgroup)&gt;0,"",Subgroup),"")</f>
        <v/>
      </c>
      <c r="AR177" s="89" t="str">
        <f t="shared" si="268"/>
        <v/>
      </c>
      <c r="AS177" s="76" t="str">
        <f t="shared" si="269"/>
        <v/>
      </c>
      <c r="AT177" s="34" t="str">
        <f t="shared" si="270"/>
        <v/>
      </c>
      <c r="AU177" s="90" t="str">
        <f t="shared" si="271"/>
        <v/>
      </c>
      <c r="AV177" s="34" t="str">
        <f t="shared" si="272"/>
        <v/>
      </c>
      <c r="AW177" s="34" t="str">
        <f t="shared" si="273"/>
        <v/>
      </c>
      <c r="AX177" s="34" t="str">
        <f t="shared" si="347"/>
        <v/>
      </c>
      <c r="AY177" s="34" t="str">
        <f t="shared" si="274"/>
        <v/>
      </c>
      <c r="AZ177" s="34" t="str">
        <f t="shared" si="275"/>
        <v/>
      </c>
      <c r="BA177" s="34" t="str">
        <f t="shared" si="348"/>
        <v/>
      </c>
      <c r="BB177" s="89" t="str">
        <f t="shared" si="276"/>
        <v/>
      </c>
      <c r="BC177" s="34" t="str">
        <f t="shared" si="349"/>
        <v/>
      </c>
      <c r="BD177" s="34" t="str">
        <f t="shared" si="350"/>
        <v/>
      </c>
      <c r="BE177" s="34" t="str">
        <f t="shared" si="277"/>
        <v/>
      </c>
      <c r="BF177" s="34" t="str">
        <f t="shared" si="278"/>
        <v/>
      </c>
      <c r="BG177" s="34" t="str">
        <f t="shared" si="319"/>
        <v/>
      </c>
      <c r="BH177" s="34" t="str">
        <f t="shared" si="320"/>
        <v/>
      </c>
      <c r="BI177" s="34" t="str">
        <f t="shared" si="279"/>
        <v/>
      </c>
      <c r="BJ177" s="34" t="str">
        <f t="shared" si="280"/>
        <v/>
      </c>
      <c r="BK177" s="34" t="str">
        <f t="shared" si="281"/>
        <v/>
      </c>
      <c r="BL177" s="34" t="e">
        <f t="shared" si="282"/>
        <v>#N/A</v>
      </c>
      <c r="BM177" s="84" t="str">
        <f t="shared" si="321"/>
        <v/>
      </c>
      <c r="BN177" s="34" t="str">
        <f t="shared" si="283"/>
        <v/>
      </c>
      <c r="BO177" s="34" t="str">
        <f t="shared" si="351"/>
        <v/>
      </c>
      <c r="BP177" s="34" t="str">
        <f t="shared" si="284"/>
        <v/>
      </c>
      <c r="BQ177" s="47" t="str">
        <f t="shared" si="322"/>
        <v/>
      </c>
      <c r="BV177" s="170"/>
      <c r="BW177" s="71" t="e">
        <f>IF(AND(Sufficient_data="Yes",Include_study?="Yes",Moderator&lt;&gt;""),'Moderator Analysis'!E:E,NA())</f>
        <v>#N/A</v>
      </c>
      <c r="BX177" s="34" t="e">
        <f>IF(AND(Include_study?="Yes",Sufficient_data="Yes",Moderator&lt;&gt;""),'Moderator Analysis'!F:F,NA())</f>
        <v>#N/A</v>
      </c>
      <c r="BY177" s="34" t="str">
        <f t="shared" si="352"/>
        <v/>
      </c>
      <c r="BZ177" s="34" t="str">
        <f>IF(AND(Sufficient_data="Yes",Include_study?="Yes",Moderator&lt;&gt;""),'Moderator Analysis'!F:F-CJ$2,"")</f>
        <v/>
      </c>
      <c r="CA177" s="34" t="str">
        <f>IF(AND(Sufficient_data="Yes",Include_study?="Yes",Moderator&lt;&gt;""),'Moderator Analysis'!E:E-CJ$3,"")</f>
        <v/>
      </c>
      <c r="CB177" s="47" t="str">
        <f t="shared" si="353"/>
        <v/>
      </c>
      <c r="CD177" s="95" t="str">
        <f t="shared" si="285"/>
        <v/>
      </c>
      <c r="CE177" s="77" t="str">
        <f>IF(AND(Sufficient_data="Yes",Include_study?="Yes",CD177&lt;&gt;""),'Moderator Analysis'!F:F-'Moderator Analysis'!J$37,"")</f>
        <v/>
      </c>
      <c r="CF177" s="77" t="str">
        <f>IF(AND(Sufficient_data="Yes",Include_study?="Yes",CD177&lt;&gt;""),'Moderator Analysis'!E:E-SUMPRODUCT('Moderator Analysis'!E:E,CD:CD)/SUM(CD:CD),"")</f>
        <v/>
      </c>
      <c r="CG177" s="96" t="str">
        <f>IF(AND(Sufficient_data="Yes",Include_study?="Yes",CD177&lt;&gt;""),CD:CD*(BX177-'Moderator Analysis'!J$29-'Moderator Analysis'!J$30*'Moderator Analysis'!E:E)^2,"")</f>
        <v/>
      </c>
      <c r="CL177" s="170"/>
      <c r="CM177" s="174"/>
      <c r="CN177" s="34" t="str">
        <f t="shared" si="354"/>
        <v/>
      </c>
      <c r="CO177" s="34" t="str">
        <f>IF(AND(Include_study?="Yes",Sufficient_data="Yes"),1/('Publication Bias Analysis'!F:F^2+IF(Additional_model="Fixed effect",0,Calculations!DB$11)),"")</f>
        <v/>
      </c>
      <c r="CP177" s="34" t="str">
        <f>IF(AND(Include_study?="Yes",Sufficient_data="Yes"),1/('Publication Bias Analysis'!F:F^2+IF(Additional_model="Fixed effect",0,'Publication Bias Analysis'!L$32)),"")</f>
        <v/>
      </c>
      <c r="CQ177" s="34" t="str">
        <f>IF(AND(Include_study?="Yes",Sufficient_data="Yes"),'Publication Bias Analysis'!E:E-'Publication Bias Analysis'!I$37,"")</f>
        <v/>
      </c>
      <c r="CR177" s="34" t="str">
        <f t="shared" si="355"/>
        <v/>
      </c>
      <c r="CS177" s="34" t="str">
        <f t="shared" si="364"/>
        <v/>
      </c>
      <c r="CT177" s="76" t="str">
        <f t="shared" si="356"/>
        <v/>
      </c>
      <c r="CU177" s="76" t="str">
        <f>IF(AND(Include_study?="Yes",Sufficient_data="Yes"),CT:CT+IF(DF:DF&lt;0,-1,1)*COUNTIF(CT$2:CT176,CT:CT),"")</f>
        <v/>
      </c>
      <c r="CV177" s="76" t="str">
        <f>IF(AND(Include_study?="Yes",Sufficient_data="Yes"),RANK(DJ:DJ,DJ:DJ,1)*IF(DI:DI&lt;0,-1,1)+IF(DI:DI&lt;0,-1,1)*COUNTIF(CT$2:CT176,CT:CT),"")</f>
        <v/>
      </c>
      <c r="CW177" s="76" t="str">
        <f>IF(AND(Include_study?="Yes",Sufficient_data="Yes"),RANK(DM:DM,DM:DM,1)*IF(DL:DL&lt;0,-1,1)+IF(DL:DL&lt;0,-1,1)*COUNTIF(CT$2:CT176,CT:CT),"")</f>
        <v/>
      </c>
      <c r="CX177" s="34" t="e">
        <f>IF(AND(Include_study?="Yes",Sufficient_data="Yes"),'Publication Bias Analysis'!E:E,NA())</f>
        <v>#N/A</v>
      </c>
      <c r="CY177" s="47" t="e">
        <f>IF(AND(Include_study?="Yes",Sufficient_data="Yes"),'Publication Bias Analysis'!F:F,NA())</f>
        <v>#N/A</v>
      </c>
      <c r="DE177" s="166"/>
      <c r="DF17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77" s="34" t="str">
        <f t="shared" si="286"/>
        <v/>
      </c>
      <c r="DH177" s="47" t="str">
        <f>IF(AND(Include_study?="Yes",Sufficient_data="Yes"),1/('Publication Bias Analysis'!F:F^2+IF(Additional_model="Fixed effect",0,$DQ$7)),"")</f>
        <v/>
      </c>
      <c r="DI177" s="34" t="str">
        <f>IF(AND(Include_study?="Yes",Sufficient_data="Yes"),IF('Publication Bias Analysis'!L$37="Left",'Publication Bias Analysis'!E:E-DQ$3,DQ$3-'Publication Bias Analysis'!E:E),"")</f>
        <v/>
      </c>
      <c r="DJ177" s="34" t="str">
        <f t="shared" si="287"/>
        <v/>
      </c>
      <c r="DK177" s="47" t="str">
        <f>IF(AND(DI177&lt;&gt;"",CU177&lt;=MAX(CU:CU)-DQ$8),1/('Publication Bias Analysis'!F:F^2+IF(Additional_model="Fixed effect",0,$DQ$15)),"")</f>
        <v/>
      </c>
      <c r="DL177" s="7" t="str">
        <f>IF(AND(Include_study?="Yes",Sufficient_data="Yes"),IF('Publication Bias Analysis'!L$37="Left",'Publication Bias Analysis'!E:E-DQ$11,DQ$11-'Publication Bias Analysis'!E:E),"")</f>
        <v/>
      </c>
      <c r="DM177" s="7" t="str">
        <f t="shared" si="288"/>
        <v/>
      </c>
      <c r="DN177" s="47" t="str">
        <f>IF(AND(DL177&lt;&gt;"",CV177&lt;=MAX(CV:CV)-DQ$16),1/('Publication Bias Analysis'!F:F^2+IF(Additional_model="Fixed effect",0,$DQ$23)),"")</f>
        <v/>
      </c>
      <c r="EF177" s="166"/>
      <c r="EG177" s="34" t="str">
        <f t="shared" si="315"/>
        <v/>
      </c>
      <c r="EH177" s="47" t="str">
        <f>IF(AND(Include_study?="Yes",Sufficient_data="Yes"),Z_score-('Publication Bias Analysis'!P$3+'Publication Bias Analysis'!P$4*Inverse_standard_error),"")</f>
        <v/>
      </c>
      <c r="EJ177" s="166"/>
      <c r="EK177" s="34" t="str">
        <f>IF(AND(Include_study?="Yes",Sufficient_data="Yes"),('Publication Bias Analysis'!E:E-SUMPRODUCT('Publication Bias Analysis'!E:E,Calculations!CN:CN)/SUM(Calculations!CN:CN))/(SQRT(EL:EL)),"")</f>
        <v/>
      </c>
      <c r="EL177" s="34" t="str">
        <f>IF(AND(Include_study?="Yes",Sufficient_data="Yes"),'Publication Bias Analysis'!F:F^2-1/(SUM(Calculations!CN:CN)),"")</f>
        <v/>
      </c>
      <c r="EM177" s="76" t="str">
        <f t="shared" si="357"/>
        <v/>
      </c>
      <c r="EN177" s="76" t="str">
        <f t="shared" si="358"/>
        <v/>
      </c>
      <c r="EO177" s="76" t="str">
        <f>IF(AND(Include_study?="Yes",Sufficient_data="Yes"),COUNTIFS(EM$2:EM176,"&lt;"&amp;EM177,EN$2:EN176,"&lt;"&amp;EN177)+COUNTIFS(EM178:EM$201,"&lt;"&amp;EM177,EN178:EN$201,"&lt;"&amp;EN177)+COUNTIFS(EM$2:EM176,"&gt;"&amp;EM177,EN$2:EN176,"&gt;"&amp;EN177)+COUNTIFS(EM178:EM$201,"&gt;"&amp;EM177,EN178:EN$201,"&gt;"&amp;EN177),"")</f>
        <v/>
      </c>
      <c r="EP177" s="101" t="str">
        <f>IF(AND(Include_study?="Yes",Sufficient_data="Yes"),COUNTIFS(EM$2:EM176,"&lt;"&amp;EM177,EN$2:EN176,"&gt;"&amp;EN177)+COUNTIFS(EM178:EM$201,"&lt;"&amp;EM177,EN178:EN$201,"&gt;"&amp;EN177)+COUNTIFS(EM$2:EM176,"&gt;"&amp;EM177,EN$2:EN176,"&lt;"&amp;EN177)+COUNTIFS(EM178:EM$201,"&gt;"&amp;EM177,EN178:EN$201,"&lt;"&amp;EN177),"")</f>
        <v/>
      </c>
      <c r="ER177" s="166"/>
      <c r="EW177" s="166"/>
      <c r="EX177" s="34" t="e">
        <f t="shared" si="359"/>
        <v>#N/A</v>
      </c>
      <c r="EY177" s="34" t="e">
        <f t="shared" si="360"/>
        <v>#N/A</v>
      </c>
      <c r="EZ177" s="34" t="str">
        <f t="shared" si="361"/>
        <v/>
      </c>
      <c r="FA177" s="47" t="str">
        <f>IF(AND(Include_study?="Yes",Sufficient_data="Yes"),Z_score-('Publication Bias Analysis'!AL$30+'Publication Bias Analysis'!AL$31*Inverse_standard_error),"")</f>
        <v/>
      </c>
      <c r="FG177" s="166"/>
      <c r="FH177" s="104" t="str">
        <f>IF(Z_score&lt;&gt;"",RANK('Publication Bias Analysis'!AT:AT,'Publication Bias Analysis'!AT:AT,1)+COUNTIF('Publication Bias Analysis'!AT$2:AT176,'Publication Bias Analysis'!AT177),"")</f>
        <v/>
      </c>
      <c r="FI177" s="34" t="str">
        <f t="shared" si="362"/>
        <v/>
      </c>
      <c r="FJ177" s="34" t="e">
        <f>IF('Publication Bias Analysis'!AS177&lt;&gt;"",'Publication Bias Analysis'!AS177,NA())</f>
        <v>#N/A</v>
      </c>
      <c r="FK177" s="34" t="e">
        <f>IF('Publication Bias Analysis'!AT177&lt;&gt;"",'Publication Bias Analysis'!AT177,NA())</f>
        <v>#N/A</v>
      </c>
      <c r="FL177" s="34" t="str">
        <f>IF(AND(Include_study?="Yes",Sufficient_data="Yes"),'Publication Bias Analysis'!AS:AS-AVERAGE('Publication Bias Analysis'!AS:AS),"")</f>
        <v/>
      </c>
      <c r="FM177" s="47" t="str">
        <f>IF(AND(Include_study?="Yes",Sufficient_data="Yes"),FK:FK-('Publication Bias Analysis'!AW$30+'Publication Bias Analysis'!AW$31*'Publication Bias Analysis'!AS:AS),"")</f>
        <v/>
      </c>
      <c r="FS177" s="166"/>
      <c r="FT177" s="34" t="str">
        <f t="shared" si="363"/>
        <v/>
      </c>
      <c r="FU177" s="90" t="str">
        <f t="shared" si="324"/>
        <v/>
      </c>
      <c r="FV177" s="47" t="str">
        <f t="shared" si="289"/>
        <v/>
      </c>
    </row>
    <row r="178" spans="1:178" x14ac:dyDescent="0.2">
      <c r="A178" s="169"/>
      <c r="B178" s="54" t="str">
        <f t="shared" si="325"/>
        <v/>
      </c>
      <c r="C178" s="76" t="str">
        <f>IF(B178&lt;&gt;"",IF(B178=0,COUNTIF(B$2:B177,0)+1,COUNTIF(B$2:B177,B178)+B178+COUNTIF(B:B,0)),"")</f>
        <v/>
      </c>
      <c r="D178" s="76" t="str">
        <f t="shared" si="326"/>
        <v/>
      </c>
      <c r="E178" s="121" t="str">
        <f>IF(AND(Sufficient_data="Yes",Include_study?="Yes",Input!Study_name&lt;&gt;""),Input!Study_name,"")</f>
        <v/>
      </c>
      <c r="F17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78" s="76" t="str">
        <f t="shared" si="327"/>
        <v/>
      </c>
      <c r="H178" s="132" t="str">
        <f t="shared" si="328"/>
        <v/>
      </c>
      <c r="I17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78" s="77" t="str">
        <f t="shared" si="329"/>
        <v/>
      </c>
      <c r="K178" s="77" t="str">
        <f t="shared" si="330"/>
        <v/>
      </c>
      <c r="L178" s="77" t="str">
        <f t="shared" si="331"/>
        <v/>
      </c>
      <c r="M178" s="77" t="str">
        <f t="shared" si="332"/>
        <v/>
      </c>
      <c r="N178" s="77" t="str">
        <f t="shared" si="333"/>
        <v/>
      </c>
      <c r="O178" s="146" t="str">
        <f t="shared" si="334"/>
        <v/>
      </c>
      <c r="P178" s="142" t="str">
        <f t="shared" si="335"/>
        <v/>
      </c>
      <c r="Q178" s="35"/>
      <c r="R178" s="71" t="e">
        <f t="shared" si="336"/>
        <v>#N/A</v>
      </c>
      <c r="S178" s="34" t="e">
        <f t="shared" si="337"/>
        <v>#N/A</v>
      </c>
      <c r="T178" s="47" t="e">
        <f t="shared" si="338"/>
        <v>#N/A</v>
      </c>
      <c r="Y178" s="169"/>
      <c r="Z178" s="83" t="str">
        <f t="shared" si="261"/>
        <v/>
      </c>
      <c r="AA178" s="34" t="str">
        <f t="shared" si="339"/>
        <v/>
      </c>
      <c r="AB178" s="34" t="str">
        <f t="shared" si="340"/>
        <v/>
      </c>
      <c r="AC178" s="34" t="str">
        <f t="shared" si="341"/>
        <v/>
      </c>
      <c r="AD178" s="34" t="str">
        <f t="shared" si="342"/>
        <v/>
      </c>
      <c r="AE178" s="77" t="str">
        <f t="shared" si="262"/>
        <v/>
      </c>
      <c r="AF178" s="77" t="str">
        <f t="shared" si="343"/>
        <v/>
      </c>
      <c r="AG178" s="84" t="str">
        <f t="shared" si="263"/>
        <v/>
      </c>
      <c r="AH178" s="34" t="str">
        <f t="shared" si="344"/>
        <v/>
      </c>
      <c r="AI178" s="34" t="str">
        <f t="shared" si="345"/>
        <v/>
      </c>
      <c r="AJ178" s="47" t="str">
        <f t="shared" si="346"/>
        <v/>
      </c>
      <c r="AK178" s="35"/>
      <c r="AL178" s="71" t="e">
        <f t="shared" si="264"/>
        <v>#N/A</v>
      </c>
      <c r="AM178" s="34" t="e">
        <f t="shared" si="265"/>
        <v>#N/A</v>
      </c>
      <c r="AN178" s="47" t="e">
        <f t="shared" si="266"/>
        <v>#N/A</v>
      </c>
      <c r="AO178" s="35"/>
      <c r="AP178" s="83" t="str">
        <f t="shared" si="267"/>
        <v/>
      </c>
      <c r="AQ178" s="34" t="str">
        <f>IF(AND(Sufficient_data="Yes",Include_study?="Yes",Subgroup&lt;&gt;""),IF(COUNTIFS(Input!L$2:L177,"="&amp;"Yes",Input!C$2:C177,"="&amp;"Yes",Input!M$2:M177,"="&amp;Subgroup)&gt;0,"",Subgroup),"")</f>
        <v/>
      </c>
      <c r="AR178" s="89" t="str">
        <f t="shared" si="268"/>
        <v/>
      </c>
      <c r="AS178" s="76" t="str">
        <f t="shared" si="269"/>
        <v/>
      </c>
      <c r="AT178" s="34" t="str">
        <f t="shared" si="270"/>
        <v/>
      </c>
      <c r="AU178" s="90" t="str">
        <f t="shared" si="271"/>
        <v/>
      </c>
      <c r="AV178" s="34" t="str">
        <f t="shared" si="272"/>
        <v/>
      </c>
      <c r="AW178" s="34" t="str">
        <f t="shared" si="273"/>
        <v/>
      </c>
      <c r="AX178" s="34" t="str">
        <f t="shared" si="347"/>
        <v/>
      </c>
      <c r="AY178" s="34" t="str">
        <f t="shared" si="274"/>
        <v/>
      </c>
      <c r="AZ178" s="34" t="str">
        <f t="shared" si="275"/>
        <v/>
      </c>
      <c r="BA178" s="34" t="str">
        <f t="shared" si="348"/>
        <v/>
      </c>
      <c r="BB178" s="89" t="str">
        <f t="shared" si="276"/>
        <v/>
      </c>
      <c r="BC178" s="34" t="str">
        <f t="shared" si="349"/>
        <v/>
      </c>
      <c r="BD178" s="34" t="str">
        <f t="shared" si="350"/>
        <v/>
      </c>
      <c r="BE178" s="34" t="str">
        <f t="shared" si="277"/>
        <v/>
      </c>
      <c r="BF178" s="34" t="str">
        <f t="shared" si="278"/>
        <v/>
      </c>
      <c r="BG178" s="34" t="str">
        <f t="shared" si="319"/>
        <v/>
      </c>
      <c r="BH178" s="34" t="str">
        <f t="shared" si="320"/>
        <v/>
      </c>
      <c r="BI178" s="34" t="str">
        <f t="shared" si="279"/>
        <v/>
      </c>
      <c r="BJ178" s="34" t="str">
        <f t="shared" si="280"/>
        <v/>
      </c>
      <c r="BK178" s="34" t="str">
        <f t="shared" si="281"/>
        <v/>
      </c>
      <c r="BL178" s="34" t="e">
        <f t="shared" si="282"/>
        <v>#N/A</v>
      </c>
      <c r="BM178" s="84" t="str">
        <f t="shared" si="321"/>
        <v/>
      </c>
      <c r="BN178" s="34" t="str">
        <f t="shared" si="283"/>
        <v/>
      </c>
      <c r="BO178" s="34" t="str">
        <f t="shared" si="351"/>
        <v/>
      </c>
      <c r="BP178" s="34" t="str">
        <f t="shared" si="284"/>
        <v/>
      </c>
      <c r="BQ178" s="47" t="str">
        <f t="shared" si="322"/>
        <v/>
      </c>
      <c r="BV178" s="170"/>
      <c r="BW178" s="71" t="e">
        <f>IF(AND(Sufficient_data="Yes",Include_study?="Yes",Moderator&lt;&gt;""),'Moderator Analysis'!E:E,NA())</f>
        <v>#N/A</v>
      </c>
      <c r="BX178" s="34" t="e">
        <f>IF(AND(Include_study?="Yes",Sufficient_data="Yes",Moderator&lt;&gt;""),'Moderator Analysis'!F:F,NA())</f>
        <v>#N/A</v>
      </c>
      <c r="BY178" s="34" t="str">
        <f t="shared" si="352"/>
        <v/>
      </c>
      <c r="BZ178" s="34" t="str">
        <f>IF(AND(Sufficient_data="Yes",Include_study?="Yes",Moderator&lt;&gt;""),'Moderator Analysis'!F:F-CJ$2,"")</f>
        <v/>
      </c>
      <c r="CA178" s="34" t="str">
        <f>IF(AND(Sufficient_data="Yes",Include_study?="Yes",Moderator&lt;&gt;""),'Moderator Analysis'!E:E-CJ$3,"")</f>
        <v/>
      </c>
      <c r="CB178" s="47" t="str">
        <f t="shared" si="353"/>
        <v/>
      </c>
      <c r="CD178" s="95" t="str">
        <f t="shared" si="285"/>
        <v/>
      </c>
      <c r="CE178" s="77" t="str">
        <f>IF(AND(Sufficient_data="Yes",Include_study?="Yes",CD178&lt;&gt;""),'Moderator Analysis'!F:F-'Moderator Analysis'!J$37,"")</f>
        <v/>
      </c>
      <c r="CF178" s="77" t="str">
        <f>IF(AND(Sufficient_data="Yes",Include_study?="Yes",CD178&lt;&gt;""),'Moderator Analysis'!E:E-SUMPRODUCT('Moderator Analysis'!E:E,CD:CD)/SUM(CD:CD),"")</f>
        <v/>
      </c>
      <c r="CG178" s="96" t="str">
        <f>IF(AND(Sufficient_data="Yes",Include_study?="Yes",CD178&lt;&gt;""),CD:CD*(BX178-'Moderator Analysis'!J$29-'Moderator Analysis'!J$30*'Moderator Analysis'!E:E)^2,"")</f>
        <v/>
      </c>
      <c r="CL178" s="170"/>
      <c r="CM178" s="174"/>
      <c r="CN178" s="34" t="str">
        <f t="shared" si="354"/>
        <v/>
      </c>
      <c r="CO178" s="34" t="str">
        <f>IF(AND(Include_study?="Yes",Sufficient_data="Yes"),1/('Publication Bias Analysis'!F:F^2+IF(Additional_model="Fixed effect",0,Calculations!DB$11)),"")</f>
        <v/>
      </c>
      <c r="CP178" s="34" t="str">
        <f>IF(AND(Include_study?="Yes",Sufficient_data="Yes"),1/('Publication Bias Analysis'!F:F^2+IF(Additional_model="Fixed effect",0,'Publication Bias Analysis'!L$32)),"")</f>
        <v/>
      </c>
      <c r="CQ178" s="34" t="str">
        <f>IF(AND(Include_study?="Yes",Sufficient_data="Yes"),'Publication Bias Analysis'!E:E-'Publication Bias Analysis'!I$37,"")</f>
        <v/>
      </c>
      <c r="CR178" s="34" t="str">
        <f t="shared" si="355"/>
        <v/>
      </c>
      <c r="CS178" s="34" t="str">
        <f t="shared" si="364"/>
        <v/>
      </c>
      <c r="CT178" s="76" t="str">
        <f t="shared" si="356"/>
        <v/>
      </c>
      <c r="CU178" s="76" t="str">
        <f>IF(AND(Include_study?="Yes",Sufficient_data="Yes"),CT:CT+IF(DF:DF&lt;0,-1,1)*COUNTIF(CT$2:CT177,CT:CT),"")</f>
        <v/>
      </c>
      <c r="CV178" s="76" t="str">
        <f>IF(AND(Include_study?="Yes",Sufficient_data="Yes"),RANK(DJ:DJ,DJ:DJ,1)*IF(DI:DI&lt;0,-1,1)+IF(DI:DI&lt;0,-1,1)*COUNTIF(CT$2:CT177,CT:CT),"")</f>
        <v/>
      </c>
      <c r="CW178" s="76" t="str">
        <f>IF(AND(Include_study?="Yes",Sufficient_data="Yes"),RANK(DM:DM,DM:DM,1)*IF(DL:DL&lt;0,-1,1)+IF(DL:DL&lt;0,-1,1)*COUNTIF(CT$2:CT177,CT:CT),"")</f>
        <v/>
      </c>
      <c r="CX178" s="34" t="e">
        <f>IF(AND(Include_study?="Yes",Sufficient_data="Yes"),'Publication Bias Analysis'!E:E,NA())</f>
        <v>#N/A</v>
      </c>
      <c r="CY178" s="47" t="e">
        <f>IF(AND(Include_study?="Yes",Sufficient_data="Yes"),'Publication Bias Analysis'!F:F,NA())</f>
        <v>#N/A</v>
      </c>
      <c r="DE178" s="166"/>
      <c r="DF17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78" s="34" t="str">
        <f t="shared" si="286"/>
        <v/>
      </c>
      <c r="DH178" s="47" t="str">
        <f>IF(AND(Include_study?="Yes",Sufficient_data="Yes"),1/('Publication Bias Analysis'!F:F^2+IF(Additional_model="Fixed effect",0,$DQ$7)),"")</f>
        <v/>
      </c>
      <c r="DI178" s="34" t="str">
        <f>IF(AND(Include_study?="Yes",Sufficient_data="Yes"),IF('Publication Bias Analysis'!L$37="Left",'Publication Bias Analysis'!E:E-DQ$3,DQ$3-'Publication Bias Analysis'!E:E),"")</f>
        <v/>
      </c>
      <c r="DJ178" s="34" t="str">
        <f t="shared" si="287"/>
        <v/>
      </c>
      <c r="DK178" s="47" t="str">
        <f>IF(AND(DI178&lt;&gt;"",CU178&lt;=MAX(CU:CU)-DQ$8),1/('Publication Bias Analysis'!F:F^2+IF(Additional_model="Fixed effect",0,$DQ$15)),"")</f>
        <v/>
      </c>
      <c r="DL178" s="7" t="str">
        <f>IF(AND(Include_study?="Yes",Sufficient_data="Yes"),IF('Publication Bias Analysis'!L$37="Left",'Publication Bias Analysis'!E:E-DQ$11,DQ$11-'Publication Bias Analysis'!E:E),"")</f>
        <v/>
      </c>
      <c r="DM178" s="7" t="str">
        <f t="shared" si="288"/>
        <v/>
      </c>
      <c r="DN178" s="47" t="str">
        <f>IF(AND(DL178&lt;&gt;"",CV178&lt;=MAX(CV:CV)-DQ$16),1/('Publication Bias Analysis'!F:F^2+IF(Additional_model="Fixed effect",0,$DQ$23)),"")</f>
        <v/>
      </c>
      <c r="EF178" s="166"/>
      <c r="EG178" s="34" t="str">
        <f t="shared" si="315"/>
        <v/>
      </c>
      <c r="EH178" s="47" t="str">
        <f>IF(AND(Include_study?="Yes",Sufficient_data="Yes"),Z_score-('Publication Bias Analysis'!P$3+'Publication Bias Analysis'!P$4*Inverse_standard_error),"")</f>
        <v/>
      </c>
      <c r="EJ178" s="166"/>
      <c r="EK178" s="34" t="str">
        <f>IF(AND(Include_study?="Yes",Sufficient_data="Yes"),('Publication Bias Analysis'!E:E-SUMPRODUCT('Publication Bias Analysis'!E:E,Calculations!CN:CN)/SUM(Calculations!CN:CN))/(SQRT(EL:EL)),"")</f>
        <v/>
      </c>
      <c r="EL178" s="34" t="str">
        <f>IF(AND(Include_study?="Yes",Sufficient_data="Yes"),'Publication Bias Analysis'!F:F^2-1/(SUM(Calculations!CN:CN)),"")</f>
        <v/>
      </c>
      <c r="EM178" s="76" t="str">
        <f t="shared" si="357"/>
        <v/>
      </c>
      <c r="EN178" s="76" t="str">
        <f t="shared" si="358"/>
        <v/>
      </c>
      <c r="EO178" s="76" t="str">
        <f>IF(AND(Include_study?="Yes",Sufficient_data="Yes"),COUNTIFS(EM$2:EM177,"&lt;"&amp;EM178,EN$2:EN177,"&lt;"&amp;EN178)+COUNTIFS(EM179:EM$201,"&lt;"&amp;EM178,EN179:EN$201,"&lt;"&amp;EN178)+COUNTIFS(EM$2:EM177,"&gt;"&amp;EM178,EN$2:EN177,"&gt;"&amp;EN178)+COUNTIFS(EM179:EM$201,"&gt;"&amp;EM178,EN179:EN$201,"&gt;"&amp;EN178),"")</f>
        <v/>
      </c>
      <c r="EP178" s="101" t="str">
        <f>IF(AND(Include_study?="Yes",Sufficient_data="Yes"),COUNTIFS(EM$2:EM177,"&lt;"&amp;EM178,EN$2:EN177,"&gt;"&amp;EN178)+COUNTIFS(EM179:EM$201,"&lt;"&amp;EM178,EN179:EN$201,"&gt;"&amp;EN178)+COUNTIFS(EM$2:EM177,"&gt;"&amp;EM178,EN$2:EN177,"&lt;"&amp;EN178)+COUNTIFS(EM179:EM$201,"&gt;"&amp;EM178,EN179:EN$201,"&lt;"&amp;EN178),"")</f>
        <v/>
      </c>
      <c r="ER178" s="166"/>
      <c r="EW178" s="166"/>
      <c r="EX178" s="34" t="e">
        <f t="shared" si="359"/>
        <v>#N/A</v>
      </c>
      <c r="EY178" s="34" t="e">
        <f t="shared" si="360"/>
        <v>#N/A</v>
      </c>
      <c r="EZ178" s="34" t="str">
        <f t="shared" si="361"/>
        <v/>
      </c>
      <c r="FA178" s="47" t="str">
        <f>IF(AND(Include_study?="Yes",Sufficient_data="Yes"),Z_score-('Publication Bias Analysis'!AL$30+'Publication Bias Analysis'!AL$31*Inverse_standard_error),"")</f>
        <v/>
      </c>
      <c r="FG178" s="166"/>
      <c r="FH178" s="104" t="str">
        <f>IF(Z_score&lt;&gt;"",RANK('Publication Bias Analysis'!AT:AT,'Publication Bias Analysis'!AT:AT,1)+COUNTIF('Publication Bias Analysis'!AT$2:AT177,'Publication Bias Analysis'!AT178),"")</f>
        <v/>
      </c>
      <c r="FI178" s="34" t="str">
        <f t="shared" si="362"/>
        <v/>
      </c>
      <c r="FJ178" s="34" t="e">
        <f>IF('Publication Bias Analysis'!AS178&lt;&gt;"",'Publication Bias Analysis'!AS178,NA())</f>
        <v>#N/A</v>
      </c>
      <c r="FK178" s="34" t="e">
        <f>IF('Publication Bias Analysis'!AT178&lt;&gt;"",'Publication Bias Analysis'!AT178,NA())</f>
        <v>#N/A</v>
      </c>
      <c r="FL178" s="34" t="str">
        <f>IF(AND(Include_study?="Yes",Sufficient_data="Yes"),'Publication Bias Analysis'!AS:AS-AVERAGE('Publication Bias Analysis'!AS:AS),"")</f>
        <v/>
      </c>
      <c r="FM178" s="47" t="str">
        <f>IF(AND(Include_study?="Yes",Sufficient_data="Yes"),FK:FK-('Publication Bias Analysis'!AW$30+'Publication Bias Analysis'!AW$31*'Publication Bias Analysis'!AS:AS),"")</f>
        <v/>
      </c>
      <c r="FS178" s="166"/>
      <c r="FT178" s="34" t="str">
        <f t="shared" si="363"/>
        <v/>
      </c>
      <c r="FU178" s="90" t="str">
        <f t="shared" si="324"/>
        <v/>
      </c>
      <c r="FV178" s="47" t="str">
        <f t="shared" si="289"/>
        <v/>
      </c>
    </row>
    <row r="179" spans="1:178" x14ac:dyDescent="0.2">
      <c r="A179" s="169"/>
      <c r="B179" s="54" t="str">
        <f t="shared" si="325"/>
        <v/>
      </c>
      <c r="C179" s="76" t="str">
        <f>IF(B179&lt;&gt;"",IF(B179=0,COUNTIF(B$2:B178,0)+1,COUNTIF(B$2:B178,B179)+B179+COUNTIF(B:B,0)),"")</f>
        <v/>
      </c>
      <c r="D179" s="76" t="str">
        <f t="shared" si="326"/>
        <v/>
      </c>
      <c r="E179" s="121" t="str">
        <f>IF(AND(Sufficient_data="Yes",Include_study?="Yes",Input!Study_name&lt;&gt;""),Input!Study_name,"")</f>
        <v/>
      </c>
      <c r="F17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79" s="76" t="str">
        <f t="shared" si="327"/>
        <v/>
      </c>
      <c r="H179" s="132" t="str">
        <f t="shared" si="328"/>
        <v/>
      </c>
      <c r="I17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79" s="77" t="str">
        <f t="shared" si="329"/>
        <v/>
      </c>
      <c r="K179" s="77" t="str">
        <f t="shared" si="330"/>
        <v/>
      </c>
      <c r="L179" s="77" t="str">
        <f t="shared" si="331"/>
        <v/>
      </c>
      <c r="M179" s="77" t="str">
        <f t="shared" si="332"/>
        <v/>
      </c>
      <c r="N179" s="77" t="str">
        <f t="shared" si="333"/>
        <v/>
      </c>
      <c r="O179" s="146" t="str">
        <f t="shared" si="334"/>
        <v/>
      </c>
      <c r="P179" s="142" t="str">
        <f t="shared" si="335"/>
        <v/>
      </c>
      <c r="Q179" s="35"/>
      <c r="R179" s="71" t="e">
        <f t="shared" si="336"/>
        <v>#N/A</v>
      </c>
      <c r="S179" s="34" t="e">
        <f t="shared" si="337"/>
        <v>#N/A</v>
      </c>
      <c r="T179" s="47" t="e">
        <f t="shared" si="338"/>
        <v>#N/A</v>
      </c>
      <c r="Y179" s="169"/>
      <c r="Z179" s="83" t="str">
        <f t="shared" si="261"/>
        <v/>
      </c>
      <c r="AA179" s="34" t="str">
        <f t="shared" si="339"/>
        <v/>
      </c>
      <c r="AB179" s="34" t="str">
        <f t="shared" si="340"/>
        <v/>
      </c>
      <c r="AC179" s="34" t="str">
        <f t="shared" si="341"/>
        <v/>
      </c>
      <c r="AD179" s="34" t="str">
        <f t="shared" si="342"/>
        <v/>
      </c>
      <c r="AE179" s="77" t="str">
        <f t="shared" si="262"/>
        <v/>
      </c>
      <c r="AF179" s="77" t="str">
        <f t="shared" si="343"/>
        <v/>
      </c>
      <c r="AG179" s="84" t="str">
        <f t="shared" si="263"/>
        <v/>
      </c>
      <c r="AH179" s="34" t="str">
        <f t="shared" si="344"/>
        <v/>
      </c>
      <c r="AI179" s="34" t="str">
        <f t="shared" si="345"/>
        <v/>
      </c>
      <c r="AJ179" s="47" t="str">
        <f t="shared" si="346"/>
        <v/>
      </c>
      <c r="AK179" s="35"/>
      <c r="AL179" s="71" t="e">
        <f t="shared" si="264"/>
        <v>#N/A</v>
      </c>
      <c r="AM179" s="34" t="e">
        <f t="shared" si="265"/>
        <v>#N/A</v>
      </c>
      <c r="AN179" s="47" t="e">
        <f t="shared" si="266"/>
        <v>#N/A</v>
      </c>
      <c r="AO179" s="35"/>
      <c r="AP179" s="83" t="str">
        <f t="shared" si="267"/>
        <v/>
      </c>
      <c r="AQ179" s="34" t="str">
        <f>IF(AND(Sufficient_data="Yes",Include_study?="Yes",Subgroup&lt;&gt;""),IF(COUNTIFS(Input!L$2:L178,"="&amp;"Yes",Input!C$2:C178,"="&amp;"Yes",Input!M$2:M178,"="&amp;Subgroup)&gt;0,"",Subgroup),"")</f>
        <v/>
      </c>
      <c r="AR179" s="89" t="str">
        <f t="shared" si="268"/>
        <v/>
      </c>
      <c r="AS179" s="76" t="str">
        <f t="shared" si="269"/>
        <v/>
      </c>
      <c r="AT179" s="34" t="str">
        <f t="shared" si="270"/>
        <v/>
      </c>
      <c r="AU179" s="90" t="str">
        <f t="shared" si="271"/>
        <v/>
      </c>
      <c r="AV179" s="34" t="str">
        <f t="shared" si="272"/>
        <v/>
      </c>
      <c r="AW179" s="34" t="str">
        <f t="shared" si="273"/>
        <v/>
      </c>
      <c r="AX179" s="34" t="str">
        <f t="shared" si="347"/>
        <v/>
      </c>
      <c r="AY179" s="34" t="str">
        <f t="shared" si="274"/>
        <v/>
      </c>
      <c r="AZ179" s="34" t="str">
        <f t="shared" si="275"/>
        <v/>
      </c>
      <c r="BA179" s="34" t="str">
        <f t="shared" si="348"/>
        <v/>
      </c>
      <c r="BB179" s="89" t="str">
        <f t="shared" si="276"/>
        <v/>
      </c>
      <c r="BC179" s="34" t="str">
        <f t="shared" si="349"/>
        <v/>
      </c>
      <c r="BD179" s="34" t="str">
        <f t="shared" si="350"/>
        <v/>
      </c>
      <c r="BE179" s="34" t="str">
        <f t="shared" si="277"/>
        <v/>
      </c>
      <c r="BF179" s="34" t="str">
        <f t="shared" si="278"/>
        <v/>
      </c>
      <c r="BG179" s="34" t="str">
        <f t="shared" si="319"/>
        <v/>
      </c>
      <c r="BH179" s="34" t="str">
        <f t="shared" si="320"/>
        <v/>
      </c>
      <c r="BI179" s="34" t="str">
        <f t="shared" si="279"/>
        <v/>
      </c>
      <c r="BJ179" s="34" t="str">
        <f t="shared" si="280"/>
        <v/>
      </c>
      <c r="BK179" s="34" t="str">
        <f t="shared" si="281"/>
        <v/>
      </c>
      <c r="BL179" s="34" t="e">
        <f t="shared" si="282"/>
        <v>#N/A</v>
      </c>
      <c r="BM179" s="84" t="str">
        <f t="shared" si="321"/>
        <v/>
      </c>
      <c r="BN179" s="34" t="str">
        <f t="shared" si="283"/>
        <v/>
      </c>
      <c r="BO179" s="34" t="str">
        <f t="shared" si="351"/>
        <v/>
      </c>
      <c r="BP179" s="34" t="str">
        <f t="shared" si="284"/>
        <v/>
      </c>
      <c r="BQ179" s="47" t="str">
        <f t="shared" si="322"/>
        <v/>
      </c>
      <c r="BV179" s="170"/>
      <c r="BW179" s="71" t="e">
        <f>IF(AND(Sufficient_data="Yes",Include_study?="Yes",Moderator&lt;&gt;""),'Moderator Analysis'!E:E,NA())</f>
        <v>#N/A</v>
      </c>
      <c r="BX179" s="34" t="e">
        <f>IF(AND(Include_study?="Yes",Sufficient_data="Yes",Moderator&lt;&gt;""),'Moderator Analysis'!F:F,NA())</f>
        <v>#N/A</v>
      </c>
      <c r="BY179" s="34" t="str">
        <f t="shared" si="352"/>
        <v/>
      </c>
      <c r="BZ179" s="34" t="str">
        <f>IF(AND(Sufficient_data="Yes",Include_study?="Yes",Moderator&lt;&gt;""),'Moderator Analysis'!F:F-CJ$2,"")</f>
        <v/>
      </c>
      <c r="CA179" s="34" t="str">
        <f>IF(AND(Sufficient_data="Yes",Include_study?="Yes",Moderator&lt;&gt;""),'Moderator Analysis'!E:E-CJ$3,"")</f>
        <v/>
      </c>
      <c r="CB179" s="47" t="str">
        <f t="shared" si="353"/>
        <v/>
      </c>
      <c r="CD179" s="95" t="str">
        <f t="shared" si="285"/>
        <v/>
      </c>
      <c r="CE179" s="77" t="str">
        <f>IF(AND(Sufficient_data="Yes",Include_study?="Yes",CD179&lt;&gt;""),'Moderator Analysis'!F:F-'Moderator Analysis'!J$37,"")</f>
        <v/>
      </c>
      <c r="CF179" s="77" t="str">
        <f>IF(AND(Sufficient_data="Yes",Include_study?="Yes",CD179&lt;&gt;""),'Moderator Analysis'!E:E-SUMPRODUCT('Moderator Analysis'!E:E,CD:CD)/SUM(CD:CD),"")</f>
        <v/>
      </c>
      <c r="CG179" s="96" t="str">
        <f>IF(AND(Sufficient_data="Yes",Include_study?="Yes",CD179&lt;&gt;""),CD:CD*(BX179-'Moderator Analysis'!J$29-'Moderator Analysis'!J$30*'Moderator Analysis'!E:E)^2,"")</f>
        <v/>
      </c>
      <c r="CL179" s="170"/>
      <c r="CM179" s="174"/>
      <c r="CN179" s="34" t="str">
        <f t="shared" si="354"/>
        <v/>
      </c>
      <c r="CO179" s="34" t="str">
        <f>IF(AND(Include_study?="Yes",Sufficient_data="Yes"),1/('Publication Bias Analysis'!F:F^2+IF(Additional_model="Fixed effect",0,Calculations!DB$11)),"")</f>
        <v/>
      </c>
      <c r="CP179" s="34" t="str">
        <f>IF(AND(Include_study?="Yes",Sufficient_data="Yes"),1/('Publication Bias Analysis'!F:F^2+IF(Additional_model="Fixed effect",0,'Publication Bias Analysis'!L$32)),"")</f>
        <v/>
      </c>
      <c r="CQ179" s="34" t="str">
        <f>IF(AND(Include_study?="Yes",Sufficient_data="Yes"),'Publication Bias Analysis'!E:E-'Publication Bias Analysis'!I$37,"")</f>
        <v/>
      </c>
      <c r="CR179" s="34" t="str">
        <f t="shared" si="355"/>
        <v/>
      </c>
      <c r="CS179" s="34" t="str">
        <f t="shared" si="364"/>
        <v/>
      </c>
      <c r="CT179" s="76" t="str">
        <f t="shared" si="356"/>
        <v/>
      </c>
      <c r="CU179" s="76" t="str">
        <f>IF(AND(Include_study?="Yes",Sufficient_data="Yes"),CT:CT+IF(DF:DF&lt;0,-1,1)*COUNTIF(CT$2:CT178,CT:CT),"")</f>
        <v/>
      </c>
      <c r="CV179" s="76" t="str">
        <f>IF(AND(Include_study?="Yes",Sufficient_data="Yes"),RANK(DJ:DJ,DJ:DJ,1)*IF(DI:DI&lt;0,-1,1)+IF(DI:DI&lt;0,-1,1)*COUNTIF(CT$2:CT178,CT:CT),"")</f>
        <v/>
      </c>
      <c r="CW179" s="76" t="str">
        <f>IF(AND(Include_study?="Yes",Sufficient_data="Yes"),RANK(DM:DM,DM:DM,1)*IF(DL:DL&lt;0,-1,1)+IF(DL:DL&lt;0,-1,1)*COUNTIF(CT$2:CT178,CT:CT),"")</f>
        <v/>
      </c>
      <c r="CX179" s="34" t="e">
        <f>IF(AND(Include_study?="Yes",Sufficient_data="Yes"),'Publication Bias Analysis'!E:E,NA())</f>
        <v>#N/A</v>
      </c>
      <c r="CY179" s="47" t="e">
        <f>IF(AND(Include_study?="Yes",Sufficient_data="Yes"),'Publication Bias Analysis'!F:F,NA())</f>
        <v>#N/A</v>
      </c>
      <c r="DE179" s="166"/>
      <c r="DF17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79" s="34" t="str">
        <f t="shared" si="286"/>
        <v/>
      </c>
      <c r="DH179" s="47" t="str">
        <f>IF(AND(Include_study?="Yes",Sufficient_data="Yes"),1/('Publication Bias Analysis'!F:F^2+IF(Additional_model="Fixed effect",0,$DQ$7)),"")</f>
        <v/>
      </c>
      <c r="DI179" s="34" t="str">
        <f>IF(AND(Include_study?="Yes",Sufficient_data="Yes"),IF('Publication Bias Analysis'!L$37="Left",'Publication Bias Analysis'!E:E-DQ$3,DQ$3-'Publication Bias Analysis'!E:E),"")</f>
        <v/>
      </c>
      <c r="DJ179" s="34" t="str">
        <f t="shared" si="287"/>
        <v/>
      </c>
      <c r="DK179" s="47" t="str">
        <f>IF(AND(DI179&lt;&gt;"",CU179&lt;=MAX(CU:CU)-DQ$8),1/('Publication Bias Analysis'!F:F^2+IF(Additional_model="Fixed effect",0,$DQ$15)),"")</f>
        <v/>
      </c>
      <c r="DL179" s="7" t="str">
        <f>IF(AND(Include_study?="Yes",Sufficient_data="Yes"),IF('Publication Bias Analysis'!L$37="Left",'Publication Bias Analysis'!E:E-DQ$11,DQ$11-'Publication Bias Analysis'!E:E),"")</f>
        <v/>
      </c>
      <c r="DM179" s="7" t="str">
        <f t="shared" si="288"/>
        <v/>
      </c>
      <c r="DN179" s="47" t="str">
        <f>IF(AND(DL179&lt;&gt;"",CV179&lt;=MAX(CV:CV)-DQ$16),1/('Publication Bias Analysis'!F:F^2+IF(Additional_model="Fixed effect",0,$DQ$23)),"")</f>
        <v/>
      </c>
      <c r="EF179" s="166"/>
      <c r="EG179" s="34" t="str">
        <f t="shared" si="315"/>
        <v/>
      </c>
      <c r="EH179" s="47" t="str">
        <f>IF(AND(Include_study?="Yes",Sufficient_data="Yes"),Z_score-('Publication Bias Analysis'!P$3+'Publication Bias Analysis'!P$4*Inverse_standard_error),"")</f>
        <v/>
      </c>
      <c r="EJ179" s="166"/>
      <c r="EK179" s="34" t="str">
        <f>IF(AND(Include_study?="Yes",Sufficient_data="Yes"),('Publication Bias Analysis'!E:E-SUMPRODUCT('Publication Bias Analysis'!E:E,Calculations!CN:CN)/SUM(Calculations!CN:CN))/(SQRT(EL:EL)),"")</f>
        <v/>
      </c>
      <c r="EL179" s="34" t="str">
        <f>IF(AND(Include_study?="Yes",Sufficient_data="Yes"),'Publication Bias Analysis'!F:F^2-1/(SUM(Calculations!CN:CN)),"")</f>
        <v/>
      </c>
      <c r="EM179" s="76" t="str">
        <f t="shared" si="357"/>
        <v/>
      </c>
      <c r="EN179" s="76" t="str">
        <f t="shared" si="358"/>
        <v/>
      </c>
      <c r="EO179" s="76" t="str">
        <f>IF(AND(Include_study?="Yes",Sufficient_data="Yes"),COUNTIFS(EM$2:EM178,"&lt;"&amp;EM179,EN$2:EN178,"&lt;"&amp;EN179)+COUNTIFS(EM180:EM$201,"&lt;"&amp;EM179,EN180:EN$201,"&lt;"&amp;EN179)+COUNTIFS(EM$2:EM178,"&gt;"&amp;EM179,EN$2:EN178,"&gt;"&amp;EN179)+COUNTIFS(EM180:EM$201,"&gt;"&amp;EM179,EN180:EN$201,"&gt;"&amp;EN179),"")</f>
        <v/>
      </c>
      <c r="EP179" s="101" t="str">
        <f>IF(AND(Include_study?="Yes",Sufficient_data="Yes"),COUNTIFS(EM$2:EM178,"&lt;"&amp;EM179,EN$2:EN178,"&gt;"&amp;EN179)+COUNTIFS(EM180:EM$201,"&lt;"&amp;EM179,EN180:EN$201,"&gt;"&amp;EN179)+COUNTIFS(EM$2:EM178,"&gt;"&amp;EM179,EN$2:EN178,"&lt;"&amp;EN179)+COUNTIFS(EM180:EM$201,"&gt;"&amp;EM179,EN180:EN$201,"&lt;"&amp;EN179),"")</f>
        <v/>
      </c>
      <c r="ER179" s="166"/>
      <c r="EW179" s="166"/>
      <c r="EX179" s="34" t="e">
        <f t="shared" si="359"/>
        <v>#N/A</v>
      </c>
      <c r="EY179" s="34" t="e">
        <f t="shared" si="360"/>
        <v>#N/A</v>
      </c>
      <c r="EZ179" s="34" t="str">
        <f t="shared" si="361"/>
        <v/>
      </c>
      <c r="FA179" s="47" t="str">
        <f>IF(AND(Include_study?="Yes",Sufficient_data="Yes"),Z_score-('Publication Bias Analysis'!AL$30+'Publication Bias Analysis'!AL$31*Inverse_standard_error),"")</f>
        <v/>
      </c>
      <c r="FG179" s="166"/>
      <c r="FH179" s="104" t="str">
        <f>IF(Z_score&lt;&gt;"",RANK('Publication Bias Analysis'!AT:AT,'Publication Bias Analysis'!AT:AT,1)+COUNTIF('Publication Bias Analysis'!AT$2:AT178,'Publication Bias Analysis'!AT179),"")</f>
        <v/>
      </c>
      <c r="FI179" s="34" t="str">
        <f t="shared" si="362"/>
        <v/>
      </c>
      <c r="FJ179" s="34" t="e">
        <f>IF('Publication Bias Analysis'!AS179&lt;&gt;"",'Publication Bias Analysis'!AS179,NA())</f>
        <v>#N/A</v>
      </c>
      <c r="FK179" s="34" t="e">
        <f>IF('Publication Bias Analysis'!AT179&lt;&gt;"",'Publication Bias Analysis'!AT179,NA())</f>
        <v>#N/A</v>
      </c>
      <c r="FL179" s="34" t="str">
        <f>IF(AND(Include_study?="Yes",Sufficient_data="Yes"),'Publication Bias Analysis'!AS:AS-AVERAGE('Publication Bias Analysis'!AS:AS),"")</f>
        <v/>
      </c>
      <c r="FM179" s="47" t="str">
        <f>IF(AND(Include_study?="Yes",Sufficient_data="Yes"),FK:FK-('Publication Bias Analysis'!AW$30+'Publication Bias Analysis'!AW$31*'Publication Bias Analysis'!AS:AS),"")</f>
        <v/>
      </c>
      <c r="FS179" s="166"/>
      <c r="FT179" s="34" t="str">
        <f t="shared" si="363"/>
        <v/>
      </c>
      <c r="FU179" s="90" t="str">
        <f t="shared" si="324"/>
        <v/>
      </c>
      <c r="FV179" s="47" t="str">
        <f t="shared" si="289"/>
        <v/>
      </c>
    </row>
    <row r="180" spans="1:178" x14ac:dyDescent="0.2">
      <c r="A180" s="169"/>
      <c r="B180" s="54" t="str">
        <f t="shared" si="325"/>
        <v/>
      </c>
      <c r="C180" s="76" t="str">
        <f>IF(B180&lt;&gt;"",IF(B180=0,COUNTIF(B$2:B179,0)+1,COUNTIF(B$2:B179,B180)+B180+COUNTIF(B:B,0)),"")</f>
        <v/>
      </c>
      <c r="D180" s="76" t="str">
        <f t="shared" si="326"/>
        <v/>
      </c>
      <c r="E180" s="121" t="str">
        <f>IF(AND(Sufficient_data="Yes",Include_study?="Yes",Input!Study_name&lt;&gt;""),Input!Study_name,"")</f>
        <v/>
      </c>
      <c r="F18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80" s="76" t="str">
        <f t="shared" si="327"/>
        <v/>
      </c>
      <c r="H180" s="132" t="str">
        <f t="shared" si="328"/>
        <v/>
      </c>
      <c r="I18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80" s="77" t="str">
        <f t="shared" si="329"/>
        <v/>
      </c>
      <c r="K180" s="77" t="str">
        <f t="shared" si="330"/>
        <v/>
      </c>
      <c r="L180" s="77" t="str">
        <f t="shared" si="331"/>
        <v/>
      </c>
      <c r="M180" s="77" t="str">
        <f t="shared" si="332"/>
        <v/>
      </c>
      <c r="N180" s="77" t="str">
        <f t="shared" si="333"/>
        <v/>
      </c>
      <c r="O180" s="146" t="str">
        <f t="shared" si="334"/>
        <v/>
      </c>
      <c r="P180" s="142" t="str">
        <f t="shared" si="335"/>
        <v/>
      </c>
      <c r="Q180" s="35"/>
      <c r="R180" s="71" t="e">
        <f t="shared" si="336"/>
        <v>#N/A</v>
      </c>
      <c r="S180" s="34" t="e">
        <f t="shared" si="337"/>
        <v>#N/A</v>
      </c>
      <c r="T180" s="47" t="e">
        <f t="shared" si="338"/>
        <v>#N/A</v>
      </c>
      <c r="Y180" s="169"/>
      <c r="Z180" s="83" t="str">
        <f t="shared" ref="Z180:Z201" si="365">IF(AND(Sufficient_data="Yes",Include_study?="Yes",Subgroup&lt;&gt;""),COUNTIFS(Include_study?,"Yes",Sufficient_data,"Yes",AB:AB,"&lt;"&amp;Subgroup)+COUNTIFS(Entry_Number,"&lt;"&amp;Entry_Number,AB:AB,Subgroup)+COUNTIFS(AT:AT,"&gt;="&amp;0,AQ:AQ,"&lt;"&amp;Subgroup)+1-COUNTIFS(Include_study?,"Yes",Sufficient_data,"Yes",Subgroup,"="&amp;""),"")</f>
        <v/>
      </c>
      <c r="AA180" s="34" t="str">
        <f t="shared" si="339"/>
        <v/>
      </c>
      <c r="AB180" s="34" t="str">
        <f t="shared" si="340"/>
        <v/>
      </c>
      <c r="AC180" s="34" t="str">
        <f t="shared" si="341"/>
        <v/>
      </c>
      <c r="AD180" s="34" t="str">
        <f t="shared" si="342"/>
        <v/>
      </c>
      <c r="AE180" s="77" t="str">
        <f t="shared" ref="AE180:AE201" si="366">IF(AND(Include_study?="Yes",Sufficient_data="Yes",Subgroup&lt;&gt;""),1/AD180^2,"")</f>
        <v/>
      </c>
      <c r="AF180" s="77" t="str">
        <f t="shared" si="343"/>
        <v/>
      </c>
      <c r="AG180" s="84" t="str">
        <f t="shared" ref="AG180:AG201" si="367">IF(AND(Sufficient_data="Yes",Include_study?="Yes",Subgroup&lt;&gt;""),AF180/SUMIF(Subgroup,Subgroup,AF:AF),"")</f>
        <v/>
      </c>
      <c r="AH180" s="34" t="str">
        <f t="shared" si="344"/>
        <v/>
      </c>
      <c r="AI180" s="34" t="str">
        <f t="shared" si="345"/>
        <v/>
      </c>
      <c r="AJ180" s="47" t="str">
        <f t="shared" si="346"/>
        <v/>
      </c>
      <c r="AK180" s="35"/>
      <c r="AL180" s="71" t="e">
        <f t="shared" ref="AL180:AL201" si="368">IF(AND(Sufficient_data="Yes",Include_study?="Yes",Subgroup&lt;&gt;""),AC:AC,NA())</f>
        <v>#N/A</v>
      </c>
      <c r="AM180" s="34" t="e">
        <f t="shared" ref="AM180:AM201" si="369">IF(AND(Sufficient_data="Yes",Include_study?="Yes",Subgroup&lt;&gt;""),AC:AC-AH:AH,NA())</f>
        <v>#N/A</v>
      </c>
      <c r="AN180" s="47" t="e">
        <f t="shared" ref="AN180:AN201" si="370">IF(AND(Sufficient_data="Yes",Include_study?="Yes",Subgroup&lt;&gt;""),AI:AI-AC:AC,NA())</f>
        <v>#N/A</v>
      </c>
      <c r="AO180" s="35"/>
      <c r="AP180" s="83" t="str">
        <f t="shared" ref="AP180:AP201" si="371">IF(AQ180&lt;&gt;"",SUMIFS(AS:AS,AT:AT,"&gt;="&amp;0,AQ:AQ,"&lt;"&amp;AQ180)+AS180+AR180,"")</f>
        <v/>
      </c>
      <c r="AQ180" s="34" t="str">
        <f>IF(AND(Sufficient_data="Yes",Include_study?="Yes",Subgroup&lt;&gt;""),IF(COUNTIFS(Input!L$2:L179,"="&amp;"Yes",Input!C$2:C179,"="&amp;"Yes",Input!M$2:M179,"="&amp;Subgroup)&gt;0,"",Subgroup),"")</f>
        <v/>
      </c>
      <c r="AR180" s="89" t="str">
        <f t="shared" ref="AR180:AR201" si="372">IF(AQ180&lt;&gt;"",(COUNTIFS(AT:AT,"&gt;="&amp;0,AQ:AQ,"&lt;"&amp;AQ180)+1),"")</f>
        <v/>
      </c>
      <c r="AS180" s="76" t="str">
        <f t="shared" ref="AS180:AS201" si="373">IF(AQ180&lt;&gt;"",COUNTIFS(Include_study?,"Yes",Sufficient_data,"Yes",Subgroup,AQ180),"")</f>
        <v/>
      </c>
      <c r="AT180" s="34" t="str">
        <f t="shared" ref="AT180:AT201" si="374">IF(AND(AQ180&lt;&gt;"",SUMIF(Subgroup,AQ180,AE:AE)&gt;0),MAX(0,SUMPRODUCT(--(Subgroup=AQ180),AE:AE,AC:AC,AC:AC)-(SUMPRODUCT(--(Subgroup=AQ180),AE:AE,AC:AC)^2/SUMIF(Subgroup,AQ180,AE:AE))),"")</f>
        <v/>
      </c>
      <c r="AU180" s="90" t="str">
        <f t="shared" ref="AU180:AU201" si="375">IF(AT180&lt;&gt;"",CHIDIST(AT180,AS180-1),"")</f>
        <v/>
      </c>
      <c r="AV180" s="34" t="str">
        <f t="shared" ref="AV180:AV201" si="376">IF(AT180&lt;&gt;"",MAX(0,(AT180-(AS180-1))/AT180),"")</f>
        <v/>
      </c>
      <c r="AW180" s="34" t="str">
        <f t="shared" ref="AW180:AW201" si="377">IF(AT180&lt;&gt;"",SUMIF(Subgroup,AQ180,AE:AE)-SUMPRODUCT(--(Subgroup=AQ180),AE:AE,AE:AE)/SUMIF(Subgroup,AQ180,AE:AE),"")</f>
        <v/>
      </c>
      <c r="AX180" s="34" t="str">
        <f t="shared" si="347"/>
        <v/>
      </c>
      <c r="AY180" s="34" t="str">
        <f t="shared" ref="AY180:AY201" si="378">IF(AX180&lt;&gt;"",SQRT(AX180),"")</f>
        <v/>
      </c>
      <c r="AZ180" s="34" t="str">
        <f t="shared" ref="AZ180:AZ201" si="379">IF(AT180&lt;&gt;"",SUMPRODUCT(--(Subgroup=AQ180),AF:AF,AC:AC)/SUMIF(Subgroup,AQ180,AF:AF),"")</f>
        <v/>
      </c>
      <c r="BA180" s="34" t="str">
        <f t="shared" si="348"/>
        <v/>
      </c>
      <c r="BB180" s="89" t="str">
        <f t="shared" ref="BB180:BB201" si="380">IF(AQ180&lt;&gt;"",SUMIFS(Number_of_subjects,Subgroup,"="&amp;AQ180,Include_study?,"="&amp;"Yes"),"")</f>
        <v/>
      </c>
      <c r="BC180" s="34" t="str">
        <f t="shared" si="349"/>
        <v/>
      </c>
      <c r="BD180" s="34" t="str">
        <f t="shared" si="350"/>
        <v/>
      </c>
      <c r="BE180" s="34" t="str">
        <f t="shared" ref="BE180:BE201" si="381">IF(AT180&lt;&gt;"",AZ180-BC180,"")</f>
        <v/>
      </c>
      <c r="BF180" s="34" t="str">
        <f t="shared" ref="BF180:BF201" si="382">IF(AT180&lt;&gt;"",BD180-AZ180,"")</f>
        <v/>
      </c>
      <c r="BG180" s="34" t="str">
        <f t="shared" si="319"/>
        <v/>
      </c>
      <c r="BH180" s="34" t="str">
        <f t="shared" si="320"/>
        <v/>
      </c>
      <c r="BI180" s="34" t="str">
        <f t="shared" ref="BI180:BI201" si="383">IF(AT180&lt;&gt;"",AZ180-BG180,"")</f>
        <v/>
      </c>
      <c r="BJ180" s="34" t="str">
        <f t="shared" ref="BJ180:BJ201" si="384">IF(AT180&lt;&gt;"",BH180-AZ180,"")</f>
        <v/>
      </c>
      <c r="BK180" s="34" t="str">
        <f t="shared" ref="BK180:BK201" si="385">IF(AT180&lt;&gt;"",SUMPRODUCT(--(Subgroup=AQ180),AF:AF,AC:AC,AC:AC)-(SUMPRODUCT(--(Subgroup=AQ180),AF:AF,AC:AC)^2/SUMIF(Subgroup,AQ180,AF:AF)),"")</f>
        <v/>
      </c>
      <c r="BL180" s="34" t="e">
        <f t="shared" ref="BL180:BL201" si="386">IF(AT180&lt;&gt;"",AZ180,NA())</f>
        <v>#N/A</v>
      </c>
      <c r="BM180" s="84" t="str">
        <f t="shared" si="321"/>
        <v/>
      </c>
      <c r="BN180" s="34" t="str">
        <f t="shared" ref="BN180:BN201" si="387">IF(AQ180&lt;&gt;"",1/(BA180^2),"")</f>
        <v/>
      </c>
      <c r="BO180" s="34" t="str">
        <f t="shared" si="351"/>
        <v/>
      </c>
      <c r="BP180" s="34" t="str">
        <f t="shared" ref="BP180:BP201" si="388">IF(AT180&lt;&gt;"",(BT$2-AZ180)^2*BO180,"")</f>
        <v/>
      </c>
      <c r="BQ180" s="47" t="str">
        <f t="shared" si="322"/>
        <v/>
      </c>
      <c r="BV180" s="170"/>
      <c r="BW180" s="71" t="e">
        <f>IF(AND(Sufficient_data="Yes",Include_study?="Yes",Moderator&lt;&gt;""),'Moderator Analysis'!E:E,NA())</f>
        <v>#N/A</v>
      </c>
      <c r="BX180" s="34" t="e">
        <f>IF(AND(Include_study?="Yes",Sufficient_data="Yes",Moderator&lt;&gt;""),'Moderator Analysis'!F:F,NA())</f>
        <v>#N/A</v>
      </c>
      <c r="BY180" s="34" t="str">
        <f t="shared" si="352"/>
        <v/>
      </c>
      <c r="BZ180" s="34" t="str">
        <f>IF(AND(Sufficient_data="Yes",Include_study?="Yes",Moderator&lt;&gt;""),'Moderator Analysis'!F:F-CJ$2,"")</f>
        <v/>
      </c>
      <c r="CA180" s="34" t="str">
        <f>IF(AND(Sufficient_data="Yes",Include_study?="Yes",Moderator&lt;&gt;""),'Moderator Analysis'!E:E-CJ$3,"")</f>
        <v/>
      </c>
      <c r="CB180" s="47" t="str">
        <f t="shared" si="353"/>
        <v/>
      </c>
      <c r="CD180" s="95" t="str">
        <f t="shared" ref="CD180:CD201" si="389">IF(AND(Sufficient_data="Yes",Include_study?="Yes",Moderator&lt;&gt;""),1/(Variance+CJ$7),"")</f>
        <v/>
      </c>
      <c r="CE180" s="77" t="str">
        <f>IF(AND(Sufficient_data="Yes",Include_study?="Yes",CD180&lt;&gt;""),'Moderator Analysis'!F:F-'Moderator Analysis'!J$37,"")</f>
        <v/>
      </c>
      <c r="CF180" s="77" t="str">
        <f>IF(AND(Sufficient_data="Yes",Include_study?="Yes",CD180&lt;&gt;""),'Moderator Analysis'!E:E-SUMPRODUCT('Moderator Analysis'!E:E,CD:CD)/SUM(CD:CD),"")</f>
        <v/>
      </c>
      <c r="CG180" s="96" t="str">
        <f>IF(AND(Sufficient_data="Yes",Include_study?="Yes",CD180&lt;&gt;""),CD:CD*(BX180-'Moderator Analysis'!J$29-'Moderator Analysis'!J$30*'Moderator Analysis'!E:E)^2,"")</f>
        <v/>
      </c>
      <c r="CL180" s="170"/>
      <c r="CM180" s="174"/>
      <c r="CN180" s="34" t="str">
        <f t="shared" si="354"/>
        <v/>
      </c>
      <c r="CO180" s="34" t="str">
        <f>IF(AND(Include_study?="Yes",Sufficient_data="Yes"),1/('Publication Bias Analysis'!F:F^2+IF(Additional_model="Fixed effect",0,Calculations!DB$11)),"")</f>
        <v/>
      </c>
      <c r="CP180" s="34" t="str">
        <f>IF(AND(Include_study?="Yes",Sufficient_data="Yes"),1/('Publication Bias Analysis'!F:F^2+IF(Additional_model="Fixed effect",0,'Publication Bias Analysis'!L$32)),"")</f>
        <v/>
      </c>
      <c r="CQ180" s="34" t="str">
        <f>IF(AND(Include_study?="Yes",Sufficient_data="Yes"),'Publication Bias Analysis'!E:E-'Publication Bias Analysis'!I$37,"")</f>
        <v/>
      </c>
      <c r="CR180" s="34" t="str">
        <f t="shared" si="355"/>
        <v/>
      </c>
      <c r="CS180" s="34" t="str">
        <f t="shared" si="364"/>
        <v/>
      </c>
      <c r="CT180" s="76" t="str">
        <f t="shared" si="356"/>
        <v/>
      </c>
      <c r="CU180" s="76" t="str">
        <f>IF(AND(Include_study?="Yes",Sufficient_data="Yes"),CT:CT+IF(DF:DF&lt;0,-1,1)*COUNTIF(CT$2:CT179,CT:CT),"")</f>
        <v/>
      </c>
      <c r="CV180" s="76" t="str">
        <f>IF(AND(Include_study?="Yes",Sufficient_data="Yes"),RANK(DJ:DJ,DJ:DJ,1)*IF(DI:DI&lt;0,-1,1)+IF(DI:DI&lt;0,-1,1)*COUNTIF(CT$2:CT179,CT:CT),"")</f>
        <v/>
      </c>
      <c r="CW180" s="76" t="str">
        <f>IF(AND(Include_study?="Yes",Sufficient_data="Yes"),RANK(DM:DM,DM:DM,1)*IF(DL:DL&lt;0,-1,1)+IF(DL:DL&lt;0,-1,1)*COUNTIF(CT$2:CT179,CT:CT),"")</f>
        <v/>
      </c>
      <c r="CX180" s="34" t="e">
        <f>IF(AND(Include_study?="Yes",Sufficient_data="Yes"),'Publication Bias Analysis'!E:E,NA())</f>
        <v>#N/A</v>
      </c>
      <c r="CY180" s="47" t="e">
        <f>IF(AND(Include_study?="Yes",Sufficient_data="Yes"),'Publication Bias Analysis'!F:F,NA())</f>
        <v>#N/A</v>
      </c>
      <c r="DE180" s="166"/>
      <c r="DF18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80" s="34" t="str">
        <f t="shared" ref="DG180:DG201" si="390">IF(AND(Include_study?="Yes",Sufficient_data="Yes"),ABS(DF180),"")</f>
        <v/>
      </c>
      <c r="DH180" s="47" t="str">
        <f>IF(AND(Include_study?="Yes",Sufficient_data="Yes"),1/('Publication Bias Analysis'!F:F^2+IF(Additional_model="Fixed effect",0,$DQ$7)),"")</f>
        <v/>
      </c>
      <c r="DI180" s="34" t="str">
        <f>IF(AND(Include_study?="Yes",Sufficient_data="Yes"),IF('Publication Bias Analysis'!L$37="Left",'Publication Bias Analysis'!E:E-DQ$3,DQ$3-'Publication Bias Analysis'!E:E),"")</f>
        <v/>
      </c>
      <c r="DJ180" s="34" t="str">
        <f t="shared" ref="DJ180:DJ201" si="391">IF(DI180&lt;&gt;"",ABS(DI180),"")</f>
        <v/>
      </c>
      <c r="DK180" s="47" t="str">
        <f>IF(AND(DI180&lt;&gt;"",CU180&lt;=MAX(CU:CU)-DQ$8),1/('Publication Bias Analysis'!F:F^2+IF(Additional_model="Fixed effect",0,$DQ$15)),"")</f>
        <v/>
      </c>
      <c r="DL180" s="7" t="str">
        <f>IF(AND(Include_study?="Yes",Sufficient_data="Yes"),IF('Publication Bias Analysis'!L$37="Left",'Publication Bias Analysis'!E:E-DQ$11,DQ$11-'Publication Bias Analysis'!E:E),"")</f>
        <v/>
      </c>
      <c r="DM180" s="7" t="str">
        <f t="shared" ref="DM180:DM201" si="392">IF(DL180&lt;&gt;"",ABS(DL180),"")</f>
        <v/>
      </c>
      <c r="DN180" s="47" t="str">
        <f>IF(AND(DL180&lt;&gt;"",CV180&lt;=MAX(CV:CV)-DQ$16),1/('Publication Bias Analysis'!F:F^2+IF(Additional_model="Fixed effect",0,$DQ$23)),"")</f>
        <v/>
      </c>
      <c r="EF180" s="166"/>
      <c r="EG180" s="34" t="str">
        <f t="shared" si="315"/>
        <v/>
      </c>
      <c r="EH180" s="47" t="str">
        <f>IF(AND(Include_study?="Yes",Sufficient_data="Yes"),Z_score-('Publication Bias Analysis'!P$3+'Publication Bias Analysis'!P$4*Inverse_standard_error),"")</f>
        <v/>
      </c>
      <c r="EJ180" s="166"/>
      <c r="EK180" s="34" t="str">
        <f>IF(AND(Include_study?="Yes",Sufficient_data="Yes"),('Publication Bias Analysis'!E:E-SUMPRODUCT('Publication Bias Analysis'!E:E,Calculations!CN:CN)/SUM(Calculations!CN:CN))/(SQRT(EL:EL)),"")</f>
        <v/>
      </c>
      <c r="EL180" s="34" t="str">
        <f>IF(AND(Include_study?="Yes",Sufficient_data="Yes"),'Publication Bias Analysis'!F:F^2-1/(SUM(Calculations!CN:CN)),"")</f>
        <v/>
      </c>
      <c r="EM180" s="76" t="str">
        <f t="shared" si="357"/>
        <v/>
      </c>
      <c r="EN180" s="76" t="str">
        <f t="shared" si="358"/>
        <v/>
      </c>
      <c r="EO180" s="76" t="str">
        <f>IF(AND(Include_study?="Yes",Sufficient_data="Yes"),COUNTIFS(EM$2:EM179,"&lt;"&amp;EM180,EN$2:EN179,"&lt;"&amp;EN180)+COUNTIFS(EM181:EM$201,"&lt;"&amp;EM180,EN181:EN$201,"&lt;"&amp;EN180)+COUNTIFS(EM$2:EM179,"&gt;"&amp;EM180,EN$2:EN179,"&gt;"&amp;EN180)+COUNTIFS(EM181:EM$201,"&gt;"&amp;EM180,EN181:EN$201,"&gt;"&amp;EN180),"")</f>
        <v/>
      </c>
      <c r="EP180" s="101" t="str">
        <f>IF(AND(Include_study?="Yes",Sufficient_data="Yes"),COUNTIFS(EM$2:EM179,"&lt;"&amp;EM180,EN$2:EN179,"&gt;"&amp;EN180)+COUNTIFS(EM181:EM$201,"&lt;"&amp;EM180,EN181:EN$201,"&gt;"&amp;EN180)+COUNTIFS(EM$2:EM179,"&gt;"&amp;EM180,EN$2:EN179,"&lt;"&amp;EN180)+COUNTIFS(EM181:EM$201,"&gt;"&amp;EM180,EN181:EN$201,"&lt;"&amp;EN180),"")</f>
        <v/>
      </c>
      <c r="ER180" s="166"/>
      <c r="EW180" s="166"/>
      <c r="EX180" s="34" t="e">
        <f t="shared" si="359"/>
        <v>#N/A</v>
      </c>
      <c r="EY180" s="34" t="e">
        <f t="shared" si="360"/>
        <v>#N/A</v>
      </c>
      <c r="EZ180" s="34" t="str">
        <f t="shared" si="361"/>
        <v/>
      </c>
      <c r="FA180" s="47" t="str">
        <f>IF(AND(Include_study?="Yes",Sufficient_data="Yes"),Z_score-('Publication Bias Analysis'!AL$30+'Publication Bias Analysis'!AL$31*Inverse_standard_error),"")</f>
        <v/>
      </c>
      <c r="FG180" s="166"/>
      <c r="FH180" s="104" t="str">
        <f>IF(Z_score&lt;&gt;"",RANK('Publication Bias Analysis'!AT:AT,'Publication Bias Analysis'!AT:AT,1)+COUNTIF('Publication Bias Analysis'!AT$2:AT179,'Publication Bias Analysis'!AT180),"")</f>
        <v/>
      </c>
      <c r="FI180" s="34" t="str">
        <f t="shared" si="362"/>
        <v/>
      </c>
      <c r="FJ180" s="34" t="e">
        <f>IF('Publication Bias Analysis'!AS180&lt;&gt;"",'Publication Bias Analysis'!AS180,NA())</f>
        <v>#N/A</v>
      </c>
      <c r="FK180" s="34" t="e">
        <f>IF('Publication Bias Analysis'!AT180&lt;&gt;"",'Publication Bias Analysis'!AT180,NA())</f>
        <v>#N/A</v>
      </c>
      <c r="FL180" s="34" t="str">
        <f>IF(AND(Include_study?="Yes",Sufficient_data="Yes"),'Publication Bias Analysis'!AS:AS-AVERAGE('Publication Bias Analysis'!AS:AS),"")</f>
        <v/>
      </c>
      <c r="FM180" s="47" t="str">
        <f>IF(AND(Include_study?="Yes",Sufficient_data="Yes"),FK:FK-('Publication Bias Analysis'!AW$30+'Publication Bias Analysis'!AW$31*'Publication Bias Analysis'!AS:AS),"")</f>
        <v/>
      </c>
      <c r="FS180" s="166"/>
      <c r="FT180" s="34" t="str">
        <f t="shared" si="363"/>
        <v/>
      </c>
      <c r="FU180" s="90" t="str">
        <f t="shared" si="324"/>
        <v/>
      </c>
      <c r="FV180" s="47" t="str">
        <f t="shared" ref="FV180:FV201" si="393">IF(FU180&lt;&gt;"",LN(FU180),"")</f>
        <v/>
      </c>
    </row>
    <row r="181" spans="1:178" x14ac:dyDescent="0.2">
      <c r="A181" s="169"/>
      <c r="B181" s="54" t="str">
        <f t="shared" si="325"/>
        <v/>
      </c>
      <c r="C181" s="76" t="str">
        <f>IF(B181&lt;&gt;"",IF(B181=0,COUNTIF(B$2:B180,0)+1,COUNTIF(B$2:B180,B181)+B181+COUNTIF(B:B,0)),"")</f>
        <v/>
      </c>
      <c r="D181" s="76" t="str">
        <f t="shared" si="326"/>
        <v/>
      </c>
      <c r="E181" s="121" t="str">
        <f>IF(AND(Sufficient_data="Yes",Include_study?="Yes",Input!Study_name&lt;&gt;""),Input!Study_name,"")</f>
        <v/>
      </c>
      <c r="F18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81" s="76" t="str">
        <f t="shared" si="327"/>
        <v/>
      </c>
      <c r="H181" s="132" t="str">
        <f t="shared" si="328"/>
        <v/>
      </c>
      <c r="I18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81" s="77" t="str">
        <f t="shared" si="329"/>
        <v/>
      </c>
      <c r="K181" s="77" t="str">
        <f t="shared" si="330"/>
        <v/>
      </c>
      <c r="L181" s="77" t="str">
        <f t="shared" si="331"/>
        <v/>
      </c>
      <c r="M181" s="77" t="str">
        <f t="shared" si="332"/>
        <v/>
      </c>
      <c r="N181" s="77" t="str">
        <f t="shared" si="333"/>
        <v/>
      </c>
      <c r="O181" s="146" t="str">
        <f t="shared" si="334"/>
        <v/>
      </c>
      <c r="P181" s="142" t="str">
        <f t="shared" si="335"/>
        <v/>
      </c>
      <c r="Q181" s="35"/>
      <c r="R181" s="71" t="e">
        <f t="shared" si="336"/>
        <v>#N/A</v>
      </c>
      <c r="S181" s="34" t="e">
        <f t="shared" si="337"/>
        <v>#N/A</v>
      </c>
      <c r="T181" s="47" t="e">
        <f t="shared" si="338"/>
        <v>#N/A</v>
      </c>
      <c r="Y181" s="169"/>
      <c r="Z181" s="83" t="str">
        <f t="shared" si="365"/>
        <v/>
      </c>
      <c r="AA181" s="34" t="str">
        <f t="shared" si="339"/>
        <v/>
      </c>
      <c r="AB181" s="34" t="str">
        <f t="shared" si="340"/>
        <v/>
      </c>
      <c r="AC181" s="34" t="str">
        <f t="shared" si="341"/>
        <v/>
      </c>
      <c r="AD181" s="34" t="str">
        <f t="shared" si="342"/>
        <v/>
      </c>
      <c r="AE181" s="77" t="str">
        <f t="shared" si="366"/>
        <v/>
      </c>
      <c r="AF181" s="77" t="str">
        <f t="shared" si="343"/>
        <v/>
      </c>
      <c r="AG181" s="84" t="str">
        <f t="shared" si="367"/>
        <v/>
      </c>
      <c r="AH181" s="34" t="str">
        <f t="shared" si="344"/>
        <v/>
      </c>
      <c r="AI181" s="34" t="str">
        <f t="shared" si="345"/>
        <v/>
      </c>
      <c r="AJ181" s="47" t="str">
        <f t="shared" si="346"/>
        <v/>
      </c>
      <c r="AK181" s="35"/>
      <c r="AL181" s="71" t="e">
        <f t="shared" si="368"/>
        <v>#N/A</v>
      </c>
      <c r="AM181" s="34" t="e">
        <f t="shared" si="369"/>
        <v>#N/A</v>
      </c>
      <c r="AN181" s="47" t="e">
        <f t="shared" si="370"/>
        <v>#N/A</v>
      </c>
      <c r="AO181" s="35"/>
      <c r="AP181" s="83" t="str">
        <f t="shared" si="371"/>
        <v/>
      </c>
      <c r="AQ181" s="34" t="str">
        <f>IF(AND(Sufficient_data="Yes",Include_study?="Yes",Subgroup&lt;&gt;""),IF(COUNTIFS(Input!L$2:L180,"="&amp;"Yes",Input!C$2:C180,"="&amp;"Yes",Input!M$2:M180,"="&amp;Subgroup)&gt;0,"",Subgroup),"")</f>
        <v/>
      </c>
      <c r="AR181" s="89" t="str">
        <f t="shared" si="372"/>
        <v/>
      </c>
      <c r="AS181" s="76" t="str">
        <f t="shared" si="373"/>
        <v/>
      </c>
      <c r="AT181" s="34" t="str">
        <f t="shared" si="374"/>
        <v/>
      </c>
      <c r="AU181" s="90" t="str">
        <f t="shared" si="375"/>
        <v/>
      </c>
      <c r="AV181" s="34" t="str">
        <f t="shared" si="376"/>
        <v/>
      </c>
      <c r="AW181" s="34" t="str">
        <f t="shared" si="377"/>
        <v/>
      </c>
      <c r="AX181" s="34" t="str">
        <f t="shared" si="347"/>
        <v/>
      </c>
      <c r="AY181" s="34" t="str">
        <f t="shared" si="378"/>
        <v/>
      </c>
      <c r="AZ181" s="34" t="str">
        <f t="shared" si="379"/>
        <v/>
      </c>
      <c r="BA181" s="34" t="str">
        <f t="shared" si="348"/>
        <v/>
      </c>
      <c r="BB181" s="89" t="str">
        <f t="shared" si="380"/>
        <v/>
      </c>
      <c r="BC181" s="34" t="str">
        <f t="shared" si="349"/>
        <v/>
      </c>
      <c r="BD181" s="34" t="str">
        <f t="shared" si="350"/>
        <v/>
      </c>
      <c r="BE181" s="34" t="str">
        <f t="shared" si="381"/>
        <v/>
      </c>
      <c r="BF181" s="34" t="str">
        <f t="shared" si="382"/>
        <v/>
      </c>
      <c r="BG181" s="34" t="str">
        <f t="shared" si="319"/>
        <v/>
      </c>
      <c r="BH181" s="34" t="str">
        <f t="shared" si="320"/>
        <v/>
      </c>
      <c r="BI181" s="34" t="str">
        <f t="shared" si="383"/>
        <v/>
      </c>
      <c r="BJ181" s="34" t="str">
        <f t="shared" si="384"/>
        <v/>
      </c>
      <c r="BK181" s="34" t="str">
        <f t="shared" si="385"/>
        <v/>
      </c>
      <c r="BL181" s="34" t="e">
        <f t="shared" si="386"/>
        <v>#N/A</v>
      </c>
      <c r="BM181" s="84" t="str">
        <f t="shared" si="321"/>
        <v/>
      </c>
      <c r="BN181" s="34" t="str">
        <f t="shared" si="387"/>
        <v/>
      </c>
      <c r="BO181" s="34" t="str">
        <f t="shared" si="351"/>
        <v/>
      </c>
      <c r="BP181" s="34" t="str">
        <f t="shared" si="388"/>
        <v/>
      </c>
      <c r="BQ181" s="47" t="str">
        <f t="shared" si="322"/>
        <v/>
      </c>
      <c r="BV181" s="170"/>
      <c r="BW181" s="71" t="e">
        <f>IF(AND(Sufficient_data="Yes",Include_study?="Yes",Moderator&lt;&gt;""),'Moderator Analysis'!E:E,NA())</f>
        <v>#N/A</v>
      </c>
      <c r="BX181" s="34" t="e">
        <f>IF(AND(Include_study?="Yes",Sufficient_data="Yes",Moderator&lt;&gt;""),'Moderator Analysis'!F:F,NA())</f>
        <v>#N/A</v>
      </c>
      <c r="BY181" s="34" t="str">
        <f t="shared" si="352"/>
        <v/>
      </c>
      <c r="BZ181" s="34" t="str">
        <f>IF(AND(Sufficient_data="Yes",Include_study?="Yes",Moderator&lt;&gt;""),'Moderator Analysis'!F:F-CJ$2,"")</f>
        <v/>
      </c>
      <c r="CA181" s="34" t="str">
        <f>IF(AND(Sufficient_data="Yes",Include_study?="Yes",Moderator&lt;&gt;""),'Moderator Analysis'!E:E-CJ$3,"")</f>
        <v/>
      </c>
      <c r="CB181" s="47" t="str">
        <f t="shared" si="353"/>
        <v/>
      </c>
      <c r="CD181" s="95" t="str">
        <f t="shared" si="389"/>
        <v/>
      </c>
      <c r="CE181" s="77" t="str">
        <f>IF(AND(Sufficient_data="Yes",Include_study?="Yes",CD181&lt;&gt;""),'Moderator Analysis'!F:F-'Moderator Analysis'!J$37,"")</f>
        <v/>
      </c>
      <c r="CF181" s="77" t="str">
        <f>IF(AND(Sufficient_data="Yes",Include_study?="Yes",CD181&lt;&gt;""),'Moderator Analysis'!E:E-SUMPRODUCT('Moderator Analysis'!E:E,CD:CD)/SUM(CD:CD),"")</f>
        <v/>
      </c>
      <c r="CG181" s="96" t="str">
        <f>IF(AND(Sufficient_data="Yes",Include_study?="Yes",CD181&lt;&gt;""),CD:CD*(BX181-'Moderator Analysis'!J$29-'Moderator Analysis'!J$30*'Moderator Analysis'!E:E)^2,"")</f>
        <v/>
      </c>
      <c r="CL181" s="170"/>
      <c r="CM181" s="174"/>
      <c r="CN181" s="34" t="str">
        <f t="shared" si="354"/>
        <v/>
      </c>
      <c r="CO181" s="34" t="str">
        <f>IF(AND(Include_study?="Yes",Sufficient_data="Yes"),1/('Publication Bias Analysis'!F:F^2+IF(Additional_model="Fixed effect",0,Calculations!DB$11)),"")</f>
        <v/>
      </c>
      <c r="CP181" s="34" t="str">
        <f>IF(AND(Include_study?="Yes",Sufficient_data="Yes"),1/('Publication Bias Analysis'!F:F^2+IF(Additional_model="Fixed effect",0,'Publication Bias Analysis'!L$32)),"")</f>
        <v/>
      </c>
      <c r="CQ181" s="34" t="str">
        <f>IF(AND(Include_study?="Yes",Sufficient_data="Yes"),'Publication Bias Analysis'!E:E-'Publication Bias Analysis'!I$37,"")</f>
        <v/>
      </c>
      <c r="CR181" s="34" t="str">
        <f t="shared" si="355"/>
        <v/>
      </c>
      <c r="CS181" s="34" t="str">
        <f t="shared" si="364"/>
        <v/>
      </c>
      <c r="CT181" s="76" t="str">
        <f t="shared" si="356"/>
        <v/>
      </c>
      <c r="CU181" s="76" t="str">
        <f>IF(AND(Include_study?="Yes",Sufficient_data="Yes"),CT:CT+IF(DF:DF&lt;0,-1,1)*COUNTIF(CT$2:CT180,CT:CT),"")</f>
        <v/>
      </c>
      <c r="CV181" s="76" t="str">
        <f>IF(AND(Include_study?="Yes",Sufficient_data="Yes"),RANK(DJ:DJ,DJ:DJ,1)*IF(DI:DI&lt;0,-1,1)+IF(DI:DI&lt;0,-1,1)*COUNTIF(CT$2:CT180,CT:CT),"")</f>
        <v/>
      </c>
      <c r="CW181" s="76" t="str">
        <f>IF(AND(Include_study?="Yes",Sufficient_data="Yes"),RANK(DM:DM,DM:DM,1)*IF(DL:DL&lt;0,-1,1)+IF(DL:DL&lt;0,-1,1)*COUNTIF(CT$2:CT180,CT:CT),"")</f>
        <v/>
      </c>
      <c r="CX181" s="34" t="e">
        <f>IF(AND(Include_study?="Yes",Sufficient_data="Yes"),'Publication Bias Analysis'!E:E,NA())</f>
        <v>#N/A</v>
      </c>
      <c r="CY181" s="47" t="e">
        <f>IF(AND(Include_study?="Yes",Sufficient_data="Yes"),'Publication Bias Analysis'!F:F,NA())</f>
        <v>#N/A</v>
      </c>
      <c r="DE181" s="166"/>
      <c r="DF18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81" s="34" t="str">
        <f t="shared" si="390"/>
        <v/>
      </c>
      <c r="DH181" s="47" t="str">
        <f>IF(AND(Include_study?="Yes",Sufficient_data="Yes"),1/('Publication Bias Analysis'!F:F^2+IF(Additional_model="Fixed effect",0,$DQ$7)),"")</f>
        <v/>
      </c>
      <c r="DI181" s="34" t="str">
        <f>IF(AND(Include_study?="Yes",Sufficient_data="Yes"),IF('Publication Bias Analysis'!L$37="Left",'Publication Bias Analysis'!E:E-DQ$3,DQ$3-'Publication Bias Analysis'!E:E),"")</f>
        <v/>
      </c>
      <c r="DJ181" s="34" t="str">
        <f t="shared" si="391"/>
        <v/>
      </c>
      <c r="DK181" s="47" t="str">
        <f>IF(AND(DI181&lt;&gt;"",CU181&lt;=MAX(CU:CU)-DQ$8),1/('Publication Bias Analysis'!F:F^2+IF(Additional_model="Fixed effect",0,$DQ$15)),"")</f>
        <v/>
      </c>
      <c r="DL181" s="7" t="str">
        <f>IF(AND(Include_study?="Yes",Sufficient_data="Yes"),IF('Publication Bias Analysis'!L$37="Left",'Publication Bias Analysis'!E:E-DQ$11,DQ$11-'Publication Bias Analysis'!E:E),"")</f>
        <v/>
      </c>
      <c r="DM181" s="7" t="str">
        <f t="shared" si="392"/>
        <v/>
      </c>
      <c r="DN181" s="47" t="str">
        <f>IF(AND(DL181&lt;&gt;"",CV181&lt;=MAX(CV:CV)-DQ$16),1/('Publication Bias Analysis'!F:F^2+IF(Additional_model="Fixed effect",0,$DQ$23)),"")</f>
        <v/>
      </c>
      <c r="EF181" s="166"/>
      <c r="EG181" s="34" t="str">
        <f t="shared" si="315"/>
        <v/>
      </c>
      <c r="EH181" s="47" t="str">
        <f>IF(AND(Include_study?="Yes",Sufficient_data="Yes"),Z_score-('Publication Bias Analysis'!P$3+'Publication Bias Analysis'!P$4*Inverse_standard_error),"")</f>
        <v/>
      </c>
      <c r="EJ181" s="166"/>
      <c r="EK181" s="34" t="str">
        <f>IF(AND(Include_study?="Yes",Sufficient_data="Yes"),('Publication Bias Analysis'!E:E-SUMPRODUCT('Publication Bias Analysis'!E:E,Calculations!CN:CN)/SUM(Calculations!CN:CN))/(SQRT(EL:EL)),"")</f>
        <v/>
      </c>
      <c r="EL181" s="34" t="str">
        <f>IF(AND(Include_study?="Yes",Sufficient_data="Yes"),'Publication Bias Analysis'!F:F^2-1/(SUM(Calculations!CN:CN)),"")</f>
        <v/>
      </c>
      <c r="EM181" s="76" t="str">
        <f t="shared" si="357"/>
        <v/>
      </c>
      <c r="EN181" s="76" t="str">
        <f t="shared" si="358"/>
        <v/>
      </c>
      <c r="EO181" s="76" t="str">
        <f>IF(AND(Include_study?="Yes",Sufficient_data="Yes"),COUNTIFS(EM$2:EM180,"&lt;"&amp;EM181,EN$2:EN180,"&lt;"&amp;EN181)+COUNTIFS(EM182:EM$201,"&lt;"&amp;EM181,EN182:EN$201,"&lt;"&amp;EN181)+COUNTIFS(EM$2:EM180,"&gt;"&amp;EM181,EN$2:EN180,"&gt;"&amp;EN181)+COUNTIFS(EM182:EM$201,"&gt;"&amp;EM181,EN182:EN$201,"&gt;"&amp;EN181),"")</f>
        <v/>
      </c>
      <c r="EP181" s="101" t="str">
        <f>IF(AND(Include_study?="Yes",Sufficient_data="Yes"),COUNTIFS(EM$2:EM180,"&lt;"&amp;EM181,EN$2:EN180,"&gt;"&amp;EN181)+COUNTIFS(EM182:EM$201,"&lt;"&amp;EM181,EN182:EN$201,"&gt;"&amp;EN181)+COUNTIFS(EM$2:EM180,"&gt;"&amp;EM181,EN$2:EN180,"&lt;"&amp;EN181)+COUNTIFS(EM182:EM$201,"&gt;"&amp;EM181,EN182:EN$201,"&lt;"&amp;EN181),"")</f>
        <v/>
      </c>
      <c r="ER181" s="166"/>
      <c r="EW181" s="166"/>
      <c r="EX181" s="34" t="e">
        <f t="shared" si="359"/>
        <v>#N/A</v>
      </c>
      <c r="EY181" s="34" t="e">
        <f t="shared" si="360"/>
        <v>#N/A</v>
      </c>
      <c r="EZ181" s="34" t="str">
        <f t="shared" si="361"/>
        <v/>
      </c>
      <c r="FA181" s="47" t="str">
        <f>IF(AND(Include_study?="Yes",Sufficient_data="Yes"),Z_score-('Publication Bias Analysis'!AL$30+'Publication Bias Analysis'!AL$31*Inverse_standard_error),"")</f>
        <v/>
      </c>
      <c r="FG181" s="166"/>
      <c r="FH181" s="104" t="str">
        <f>IF(Z_score&lt;&gt;"",RANK('Publication Bias Analysis'!AT:AT,'Publication Bias Analysis'!AT:AT,1)+COUNTIF('Publication Bias Analysis'!AT$2:AT180,'Publication Bias Analysis'!AT181),"")</f>
        <v/>
      </c>
      <c r="FI181" s="34" t="str">
        <f t="shared" si="362"/>
        <v/>
      </c>
      <c r="FJ181" s="34" t="e">
        <f>IF('Publication Bias Analysis'!AS181&lt;&gt;"",'Publication Bias Analysis'!AS181,NA())</f>
        <v>#N/A</v>
      </c>
      <c r="FK181" s="34" t="e">
        <f>IF('Publication Bias Analysis'!AT181&lt;&gt;"",'Publication Bias Analysis'!AT181,NA())</f>
        <v>#N/A</v>
      </c>
      <c r="FL181" s="34" t="str">
        <f>IF(AND(Include_study?="Yes",Sufficient_data="Yes"),'Publication Bias Analysis'!AS:AS-AVERAGE('Publication Bias Analysis'!AS:AS),"")</f>
        <v/>
      </c>
      <c r="FM181" s="47" t="str">
        <f>IF(AND(Include_study?="Yes",Sufficient_data="Yes"),FK:FK-('Publication Bias Analysis'!AW$30+'Publication Bias Analysis'!AW$31*'Publication Bias Analysis'!AS:AS),"")</f>
        <v/>
      </c>
      <c r="FS181" s="166"/>
      <c r="FT181" s="34" t="str">
        <f t="shared" si="363"/>
        <v/>
      </c>
      <c r="FU181" s="90" t="str">
        <f t="shared" si="324"/>
        <v/>
      </c>
      <c r="FV181" s="47" t="str">
        <f t="shared" si="393"/>
        <v/>
      </c>
    </row>
    <row r="182" spans="1:178" x14ac:dyDescent="0.2">
      <c r="A182" s="169"/>
      <c r="B182" s="54" t="str">
        <f t="shared" si="325"/>
        <v/>
      </c>
      <c r="C182" s="76" t="str">
        <f>IF(B182&lt;&gt;"",IF(B182=0,COUNTIF(B$2:B181,0)+1,COUNTIF(B$2:B181,B182)+B182+COUNTIF(B:B,0)),"")</f>
        <v/>
      </c>
      <c r="D182" s="76" t="str">
        <f t="shared" si="326"/>
        <v/>
      </c>
      <c r="E182" s="121" t="str">
        <f>IF(AND(Sufficient_data="Yes",Include_study?="Yes",Input!Study_name&lt;&gt;""),Input!Study_name,"")</f>
        <v/>
      </c>
      <c r="F18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82" s="76" t="str">
        <f t="shared" si="327"/>
        <v/>
      </c>
      <c r="H182" s="132" t="str">
        <f t="shared" si="328"/>
        <v/>
      </c>
      <c r="I18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82" s="77" t="str">
        <f t="shared" si="329"/>
        <v/>
      </c>
      <c r="K182" s="77" t="str">
        <f t="shared" si="330"/>
        <v/>
      </c>
      <c r="L182" s="77" t="str">
        <f t="shared" si="331"/>
        <v/>
      </c>
      <c r="M182" s="77" t="str">
        <f t="shared" si="332"/>
        <v/>
      </c>
      <c r="N182" s="77" t="str">
        <f t="shared" si="333"/>
        <v/>
      </c>
      <c r="O182" s="146" t="str">
        <f t="shared" si="334"/>
        <v/>
      </c>
      <c r="P182" s="142" t="str">
        <f t="shared" si="335"/>
        <v/>
      </c>
      <c r="Q182" s="35"/>
      <c r="R182" s="71" t="e">
        <f t="shared" si="336"/>
        <v>#N/A</v>
      </c>
      <c r="S182" s="34" t="e">
        <f t="shared" si="337"/>
        <v>#N/A</v>
      </c>
      <c r="T182" s="47" t="e">
        <f t="shared" si="338"/>
        <v>#N/A</v>
      </c>
      <c r="Y182" s="169"/>
      <c r="Z182" s="83" t="str">
        <f t="shared" si="365"/>
        <v/>
      </c>
      <c r="AA182" s="34" t="str">
        <f t="shared" si="339"/>
        <v/>
      </c>
      <c r="AB182" s="34" t="str">
        <f t="shared" si="340"/>
        <v/>
      </c>
      <c r="AC182" s="34" t="str">
        <f t="shared" si="341"/>
        <v/>
      </c>
      <c r="AD182" s="34" t="str">
        <f t="shared" si="342"/>
        <v/>
      </c>
      <c r="AE182" s="77" t="str">
        <f t="shared" si="366"/>
        <v/>
      </c>
      <c r="AF182" s="77" t="str">
        <f t="shared" si="343"/>
        <v/>
      </c>
      <c r="AG182" s="84" t="str">
        <f t="shared" si="367"/>
        <v/>
      </c>
      <c r="AH182" s="34" t="str">
        <f t="shared" si="344"/>
        <v/>
      </c>
      <c r="AI182" s="34" t="str">
        <f t="shared" si="345"/>
        <v/>
      </c>
      <c r="AJ182" s="47" t="str">
        <f t="shared" si="346"/>
        <v/>
      </c>
      <c r="AK182" s="35"/>
      <c r="AL182" s="71" t="e">
        <f t="shared" si="368"/>
        <v>#N/A</v>
      </c>
      <c r="AM182" s="34" t="e">
        <f t="shared" si="369"/>
        <v>#N/A</v>
      </c>
      <c r="AN182" s="47" t="e">
        <f t="shared" si="370"/>
        <v>#N/A</v>
      </c>
      <c r="AO182" s="35"/>
      <c r="AP182" s="83" t="str">
        <f t="shared" si="371"/>
        <v/>
      </c>
      <c r="AQ182" s="34" t="str">
        <f>IF(AND(Sufficient_data="Yes",Include_study?="Yes",Subgroup&lt;&gt;""),IF(COUNTIFS(Input!L$2:L181,"="&amp;"Yes",Input!C$2:C181,"="&amp;"Yes",Input!M$2:M181,"="&amp;Subgroup)&gt;0,"",Subgroup),"")</f>
        <v/>
      </c>
      <c r="AR182" s="89" t="str">
        <f t="shared" si="372"/>
        <v/>
      </c>
      <c r="AS182" s="76" t="str">
        <f t="shared" si="373"/>
        <v/>
      </c>
      <c r="AT182" s="34" t="str">
        <f t="shared" si="374"/>
        <v/>
      </c>
      <c r="AU182" s="90" t="str">
        <f t="shared" si="375"/>
        <v/>
      </c>
      <c r="AV182" s="34" t="str">
        <f t="shared" si="376"/>
        <v/>
      </c>
      <c r="AW182" s="34" t="str">
        <f t="shared" si="377"/>
        <v/>
      </c>
      <c r="AX182" s="34" t="str">
        <f t="shared" si="347"/>
        <v/>
      </c>
      <c r="AY182" s="34" t="str">
        <f t="shared" si="378"/>
        <v/>
      </c>
      <c r="AZ182" s="34" t="str">
        <f t="shared" si="379"/>
        <v/>
      </c>
      <c r="BA182" s="34" t="str">
        <f t="shared" si="348"/>
        <v/>
      </c>
      <c r="BB182" s="89" t="str">
        <f t="shared" si="380"/>
        <v/>
      </c>
      <c r="BC182" s="34" t="str">
        <f t="shared" si="349"/>
        <v/>
      </c>
      <c r="BD182" s="34" t="str">
        <f t="shared" si="350"/>
        <v/>
      </c>
      <c r="BE182" s="34" t="str">
        <f t="shared" si="381"/>
        <v/>
      </c>
      <c r="BF182" s="34" t="str">
        <f t="shared" si="382"/>
        <v/>
      </c>
      <c r="BG182" s="34" t="str">
        <f t="shared" si="319"/>
        <v/>
      </c>
      <c r="BH182" s="34" t="str">
        <f t="shared" si="320"/>
        <v/>
      </c>
      <c r="BI182" s="34" t="str">
        <f t="shared" si="383"/>
        <v/>
      </c>
      <c r="BJ182" s="34" t="str">
        <f t="shared" si="384"/>
        <v/>
      </c>
      <c r="BK182" s="34" t="str">
        <f t="shared" si="385"/>
        <v/>
      </c>
      <c r="BL182" s="34" t="e">
        <f t="shared" si="386"/>
        <v>#N/A</v>
      </c>
      <c r="BM182" s="84" t="str">
        <f t="shared" si="321"/>
        <v/>
      </c>
      <c r="BN182" s="34" t="str">
        <f t="shared" si="387"/>
        <v/>
      </c>
      <c r="BO182" s="34" t="str">
        <f t="shared" si="351"/>
        <v/>
      </c>
      <c r="BP182" s="34" t="str">
        <f t="shared" si="388"/>
        <v/>
      </c>
      <c r="BQ182" s="47" t="str">
        <f t="shared" si="322"/>
        <v/>
      </c>
      <c r="BV182" s="170"/>
      <c r="BW182" s="71" t="e">
        <f>IF(AND(Sufficient_data="Yes",Include_study?="Yes",Moderator&lt;&gt;""),'Moderator Analysis'!E:E,NA())</f>
        <v>#N/A</v>
      </c>
      <c r="BX182" s="34" t="e">
        <f>IF(AND(Include_study?="Yes",Sufficient_data="Yes",Moderator&lt;&gt;""),'Moderator Analysis'!F:F,NA())</f>
        <v>#N/A</v>
      </c>
      <c r="BY182" s="34" t="str">
        <f t="shared" si="352"/>
        <v/>
      </c>
      <c r="BZ182" s="34" t="str">
        <f>IF(AND(Sufficient_data="Yes",Include_study?="Yes",Moderator&lt;&gt;""),'Moderator Analysis'!F:F-CJ$2,"")</f>
        <v/>
      </c>
      <c r="CA182" s="34" t="str">
        <f>IF(AND(Sufficient_data="Yes",Include_study?="Yes",Moderator&lt;&gt;""),'Moderator Analysis'!E:E-CJ$3,"")</f>
        <v/>
      </c>
      <c r="CB182" s="47" t="str">
        <f t="shared" si="353"/>
        <v/>
      </c>
      <c r="CD182" s="95" t="str">
        <f t="shared" si="389"/>
        <v/>
      </c>
      <c r="CE182" s="77" t="str">
        <f>IF(AND(Sufficient_data="Yes",Include_study?="Yes",CD182&lt;&gt;""),'Moderator Analysis'!F:F-'Moderator Analysis'!J$37,"")</f>
        <v/>
      </c>
      <c r="CF182" s="77" t="str">
        <f>IF(AND(Sufficient_data="Yes",Include_study?="Yes",CD182&lt;&gt;""),'Moderator Analysis'!E:E-SUMPRODUCT('Moderator Analysis'!E:E,CD:CD)/SUM(CD:CD),"")</f>
        <v/>
      </c>
      <c r="CG182" s="96" t="str">
        <f>IF(AND(Sufficient_data="Yes",Include_study?="Yes",CD182&lt;&gt;""),CD:CD*(BX182-'Moderator Analysis'!J$29-'Moderator Analysis'!J$30*'Moderator Analysis'!E:E)^2,"")</f>
        <v/>
      </c>
      <c r="CL182" s="170"/>
      <c r="CM182" s="174"/>
      <c r="CN182" s="34" t="str">
        <f t="shared" si="354"/>
        <v/>
      </c>
      <c r="CO182" s="34" t="str">
        <f>IF(AND(Include_study?="Yes",Sufficient_data="Yes"),1/('Publication Bias Analysis'!F:F^2+IF(Additional_model="Fixed effect",0,Calculations!DB$11)),"")</f>
        <v/>
      </c>
      <c r="CP182" s="34" t="str">
        <f>IF(AND(Include_study?="Yes",Sufficient_data="Yes"),1/('Publication Bias Analysis'!F:F^2+IF(Additional_model="Fixed effect",0,'Publication Bias Analysis'!L$32)),"")</f>
        <v/>
      </c>
      <c r="CQ182" s="34" t="str">
        <f>IF(AND(Include_study?="Yes",Sufficient_data="Yes"),'Publication Bias Analysis'!E:E-'Publication Bias Analysis'!I$37,"")</f>
        <v/>
      </c>
      <c r="CR182" s="34" t="str">
        <f t="shared" si="355"/>
        <v/>
      </c>
      <c r="CS182" s="34" t="str">
        <f t="shared" si="364"/>
        <v/>
      </c>
      <c r="CT182" s="76" t="str">
        <f t="shared" si="356"/>
        <v/>
      </c>
      <c r="CU182" s="76" t="str">
        <f>IF(AND(Include_study?="Yes",Sufficient_data="Yes"),CT:CT+IF(DF:DF&lt;0,-1,1)*COUNTIF(CT$2:CT181,CT:CT),"")</f>
        <v/>
      </c>
      <c r="CV182" s="76" t="str">
        <f>IF(AND(Include_study?="Yes",Sufficient_data="Yes"),RANK(DJ:DJ,DJ:DJ,1)*IF(DI:DI&lt;0,-1,1)+IF(DI:DI&lt;0,-1,1)*COUNTIF(CT$2:CT181,CT:CT),"")</f>
        <v/>
      </c>
      <c r="CW182" s="76" t="str">
        <f>IF(AND(Include_study?="Yes",Sufficient_data="Yes"),RANK(DM:DM,DM:DM,1)*IF(DL:DL&lt;0,-1,1)+IF(DL:DL&lt;0,-1,1)*COUNTIF(CT$2:CT181,CT:CT),"")</f>
        <v/>
      </c>
      <c r="CX182" s="34" t="e">
        <f>IF(AND(Include_study?="Yes",Sufficient_data="Yes"),'Publication Bias Analysis'!E:E,NA())</f>
        <v>#N/A</v>
      </c>
      <c r="CY182" s="47" t="e">
        <f>IF(AND(Include_study?="Yes",Sufficient_data="Yes"),'Publication Bias Analysis'!F:F,NA())</f>
        <v>#N/A</v>
      </c>
      <c r="DE182" s="166"/>
      <c r="DF18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82" s="34" t="str">
        <f t="shared" si="390"/>
        <v/>
      </c>
      <c r="DH182" s="47" t="str">
        <f>IF(AND(Include_study?="Yes",Sufficient_data="Yes"),1/('Publication Bias Analysis'!F:F^2+IF(Additional_model="Fixed effect",0,$DQ$7)),"")</f>
        <v/>
      </c>
      <c r="DI182" s="34" t="str">
        <f>IF(AND(Include_study?="Yes",Sufficient_data="Yes"),IF('Publication Bias Analysis'!L$37="Left",'Publication Bias Analysis'!E:E-DQ$3,DQ$3-'Publication Bias Analysis'!E:E),"")</f>
        <v/>
      </c>
      <c r="DJ182" s="34" t="str">
        <f t="shared" si="391"/>
        <v/>
      </c>
      <c r="DK182" s="47" t="str">
        <f>IF(AND(DI182&lt;&gt;"",CU182&lt;=MAX(CU:CU)-DQ$8),1/('Publication Bias Analysis'!F:F^2+IF(Additional_model="Fixed effect",0,$DQ$15)),"")</f>
        <v/>
      </c>
      <c r="DL182" s="7" t="str">
        <f>IF(AND(Include_study?="Yes",Sufficient_data="Yes"),IF('Publication Bias Analysis'!L$37="Left",'Publication Bias Analysis'!E:E-DQ$11,DQ$11-'Publication Bias Analysis'!E:E),"")</f>
        <v/>
      </c>
      <c r="DM182" s="7" t="str">
        <f t="shared" si="392"/>
        <v/>
      </c>
      <c r="DN182" s="47" t="str">
        <f>IF(AND(DL182&lt;&gt;"",CV182&lt;=MAX(CV:CV)-DQ$16),1/('Publication Bias Analysis'!F:F^2+IF(Additional_model="Fixed effect",0,$DQ$23)),"")</f>
        <v/>
      </c>
      <c r="EF182" s="166"/>
      <c r="EG182" s="34" t="str">
        <f t="shared" si="315"/>
        <v/>
      </c>
      <c r="EH182" s="47" t="str">
        <f>IF(AND(Include_study?="Yes",Sufficient_data="Yes"),Z_score-('Publication Bias Analysis'!P$3+'Publication Bias Analysis'!P$4*Inverse_standard_error),"")</f>
        <v/>
      </c>
      <c r="EJ182" s="166"/>
      <c r="EK182" s="34" t="str">
        <f>IF(AND(Include_study?="Yes",Sufficient_data="Yes"),('Publication Bias Analysis'!E:E-SUMPRODUCT('Publication Bias Analysis'!E:E,Calculations!CN:CN)/SUM(Calculations!CN:CN))/(SQRT(EL:EL)),"")</f>
        <v/>
      </c>
      <c r="EL182" s="34" t="str">
        <f>IF(AND(Include_study?="Yes",Sufficient_data="Yes"),'Publication Bias Analysis'!F:F^2-1/(SUM(Calculations!CN:CN)),"")</f>
        <v/>
      </c>
      <c r="EM182" s="76" t="str">
        <f t="shared" si="357"/>
        <v/>
      </c>
      <c r="EN182" s="76" t="str">
        <f t="shared" si="358"/>
        <v/>
      </c>
      <c r="EO182" s="76" t="str">
        <f>IF(AND(Include_study?="Yes",Sufficient_data="Yes"),COUNTIFS(EM$2:EM181,"&lt;"&amp;EM182,EN$2:EN181,"&lt;"&amp;EN182)+COUNTIFS(EM183:EM$201,"&lt;"&amp;EM182,EN183:EN$201,"&lt;"&amp;EN182)+COUNTIFS(EM$2:EM181,"&gt;"&amp;EM182,EN$2:EN181,"&gt;"&amp;EN182)+COUNTIFS(EM183:EM$201,"&gt;"&amp;EM182,EN183:EN$201,"&gt;"&amp;EN182),"")</f>
        <v/>
      </c>
      <c r="EP182" s="101" t="str">
        <f>IF(AND(Include_study?="Yes",Sufficient_data="Yes"),COUNTIFS(EM$2:EM181,"&lt;"&amp;EM182,EN$2:EN181,"&gt;"&amp;EN182)+COUNTIFS(EM183:EM$201,"&lt;"&amp;EM182,EN183:EN$201,"&gt;"&amp;EN182)+COUNTIFS(EM$2:EM181,"&gt;"&amp;EM182,EN$2:EN181,"&lt;"&amp;EN182)+COUNTIFS(EM183:EM$201,"&gt;"&amp;EM182,EN183:EN$201,"&lt;"&amp;EN182),"")</f>
        <v/>
      </c>
      <c r="ER182" s="166"/>
      <c r="EW182" s="166"/>
      <c r="EX182" s="34" t="e">
        <f t="shared" si="359"/>
        <v>#N/A</v>
      </c>
      <c r="EY182" s="34" t="e">
        <f t="shared" si="360"/>
        <v>#N/A</v>
      </c>
      <c r="EZ182" s="34" t="str">
        <f t="shared" si="361"/>
        <v/>
      </c>
      <c r="FA182" s="47" t="str">
        <f>IF(AND(Include_study?="Yes",Sufficient_data="Yes"),Z_score-('Publication Bias Analysis'!AL$30+'Publication Bias Analysis'!AL$31*Inverse_standard_error),"")</f>
        <v/>
      </c>
      <c r="FG182" s="166"/>
      <c r="FH182" s="104" t="str">
        <f>IF(Z_score&lt;&gt;"",RANK('Publication Bias Analysis'!AT:AT,'Publication Bias Analysis'!AT:AT,1)+COUNTIF('Publication Bias Analysis'!AT$2:AT181,'Publication Bias Analysis'!AT182),"")</f>
        <v/>
      </c>
      <c r="FI182" s="34" t="str">
        <f t="shared" si="362"/>
        <v/>
      </c>
      <c r="FJ182" s="34" t="e">
        <f>IF('Publication Bias Analysis'!AS182&lt;&gt;"",'Publication Bias Analysis'!AS182,NA())</f>
        <v>#N/A</v>
      </c>
      <c r="FK182" s="34" t="e">
        <f>IF('Publication Bias Analysis'!AT182&lt;&gt;"",'Publication Bias Analysis'!AT182,NA())</f>
        <v>#N/A</v>
      </c>
      <c r="FL182" s="34" t="str">
        <f>IF(AND(Include_study?="Yes",Sufficient_data="Yes"),'Publication Bias Analysis'!AS:AS-AVERAGE('Publication Bias Analysis'!AS:AS),"")</f>
        <v/>
      </c>
      <c r="FM182" s="47" t="str">
        <f>IF(AND(Include_study?="Yes",Sufficient_data="Yes"),FK:FK-('Publication Bias Analysis'!AW$30+'Publication Bias Analysis'!AW$31*'Publication Bias Analysis'!AS:AS),"")</f>
        <v/>
      </c>
      <c r="FS182" s="166"/>
      <c r="FT182" s="34" t="str">
        <f t="shared" si="363"/>
        <v/>
      </c>
      <c r="FU182" s="90" t="str">
        <f t="shared" si="324"/>
        <v/>
      </c>
      <c r="FV182" s="47" t="str">
        <f t="shared" si="393"/>
        <v/>
      </c>
    </row>
    <row r="183" spans="1:178" x14ac:dyDescent="0.2">
      <c r="A183" s="169"/>
      <c r="B183" s="54" t="str">
        <f t="shared" si="325"/>
        <v/>
      </c>
      <c r="C183" s="76" t="str">
        <f>IF(B183&lt;&gt;"",IF(B183=0,COUNTIF(B$2:B182,0)+1,COUNTIF(B$2:B182,B183)+B183+COUNTIF(B:B,0)),"")</f>
        <v/>
      </c>
      <c r="D183" s="76" t="str">
        <f t="shared" si="326"/>
        <v/>
      </c>
      <c r="E183" s="121" t="str">
        <f>IF(AND(Sufficient_data="Yes",Include_study?="Yes",Input!Study_name&lt;&gt;""),Input!Study_name,"")</f>
        <v/>
      </c>
      <c r="F18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83" s="76" t="str">
        <f t="shared" si="327"/>
        <v/>
      </c>
      <c r="H183" s="132" t="str">
        <f t="shared" si="328"/>
        <v/>
      </c>
      <c r="I18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83" s="77" t="str">
        <f t="shared" si="329"/>
        <v/>
      </c>
      <c r="K183" s="77" t="str">
        <f t="shared" si="330"/>
        <v/>
      </c>
      <c r="L183" s="77" t="str">
        <f t="shared" si="331"/>
        <v/>
      </c>
      <c r="M183" s="77" t="str">
        <f t="shared" si="332"/>
        <v/>
      </c>
      <c r="N183" s="77" t="str">
        <f t="shared" si="333"/>
        <v/>
      </c>
      <c r="O183" s="146" t="str">
        <f t="shared" si="334"/>
        <v/>
      </c>
      <c r="P183" s="142" t="str">
        <f t="shared" si="335"/>
        <v/>
      </c>
      <c r="Q183" s="35"/>
      <c r="R183" s="71" t="e">
        <f t="shared" si="336"/>
        <v>#N/A</v>
      </c>
      <c r="S183" s="34" t="e">
        <f t="shared" si="337"/>
        <v>#N/A</v>
      </c>
      <c r="T183" s="47" t="e">
        <f t="shared" si="338"/>
        <v>#N/A</v>
      </c>
      <c r="Y183" s="169"/>
      <c r="Z183" s="83" t="str">
        <f t="shared" si="365"/>
        <v/>
      </c>
      <c r="AA183" s="34" t="str">
        <f t="shared" si="339"/>
        <v/>
      </c>
      <c r="AB183" s="34" t="str">
        <f t="shared" si="340"/>
        <v/>
      </c>
      <c r="AC183" s="34" t="str">
        <f t="shared" si="341"/>
        <v/>
      </c>
      <c r="AD183" s="34" t="str">
        <f t="shared" si="342"/>
        <v/>
      </c>
      <c r="AE183" s="77" t="str">
        <f t="shared" si="366"/>
        <v/>
      </c>
      <c r="AF183" s="77" t="str">
        <f t="shared" si="343"/>
        <v/>
      </c>
      <c r="AG183" s="84" t="str">
        <f t="shared" si="367"/>
        <v/>
      </c>
      <c r="AH183" s="34" t="str">
        <f t="shared" si="344"/>
        <v/>
      </c>
      <c r="AI183" s="34" t="str">
        <f t="shared" si="345"/>
        <v/>
      </c>
      <c r="AJ183" s="47" t="str">
        <f t="shared" si="346"/>
        <v/>
      </c>
      <c r="AK183" s="35"/>
      <c r="AL183" s="71" t="e">
        <f t="shared" si="368"/>
        <v>#N/A</v>
      </c>
      <c r="AM183" s="34" t="e">
        <f t="shared" si="369"/>
        <v>#N/A</v>
      </c>
      <c r="AN183" s="47" t="e">
        <f t="shared" si="370"/>
        <v>#N/A</v>
      </c>
      <c r="AO183" s="35"/>
      <c r="AP183" s="83" t="str">
        <f t="shared" si="371"/>
        <v/>
      </c>
      <c r="AQ183" s="34" t="str">
        <f>IF(AND(Sufficient_data="Yes",Include_study?="Yes",Subgroup&lt;&gt;""),IF(COUNTIFS(Input!L$2:L182,"="&amp;"Yes",Input!C$2:C182,"="&amp;"Yes",Input!M$2:M182,"="&amp;Subgroup)&gt;0,"",Subgroup),"")</f>
        <v/>
      </c>
      <c r="AR183" s="89" t="str">
        <f t="shared" si="372"/>
        <v/>
      </c>
      <c r="AS183" s="76" t="str">
        <f t="shared" si="373"/>
        <v/>
      </c>
      <c r="AT183" s="34" t="str">
        <f t="shared" si="374"/>
        <v/>
      </c>
      <c r="AU183" s="90" t="str">
        <f t="shared" si="375"/>
        <v/>
      </c>
      <c r="AV183" s="34" t="str">
        <f t="shared" si="376"/>
        <v/>
      </c>
      <c r="AW183" s="34" t="str">
        <f t="shared" si="377"/>
        <v/>
      </c>
      <c r="AX183" s="34" t="str">
        <f t="shared" si="347"/>
        <v/>
      </c>
      <c r="AY183" s="34" t="str">
        <f t="shared" si="378"/>
        <v/>
      </c>
      <c r="AZ183" s="34" t="str">
        <f t="shared" si="379"/>
        <v/>
      </c>
      <c r="BA183" s="34" t="str">
        <f t="shared" si="348"/>
        <v/>
      </c>
      <c r="BB183" s="89" t="str">
        <f t="shared" si="380"/>
        <v/>
      </c>
      <c r="BC183" s="34" t="str">
        <f t="shared" si="349"/>
        <v/>
      </c>
      <c r="BD183" s="34" t="str">
        <f t="shared" si="350"/>
        <v/>
      </c>
      <c r="BE183" s="34" t="str">
        <f t="shared" si="381"/>
        <v/>
      </c>
      <c r="BF183" s="34" t="str">
        <f t="shared" si="382"/>
        <v/>
      </c>
      <c r="BG183" s="34" t="str">
        <f t="shared" si="319"/>
        <v/>
      </c>
      <c r="BH183" s="34" t="str">
        <f t="shared" si="320"/>
        <v/>
      </c>
      <c r="BI183" s="34" t="str">
        <f t="shared" si="383"/>
        <v/>
      </c>
      <c r="BJ183" s="34" t="str">
        <f t="shared" si="384"/>
        <v/>
      </c>
      <c r="BK183" s="34" t="str">
        <f t="shared" si="385"/>
        <v/>
      </c>
      <c r="BL183" s="34" t="e">
        <f t="shared" si="386"/>
        <v>#N/A</v>
      </c>
      <c r="BM183" s="84" t="str">
        <f t="shared" si="321"/>
        <v/>
      </c>
      <c r="BN183" s="34" t="str">
        <f t="shared" si="387"/>
        <v/>
      </c>
      <c r="BO183" s="34" t="str">
        <f t="shared" si="351"/>
        <v/>
      </c>
      <c r="BP183" s="34" t="str">
        <f t="shared" si="388"/>
        <v/>
      </c>
      <c r="BQ183" s="47" t="str">
        <f t="shared" si="322"/>
        <v/>
      </c>
      <c r="BV183" s="170"/>
      <c r="BW183" s="71" t="e">
        <f>IF(AND(Sufficient_data="Yes",Include_study?="Yes",Moderator&lt;&gt;""),'Moderator Analysis'!E:E,NA())</f>
        <v>#N/A</v>
      </c>
      <c r="BX183" s="34" t="e">
        <f>IF(AND(Include_study?="Yes",Sufficient_data="Yes",Moderator&lt;&gt;""),'Moderator Analysis'!F:F,NA())</f>
        <v>#N/A</v>
      </c>
      <c r="BY183" s="34" t="str">
        <f t="shared" si="352"/>
        <v/>
      </c>
      <c r="BZ183" s="34" t="str">
        <f>IF(AND(Sufficient_data="Yes",Include_study?="Yes",Moderator&lt;&gt;""),'Moderator Analysis'!F:F-CJ$2,"")</f>
        <v/>
      </c>
      <c r="CA183" s="34" t="str">
        <f>IF(AND(Sufficient_data="Yes",Include_study?="Yes",Moderator&lt;&gt;""),'Moderator Analysis'!E:E-CJ$3,"")</f>
        <v/>
      </c>
      <c r="CB183" s="47" t="str">
        <f t="shared" si="353"/>
        <v/>
      </c>
      <c r="CD183" s="95" t="str">
        <f t="shared" si="389"/>
        <v/>
      </c>
      <c r="CE183" s="77" t="str">
        <f>IF(AND(Sufficient_data="Yes",Include_study?="Yes",CD183&lt;&gt;""),'Moderator Analysis'!F:F-'Moderator Analysis'!J$37,"")</f>
        <v/>
      </c>
      <c r="CF183" s="77" t="str">
        <f>IF(AND(Sufficient_data="Yes",Include_study?="Yes",CD183&lt;&gt;""),'Moderator Analysis'!E:E-SUMPRODUCT('Moderator Analysis'!E:E,CD:CD)/SUM(CD:CD),"")</f>
        <v/>
      </c>
      <c r="CG183" s="96" t="str">
        <f>IF(AND(Sufficient_data="Yes",Include_study?="Yes",CD183&lt;&gt;""),CD:CD*(BX183-'Moderator Analysis'!J$29-'Moderator Analysis'!J$30*'Moderator Analysis'!E:E)^2,"")</f>
        <v/>
      </c>
      <c r="CL183" s="170"/>
      <c r="CM183" s="174"/>
      <c r="CN183" s="34" t="str">
        <f t="shared" si="354"/>
        <v/>
      </c>
      <c r="CO183" s="34" t="str">
        <f>IF(AND(Include_study?="Yes",Sufficient_data="Yes"),1/('Publication Bias Analysis'!F:F^2+IF(Additional_model="Fixed effect",0,Calculations!DB$11)),"")</f>
        <v/>
      </c>
      <c r="CP183" s="34" t="str">
        <f>IF(AND(Include_study?="Yes",Sufficient_data="Yes"),1/('Publication Bias Analysis'!F:F^2+IF(Additional_model="Fixed effect",0,'Publication Bias Analysis'!L$32)),"")</f>
        <v/>
      </c>
      <c r="CQ183" s="34" t="str">
        <f>IF(AND(Include_study?="Yes",Sufficient_data="Yes"),'Publication Bias Analysis'!E:E-'Publication Bias Analysis'!I$37,"")</f>
        <v/>
      </c>
      <c r="CR183" s="34" t="str">
        <f t="shared" si="355"/>
        <v/>
      </c>
      <c r="CS183" s="34" t="str">
        <f t="shared" si="364"/>
        <v/>
      </c>
      <c r="CT183" s="76" t="str">
        <f t="shared" si="356"/>
        <v/>
      </c>
      <c r="CU183" s="76" t="str">
        <f>IF(AND(Include_study?="Yes",Sufficient_data="Yes"),CT:CT+IF(DF:DF&lt;0,-1,1)*COUNTIF(CT$2:CT182,CT:CT),"")</f>
        <v/>
      </c>
      <c r="CV183" s="76" t="str">
        <f>IF(AND(Include_study?="Yes",Sufficient_data="Yes"),RANK(DJ:DJ,DJ:DJ,1)*IF(DI:DI&lt;0,-1,1)+IF(DI:DI&lt;0,-1,1)*COUNTIF(CT$2:CT182,CT:CT),"")</f>
        <v/>
      </c>
      <c r="CW183" s="76" t="str">
        <f>IF(AND(Include_study?="Yes",Sufficient_data="Yes"),RANK(DM:DM,DM:DM,1)*IF(DL:DL&lt;0,-1,1)+IF(DL:DL&lt;0,-1,1)*COUNTIF(CT$2:CT182,CT:CT),"")</f>
        <v/>
      </c>
      <c r="CX183" s="34" t="e">
        <f>IF(AND(Include_study?="Yes",Sufficient_data="Yes"),'Publication Bias Analysis'!E:E,NA())</f>
        <v>#N/A</v>
      </c>
      <c r="CY183" s="47" t="e">
        <f>IF(AND(Include_study?="Yes",Sufficient_data="Yes"),'Publication Bias Analysis'!F:F,NA())</f>
        <v>#N/A</v>
      </c>
      <c r="DE183" s="166"/>
      <c r="DF18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83" s="34" t="str">
        <f t="shared" si="390"/>
        <v/>
      </c>
      <c r="DH183" s="47" t="str">
        <f>IF(AND(Include_study?="Yes",Sufficient_data="Yes"),1/('Publication Bias Analysis'!F:F^2+IF(Additional_model="Fixed effect",0,$DQ$7)),"")</f>
        <v/>
      </c>
      <c r="DI183" s="34" t="str">
        <f>IF(AND(Include_study?="Yes",Sufficient_data="Yes"),IF('Publication Bias Analysis'!L$37="Left",'Publication Bias Analysis'!E:E-DQ$3,DQ$3-'Publication Bias Analysis'!E:E),"")</f>
        <v/>
      </c>
      <c r="DJ183" s="34" t="str">
        <f t="shared" si="391"/>
        <v/>
      </c>
      <c r="DK183" s="47" t="str">
        <f>IF(AND(DI183&lt;&gt;"",CU183&lt;=MAX(CU:CU)-DQ$8),1/('Publication Bias Analysis'!F:F^2+IF(Additional_model="Fixed effect",0,$DQ$15)),"")</f>
        <v/>
      </c>
      <c r="DL183" s="7" t="str">
        <f>IF(AND(Include_study?="Yes",Sufficient_data="Yes"),IF('Publication Bias Analysis'!L$37="Left",'Publication Bias Analysis'!E:E-DQ$11,DQ$11-'Publication Bias Analysis'!E:E),"")</f>
        <v/>
      </c>
      <c r="DM183" s="7" t="str">
        <f t="shared" si="392"/>
        <v/>
      </c>
      <c r="DN183" s="47" t="str">
        <f>IF(AND(DL183&lt;&gt;"",CV183&lt;=MAX(CV:CV)-DQ$16),1/('Publication Bias Analysis'!F:F^2+IF(Additional_model="Fixed effect",0,$DQ$23)),"")</f>
        <v/>
      </c>
      <c r="EF183" s="166"/>
      <c r="EG183" s="34" t="str">
        <f t="shared" si="315"/>
        <v/>
      </c>
      <c r="EH183" s="47" t="str">
        <f>IF(AND(Include_study?="Yes",Sufficient_data="Yes"),Z_score-('Publication Bias Analysis'!P$3+'Publication Bias Analysis'!P$4*Inverse_standard_error),"")</f>
        <v/>
      </c>
      <c r="EJ183" s="166"/>
      <c r="EK183" s="34" t="str">
        <f>IF(AND(Include_study?="Yes",Sufficient_data="Yes"),('Publication Bias Analysis'!E:E-SUMPRODUCT('Publication Bias Analysis'!E:E,Calculations!CN:CN)/SUM(Calculations!CN:CN))/(SQRT(EL:EL)),"")</f>
        <v/>
      </c>
      <c r="EL183" s="34" t="str">
        <f>IF(AND(Include_study?="Yes",Sufficient_data="Yes"),'Publication Bias Analysis'!F:F^2-1/(SUM(Calculations!CN:CN)),"")</f>
        <v/>
      </c>
      <c r="EM183" s="76" t="str">
        <f t="shared" si="357"/>
        <v/>
      </c>
      <c r="EN183" s="76" t="str">
        <f t="shared" si="358"/>
        <v/>
      </c>
      <c r="EO183" s="76" t="str">
        <f>IF(AND(Include_study?="Yes",Sufficient_data="Yes"),COUNTIFS(EM$2:EM182,"&lt;"&amp;EM183,EN$2:EN182,"&lt;"&amp;EN183)+COUNTIFS(EM184:EM$201,"&lt;"&amp;EM183,EN184:EN$201,"&lt;"&amp;EN183)+COUNTIFS(EM$2:EM182,"&gt;"&amp;EM183,EN$2:EN182,"&gt;"&amp;EN183)+COUNTIFS(EM184:EM$201,"&gt;"&amp;EM183,EN184:EN$201,"&gt;"&amp;EN183),"")</f>
        <v/>
      </c>
      <c r="EP183" s="101" t="str">
        <f>IF(AND(Include_study?="Yes",Sufficient_data="Yes"),COUNTIFS(EM$2:EM182,"&lt;"&amp;EM183,EN$2:EN182,"&gt;"&amp;EN183)+COUNTIFS(EM184:EM$201,"&lt;"&amp;EM183,EN184:EN$201,"&gt;"&amp;EN183)+COUNTIFS(EM$2:EM182,"&gt;"&amp;EM183,EN$2:EN182,"&lt;"&amp;EN183)+COUNTIFS(EM184:EM$201,"&gt;"&amp;EM183,EN184:EN$201,"&lt;"&amp;EN183),"")</f>
        <v/>
      </c>
      <c r="ER183" s="166"/>
      <c r="EW183" s="166"/>
      <c r="EX183" s="34" t="e">
        <f t="shared" si="359"/>
        <v>#N/A</v>
      </c>
      <c r="EY183" s="34" t="e">
        <f t="shared" si="360"/>
        <v>#N/A</v>
      </c>
      <c r="EZ183" s="34" t="str">
        <f t="shared" si="361"/>
        <v/>
      </c>
      <c r="FA183" s="47" t="str">
        <f>IF(AND(Include_study?="Yes",Sufficient_data="Yes"),Z_score-('Publication Bias Analysis'!AL$30+'Publication Bias Analysis'!AL$31*Inverse_standard_error),"")</f>
        <v/>
      </c>
      <c r="FG183" s="166"/>
      <c r="FH183" s="104" t="str">
        <f>IF(Z_score&lt;&gt;"",RANK('Publication Bias Analysis'!AT:AT,'Publication Bias Analysis'!AT:AT,1)+COUNTIF('Publication Bias Analysis'!AT$2:AT182,'Publication Bias Analysis'!AT183),"")</f>
        <v/>
      </c>
      <c r="FI183" s="34" t="str">
        <f t="shared" si="362"/>
        <v/>
      </c>
      <c r="FJ183" s="34" t="e">
        <f>IF('Publication Bias Analysis'!AS183&lt;&gt;"",'Publication Bias Analysis'!AS183,NA())</f>
        <v>#N/A</v>
      </c>
      <c r="FK183" s="34" t="e">
        <f>IF('Publication Bias Analysis'!AT183&lt;&gt;"",'Publication Bias Analysis'!AT183,NA())</f>
        <v>#N/A</v>
      </c>
      <c r="FL183" s="34" t="str">
        <f>IF(AND(Include_study?="Yes",Sufficient_data="Yes"),'Publication Bias Analysis'!AS:AS-AVERAGE('Publication Bias Analysis'!AS:AS),"")</f>
        <v/>
      </c>
      <c r="FM183" s="47" t="str">
        <f>IF(AND(Include_study?="Yes",Sufficient_data="Yes"),FK:FK-('Publication Bias Analysis'!AW$30+'Publication Bias Analysis'!AW$31*'Publication Bias Analysis'!AS:AS),"")</f>
        <v/>
      </c>
      <c r="FS183" s="166"/>
      <c r="FT183" s="34" t="str">
        <f t="shared" si="363"/>
        <v/>
      </c>
      <c r="FU183" s="90" t="str">
        <f t="shared" si="324"/>
        <v/>
      </c>
      <c r="FV183" s="47" t="str">
        <f t="shared" si="393"/>
        <v/>
      </c>
    </row>
    <row r="184" spans="1:178" x14ac:dyDescent="0.2">
      <c r="A184" s="169"/>
      <c r="B184" s="54" t="str">
        <f t="shared" si="325"/>
        <v/>
      </c>
      <c r="C184" s="76" t="str">
        <f>IF(B184&lt;&gt;"",IF(B184=0,COUNTIF(B$2:B183,0)+1,COUNTIF(B$2:B183,B184)+B184+COUNTIF(B:B,0)),"")</f>
        <v/>
      </c>
      <c r="D184" s="76" t="str">
        <f t="shared" si="326"/>
        <v/>
      </c>
      <c r="E184" s="121" t="str">
        <f>IF(AND(Sufficient_data="Yes",Include_study?="Yes",Input!Study_name&lt;&gt;""),Input!Study_name,"")</f>
        <v/>
      </c>
      <c r="F18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84" s="76" t="str">
        <f t="shared" si="327"/>
        <v/>
      </c>
      <c r="H184" s="132" t="str">
        <f t="shared" si="328"/>
        <v/>
      </c>
      <c r="I18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84" s="77" t="str">
        <f t="shared" si="329"/>
        <v/>
      </c>
      <c r="K184" s="77" t="str">
        <f t="shared" si="330"/>
        <v/>
      </c>
      <c r="L184" s="77" t="str">
        <f t="shared" si="331"/>
        <v/>
      </c>
      <c r="M184" s="77" t="str">
        <f t="shared" si="332"/>
        <v/>
      </c>
      <c r="N184" s="77" t="str">
        <f t="shared" si="333"/>
        <v/>
      </c>
      <c r="O184" s="146" t="str">
        <f t="shared" si="334"/>
        <v/>
      </c>
      <c r="P184" s="142" t="str">
        <f t="shared" si="335"/>
        <v/>
      </c>
      <c r="Q184" s="35"/>
      <c r="R184" s="71" t="e">
        <f t="shared" si="336"/>
        <v>#N/A</v>
      </c>
      <c r="S184" s="34" t="e">
        <f t="shared" si="337"/>
        <v>#N/A</v>
      </c>
      <c r="T184" s="47" t="e">
        <f t="shared" si="338"/>
        <v>#N/A</v>
      </c>
      <c r="Y184" s="169"/>
      <c r="Z184" s="83" t="str">
        <f t="shared" si="365"/>
        <v/>
      </c>
      <c r="AA184" s="34" t="str">
        <f t="shared" si="339"/>
        <v/>
      </c>
      <c r="AB184" s="34" t="str">
        <f t="shared" si="340"/>
        <v/>
      </c>
      <c r="AC184" s="34" t="str">
        <f t="shared" si="341"/>
        <v/>
      </c>
      <c r="AD184" s="34" t="str">
        <f t="shared" si="342"/>
        <v/>
      </c>
      <c r="AE184" s="77" t="str">
        <f t="shared" si="366"/>
        <v/>
      </c>
      <c r="AF184" s="77" t="str">
        <f t="shared" si="343"/>
        <v/>
      </c>
      <c r="AG184" s="84" t="str">
        <f t="shared" si="367"/>
        <v/>
      </c>
      <c r="AH184" s="34" t="str">
        <f t="shared" si="344"/>
        <v/>
      </c>
      <c r="AI184" s="34" t="str">
        <f t="shared" si="345"/>
        <v/>
      </c>
      <c r="AJ184" s="47" t="str">
        <f t="shared" si="346"/>
        <v/>
      </c>
      <c r="AK184" s="35"/>
      <c r="AL184" s="71" t="e">
        <f t="shared" si="368"/>
        <v>#N/A</v>
      </c>
      <c r="AM184" s="34" t="e">
        <f t="shared" si="369"/>
        <v>#N/A</v>
      </c>
      <c r="AN184" s="47" t="e">
        <f t="shared" si="370"/>
        <v>#N/A</v>
      </c>
      <c r="AO184" s="35"/>
      <c r="AP184" s="83" t="str">
        <f t="shared" si="371"/>
        <v/>
      </c>
      <c r="AQ184" s="34" t="str">
        <f>IF(AND(Sufficient_data="Yes",Include_study?="Yes",Subgroup&lt;&gt;""),IF(COUNTIFS(Input!L$2:L183,"="&amp;"Yes",Input!C$2:C183,"="&amp;"Yes",Input!M$2:M183,"="&amp;Subgroup)&gt;0,"",Subgroup),"")</f>
        <v/>
      </c>
      <c r="AR184" s="89" t="str">
        <f t="shared" si="372"/>
        <v/>
      </c>
      <c r="AS184" s="76" t="str">
        <f t="shared" si="373"/>
        <v/>
      </c>
      <c r="AT184" s="34" t="str">
        <f t="shared" si="374"/>
        <v/>
      </c>
      <c r="AU184" s="90" t="str">
        <f t="shared" si="375"/>
        <v/>
      </c>
      <c r="AV184" s="34" t="str">
        <f t="shared" si="376"/>
        <v/>
      </c>
      <c r="AW184" s="34" t="str">
        <f t="shared" si="377"/>
        <v/>
      </c>
      <c r="AX184" s="34" t="str">
        <f t="shared" si="347"/>
        <v/>
      </c>
      <c r="AY184" s="34" t="str">
        <f t="shared" si="378"/>
        <v/>
      </c>
      <c r="AZ184" s="34" t="str">
        <f t="shared" si="379"/>
        <v/>
      </c>
      <c r="BA184" s="34" t="str">
        <f t="shared" si="348"/>
        <v/>
      </c>
      <c r="BB184" s="89" t="str">
        <f t="shared" si="380"/>
        <v/>
      </c>
      <c r="BC184" s="34" t="str">
        <f t="shared" si="349"/>
        <v/>
      </c>
      <c r="BD184" s="34" t="str">
        <f t="shared" si="350"/>
        <v/>
      </c>
      <c r="BE184" s="34" t="str">
        <f t="shared" si="381"/>
        <v/>
      </c>
      <c r="BF184" s="34" t="str">
        <f t="shared" si="382"/>
        <v/>
      </c>
      <c r="BG184" s="34" t="str">
        <f t="shared" si="319"/>
        <v/>
      </c>
      <c r="BH184" s="34" t="str">
        <f t="shared" si="320"/>
        <v/>
      </c>
      <c r="BI184" s="34" t="str">
        <f t="shared" si="383"/>
        <v/>
      </c>
      <c r="BJ184" s="34" t="str">
        <f t="shared" si="384"/>
        <v/>
      </c>
      <c r="BK184" s="34" t="str">
        <f t="shared" si="385"/>
        <v/>
      </c>
      <c r="BL184" s="34" t="e">
        <f t="shared" si="386"/>
        <v>#N/A</v>
      </c>
      <c r="BM184" s="84" t="str">
        <f t="shared" si="321"/>
        <v/>
      </c>
      <c r="BN184" s="34" t="str">
        <f t="shared" si="387"/>
        <v/>
      </c>
      <c r="BO184" s="34" t="str">
        <f t="shared" si="351"/>
        <v/>
      </c>
      <c r="BP184" s="34" t="str">
        <f t="shared" si="388"/>
        <v/>
      </c>
      <c r="BQ184" s="47" t="str">
        <f t="shared" si="322"/>
        <v/>
      </c>
      <c r="BV184" s="170"/>
      <c r="BW184" s="71" t="e">
        <f>IF(AND(Sufficient_data="Yes",Include_study?="Yes",Moderator&lt;&gt;""),'Moderator Analysis'!E:E,NA())</f>
        <v>#N/A</v>
      </c>
      <c r="BX184" s="34" t="e">
        <f>IF(AND(Include_study?="Yes",Sufficient_data="Yes",Moderator&lt;&gt;""),'Moderator Analysis'!F:F,NA())</f>
        <v>#N/A</v>
      </c>
      <c r="BY184" s="34" t="str">
        <f t="shared" si="352"/>
        <v/>
      </c>
      <c r="BZ184" s="34" t="str">
        <f>IF(AND(Sufficient_data="Yes",Include_study?="Yes",Moderator&lt;&gt;""),'Moderator Analysis'!F:F-CJ$2,"")</f>
        <v/>
      </c>
      <c r="CA184" s="34" t="str">
        <f>IF(AND(Sufficient_data="Yes",Include_study?="Yes",Moderator&lt;&gt;""),'Moderator Analysis'!E:E-CJ$3,"")</f>
        <v/>
      </c>
      <c r="CB184" s="47" t="str">
        <f t="shared" si="353"/>
        <v/>
      </c>
      <c r="CD184" s="95" t="str">
        <f t="shared" si="389"/>
        <v/>
      </c>
      <c r="CE184" s="77" t="str">
        <f>IF(AND(Sufficient_data="Yes",Include_study?="Yes",CD184&lt;&gt;""),'Moderator Analysis'!F:F-'Moderator Analysis'!J$37,"")</f>
        <v/>
      </c>
      <c r="CF184" s="77" t="str">
        <f>IF(AND(Sufficient_data="Yes",Include_study?="Yes",CD184&lt;&gt;""),'Moderator Analysis'!E:E-SUMPRODUCT('Moderator Analysis'!E:E,CD:CD)/SUM(CD:CD),"")</f>
        <v/>
      </c>
      <c r="CG184" s="96" t="str">
        <f>IF(AND(Sufficient_data="Yes",Include_study?="Yes",CD184&lt;&gt;""),CD:CD*(BX184-'Moderator Analysis'!J$29-'Moderator Analysis'!J$30*'Moderator Analysis'!E:E)^2,"")</f>
        <v/>
      </c>
      <c r="CL184" s="170"/>
      <c r="CM184" s="174"/>
      <c r="CN184" s="34" t="str">
        <f t="shared" si="354"/>
        <v/>
      </c>
      <c r="CO184" s="34" t="str">
        <f>IF(AND(Include_study?="Yes",Sufficient_data="Yes"),1/('Publication Bias Analysis'!F:F^2+IF(Additional_model="Fixed effect",0,Calculations!DB$11)),"")</f>
        <v/>
      </c>
      <c r="CP184" s="34" t="str">
        <f>IF(AND(Include_study?="Yes",Sufficient_data="Yes"),1/('Publication Bias Analysis'!F:F^2+IF(Additional_model="Fixed effect",0,'Publication Bias Analysis'!L$32)),"")</f>
        <v/>
      </c>
      <c r="CQ184" s="34" t="str">
        <f>IF(AND(Include_study?="Yes",Sufficient_data="Yes"),'Publication Bias Analysis'!E:E-'Publication Bias Analysis'!I$37,"")</f>
        <v/>
      </c>
      <c r="CR184" s="34" t="str">
        <f t="shared" si="355"/>
        <v/>
      </c>
      <c r="CS184" s="34" t="str">
        <f t="shared" si="364"/>
        <v/>
      </c>
      <c r="CT184" s="76" t="str">
        <f t="shared" si="356"/>
        <v/>
      </c>
      <c r="CU184" s="76" t="str">
        <f>IF(AND(Include_study?="Yes",Sufficient_data="Yes"),CT:CT+IF(DF:DF&lt;0,-1,1)*COUNTIF(CT$2:CT183,CT:CT),"")</f>
        <v/>
      </c>
      <c r="CV184" s="76" t="str">
        <f>IF(AND(Include_study?="Yes",Sufficient_data="Yes"),RANK(DJ:DJ,DJ:DJ,1)*IF(DI:DI&lt;0,-1,1)+IF(DI:DI&lt;0,-1,1)*COUNTIF(CT$2:CT183,CT:CT),"")</f>
        <v/>
      </c>
      <c r="CW184" s="76" t="str">
        <f>IF(AND(Include_study?="Yes",Sufficient_data="Yes"),RANK(DM:DM,DM:DM,1)*IF(DL:DL&lt;0,-1,1)+IF(DL:DL&lt;0,-1,1)*COUNTIF(CT$2:CT183,CT:CT),"")</f>
        <v/>
      </c>
      <c r="CX184" s="34" t="e">
        <f>IF(AND(Include_study?="Yes",Sufficient_data="Yes"),'Publication Bias Analysis'!E:E,NA())</f>
        <v>#N/A</v>
      </c>
      <c r="CY184" s="47" t="e">
        <f>IF(AND(Include_study?="Yes",Sufficient_data="Yes"),'Publication Bias Analysis'!F:F,NA())</f>
        <v>#N/A</v>
      </c>
      <c r="DE184" s="166"/>
      <c r="DF18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84" s="34" t="str">
        <f t="shared" si="390"/>
        <v/>
      </c>
      <c r="DH184" s="47" t="str">
        <f>IF(AND(Include_study?="Yes",Sufficient_data="Yes"),1/('Publication Bias Analysis'!F:F^2+IF(Additional_model="Fixed effect",0,$DQ$7)),"")</f>
        <v/>
      </c>
      <c r="DI184" s="34" t="str">
        <f>IF(AND(Include_study?="Yes",Sufficient_data="Yes"),IF('Publication Bias Analysis'!L$37="Left",'Publication Bias Analysis'!E:E-DQ$3,DQ$3-'Publication Bias Analysis'!E:E),"")</f>
        <v/>
      </c>
      <c r="DJ184" s="34" t="str">
        <f t="shared" si="391"/>
        <v/>
      </c>
      <c r="DK184" s="47" t="str">
        <f>IF(AND(DI184&lt;&gt;"",CU184&lt;=MAX(CU:CU)-DQ$8),1/('Publication Bias Analysis'!F:F^2+IF(Additional_model="Fixed effect",0,$DQ$15)),"")</f>
        <v/>
      </c>
      <c r="DL184" s="7" t="str">
        <f>IF(AND(Include_study?="Yes",Sufficient_data="Yes"),IF('Publication Bias Analysis'!L$37="Left",'Publication Bias Analysis'!E:E-DQ$11,DQ$11-'Publication Bias Analysis'!E:E),"")</f>
        <v/>
      </c>
      <c r="DM184" s="7" t="str">
        <f t="shared" si="392"/>
        <v/>
      </c>
      <c r="DN184" s="47" t="str">
        <f>IF(AND(DL184&lt;&gt;"",CV184&lt;=MAX(CV:CV)-DQ$16),1/('Publication Bias Analysis'!F:F^2+IF(Additional_model="Fixed effect",0,$DQ$23)),"")</f>
        <v/>
      </c>
      <c r="EF184" s="166"/>
      <c r="EG184" s="34" t="str">
        <f t="shared" si="315"/>
        <v/>
      </c>
      <c r="EH184" s="47" t="str">
        <f>IF(AND(Include_study?="Yes",Sufficient_data="Yes"),Z_score-('Publication Bias Analysis'!P$3+'Publication Bias Analysis'!P$4*Inverse_standard_error),"")</f>
        <v/>
      </c>
      <c r="EJ184" s="166"/>
      <c r="EK184" s="34" t="str">
        <f>IF(AND(Include_study?="Yes",Sufficient_data="Yes"),('Publication Bias Analysis'!E:E-SUMPRODUCT('Publication Bias Analysis'!E:E,Calculations!CN:CN)/SUM(Calculations!CN:CN))/(SQRT(EL:EL)),"")</f>
        <v/>
      </c>
      <c r="EL184" s="34" t="str">
        <f>IF(AND(Include_study?="Yes",Sufficient_data="Yes"),'Publication Bias Analysis'!F:F^2-1/(SUM(Calculations!CN:CN)),"")</f>
        <v/>
      </c>
      <c r="EM184" s="76" t="str">
        <f t="shared" si="357"/>
        <v/>
      </c>
      <c r="EN184" s="76" t="str">
        <f t="shared" si="358"/>
        <v/>
      </c>
      <c r="EO184" s="76" t="str">
        <f>IF(AND(Include_study?="Yes",Sufficient_data="Yes"),COUNTIFS(EM$2:EM183,"&lt;"&amp;EM184,EN$2:EN183,"&lt;"&amp;EN184)+COUNTIFS(EM185:EM$201,"&lt;"&amp;EM184,EN185:EN$201,"&lt;"&amp;EN184)+COUNTIFS(EM$2:EM183,"&gt;"&amp;EM184,EN$2:EN183,"&gt;"&amp;EN184)+COUNTIFS(EM185:EM$201,"&gt;"&amp;EM184,EN185:EN$201,"&gt;"&amp;EN184),"")</f>
        <v/>
      </c>
      <c r="EP184" s="101" t="str">
        <f>IF(AND(Include_study?="Yes",Sufficient_data="Yes"),COUNTIFS(EM$2:EM183,"&lt;"&amp;EM184,EN$2:EN183,"&gt;"&amp;EN184)+COUNTIFS(EM185:EM$201,"&lt;"&amp;EM184,EN185:EN$201,"&gt;"&amp;EN184)+COUNTIFS(EM$2:EM183,"&gt;"&amp;EM184,EN$2:EN183,"&lt;"&amp;EN184)+COUNTIFS(EM185:EM$201,"&gt;"&amp;EM184,EN185:EN$201,"&lt;"&amp;EN184),"")</f>
        <v/>
      </c>
      <c r="ER184" s="166"/>
      <c r="EW184" s="166"/>
      <c r="EX184" s="34" t="e">
        <f t="shared" si="359"/>
        <v>#N/A</v>
      </c>
      <c r="EY184" s="34" t="e">
        <f t="shared" si="360"/>
        <v>#N/A</v>
      </c>
      <c r="EZ184" s="34" t="str">
        <f t="shared" si="361"/>
        <v/>
      </c>
      <c r="FA184" s="47" t="str">
        <f>IF(AND(Include_study?="Yes",Sufficient_data="Yes"),Z_score-('Publication Bias Analysis'!AL$30+'Publication Bias Analysis'!AL$31*Inverse_standard_error),"")</f>
        <v/>
      </c>
      <c r="FG184" s="166"/>
      <c r="FH184" s="104" t="str">
        <f>IF(Z_score&lt;&gt;"",RANK('Publication Bias Analysis'!AT:AT,'Publication Bias Analysis'!AT:AT,1)+COUNTIF('Publication Bias Analysis'!AT$2:AT183,'Publication Bias Analysis'!AT184),"")</f>
        <v/>
      </c>
      <c r="FI184" s="34" t="str">
        <f t="shared" si="362"/>
        <v/>
      </c>
      <c r="FJ184" s="34" t="e">
        <f>IF('Publication Bias Analysis'!AS184&lt;&gt;"",'Publication Bias Analysis'!AS184,NA())</f>
        <v>#N/A</v>
      </c>
      <c r="FK184" s="34" t="e">
        <f>IF('Publication Bias Analysis'!AT184&lt;&gt;"",'Publication Bias Analysis'!AT184,NA())</f>
        <v>#N/A</v>
      </c>
      <c r="FL184" s="34" t="str">
        <f>IF(AND(Include_study?="Yes",Sufficient_data="Yes"),'Publication Bias Analysis'!AS:AS-AVERAGE('Publication Bias Analysis'!AS:AS),"")</f>
        <v/>
      </c>
      <c r="FM184" s="47" t="str">
        <f>IF(AND(Include_study?="Yes",Sufficient_data="Yes"),FK:FK-('Publication Bias Analysis'!AW$30+'Publication Bias Analysis'!AW$31*'Publication Bias Analysis'!AS:AS),"")</f>
        <v/>
      </c>
      <c r="FS184" s="166"/>
      <c r="FT184" s="34" t="str">
        <f t="shared" si="363"/>
        <v/>
      </c>
      <c r="FU184" s="90" t="str">
        <f t="shared" si="324"/>
        <v/>
      </c>
      <c r="FV184" s="47" t="str">
        <f t="shared" si="393"/>
        <v/>
      </c>
    </row>
    <row r="185" spans="1:178" x14ac:dyDescent="0.2">
      <c r="A185" s="169"/>
      <c r="B185" s="54" t="str">
        <f t="shared" si="325"/>
        <v/>
      </c>
      <c r="C185" s="76" t="str">
        <f>IF(B185&lt;&gt;"",IF(B185=0,COUNTIF(B$2:B184,0)+1,COUNTIF(B$2:B184,B185)+B185+COUNTIF(B:B,0)),"")</f>
        <v/>
      </c>
      <c r="D185" s="76" t="str">
        <f t="shared" si="326"/>
        <v/>
      </c>
      <c r="E185" s="121" t="str">
        <f>IF(AND(Sufficient_data="Yes",Include_study?="Yes",Input!Study_name&lt;&gt;""),Input!Study_name,"")</f>
        <v/>
      </c>
      <c r="F18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85" s="76" t="str">
        <f t="shared" si="327"/>
        <v/>
      </c>
      <c r="H185" s="132" t="str">
        <f t="shared" si="328"/>
        <v/>
      </c>
      <c r="I18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85" s="77" t="str">
        <f t="shared" si="329"/>
        <v/>
      </c>
      <c r="K185" s="77" t="str">
        <f t="shared" si="330"/>
        <v/>
      </c>
      <c r="L185" s="77" t="str">
        <f t="shared" si="331"/>
        <v/>
      </c>
      <c r="M185" s="77" t="str">
        <f t="shared" si="332"/>
        <v/>
      </c>
      <c r="N185" s="77" t="str">
        <f t="shared" si="333"/>
        <v/>
      </c>
      <c r="O185" s="146" t="str">
        <f t="shared" si="334"/>
        <v/>
      </c>
      <c r="P185" s="142" t="str">
        <f t="shared" si="335"/>
        <v/>
      </c>
      <c r="Q185" s="35"/>
      <c r="R185" s="71" t="e">
        <f t="shared" si="336"/>
        <v>#N/A</v>
      </c>
      <c r="S185" s="34" t="e">
        <f t="shared" si="337"/>
        <v>#N/A</v>
      </c>
      <c r="T185" s="47" t="e">
        <f t="shared" si="338"/>
        <v>#N/A</v>
      </c>
      <c r="Y185" s="169"/>
      <c r="Z185" s="83" t="str">
        <f t="shared" si="365"/>
        <v/>
      </c>
      <c r="AA185" s="34" t="str">
        <f t="shared" si="339"/>
        <v/>
      </c>
      <c r="AB185" s="34" t="str">
        <f t="shared" si="340"/>
        <v/>
      </c>
      <c r="AC185" s="34" t="str">
        <f t="shared" si="341"/>
        <v/>
      </c>
      <c r="AD185" s="34" t="str">
        <f t="shared" si="342"/>
        <v/>
      </c>
      <c r="AE185" s="77" t="str">
        <f t="shared" si="366"/>
        <v/>
      </c>
      <c r="AF185" s="77" t="str">
        <f t="shared" si="343"/>
        <v/>
      </c>
      <c r="AG185" s="84" t="str">
        <f t="shared" si="367"/>
        <v/>
      </c>
      <c r="AH185" s="34" t="str">
        <f t="shared" si="344"/>
        <v/>
      </c>
      <c r="AI185" s="34" t="str">
        <f t="shared" si="345"/>
        <v/>
      </c>
      <c r="AJ185" s="47" t="str">
        <f t="shared" si="346"/>
        <v/>
      </c>
      <c r="AK185" s="35"/>
      <c r="AL185" s="71" t="e">
        <f t="shared" si="368"/>
        <v>#N/A</v>
      </c>
      <c r="AM185" s="34" t="e">
        <f t="shared" si="369"/>
        <v>#N/A</v>
      </c>
      <c r="AN185" s="47" t="e">
        <f t="shared" si="370"/>
        <v>#N/A</v>
      </c>
      <c r="AO185" s="35"/>
      <c r="AP185" s="83" t="str">
        <f t="shared" si="371"/>
        <v/>
      </c>
      <c r="AQ185" s="34" t="str">
        <f>IF(AND(Sufficient_data="Yes",Include_study?="Yes",Subgroup&lt;&gt;""),IF(COUNTIFS(Input!L$2:L184,"="&amp;"Yes",Input!C$2:C184,"="&amp;"Yes",Input!M$2:M184,"="&amp;Subgroup)&gt;0,"",Subgroup),"")</f>
        <v/>
      </c>
      <c r="AR185" s="89" t="str">
        <f t="shared" si="372"/>
        <v/>
      </c>
      <c r="AS185" s="76" t="str">
        <f t="shared" si="373"/>
        <v/>
      </c>
      <c r="AT185" s="34" t="str">
        <f t="shared" si="374"/>
        <v/>
      </c>
      <c r="AU185" s="90" t="str">
        <f t="shared" si="375"/>
        <v/>
      </c>
      <c r="AV185" s="34" t="str">
        <f t="shared" si="376"/>
        <v/>
      </c>
      <c r="AW185" s="34" t="str">
        <f t="shared" si="377"/>
        <v/>
      </c>
      <c r="AX185" s="34" t="str">
        <f t="shared" si="347"/>
        <v/>
      </c>
      <c r="AY185" s="34" t="str">
        <f t="shared" si="378"/>
        <v/>
      </c>
      <c r="AZ185" s="34" t="str">
        <f t="shared" si="379"/>
        <v/>
      </c>
      <c r="BA185" s="34" t="str">
        <f t="shared" si="348"/>
        <v/>
      </c>
      <c r="BB185" s="89" t="str">
        <f t="shared" si="380"/>
        <v/>
      </c>
      <c r="BC185" s="34" t="str">
        <f t="shared" si="349"/>
        <v/>
      </c>
      <c r="BD185" s="34" t="str">
        <f t="shared" si="350"/>
        <v/>
      </c>
      <c r="BE185" s="34" t="str">
        <f t="shared" si="381"/>
        <v/>
      </c>
      <c r="BF185" s="34" t="str">
        <f t="shared" si="382"/>
        <v/>
      </c>
      <c r="BG185" s="34" t="str">
        <f t="shared" si="319"/>
        <v/>
      </c>
      <c r="BH185" s="34" t="str">
        <f t="shared" si="320"/>
        <v/>
      </c>
      <c r="BI185" s="34" t="str">
        <f t="shared" si="383"/>
        <v/>
      </c>
      <c r="BJ185" s="34" t="str">
        <f t="shared" si="384"/>
        <v/>
      </c>
      <c r="BK185" s="34" t="str">
        <f t="shared" si="385"/>
        <v/>
      </c>
      <c r="BL185" s="34" t="e">
        <f t="shared" si="386"/>
        <v>#N/A</v>
      </c>
      <c r="BM185" s="84" t="str">
        <f t="shared" si="321"/>
        <v/>
      </c>
      <c r="BN185" s="34" t="str">
        <f t="shared" si="387"/>
        <v/>
      </c>
      <c r="BO185" s="34" t="str">
        <f t="shared" si="351"/>
        <v/>
      </c>
      <c r="BP185" s="34" t="str">
        <f t="shared" si="388"/>
        <v/>
      </c>
      <c r="BQ185" s="47" t="str">
        <f t="shared" si="322"/>
        <v/>
      </c>
      <c r="BV185" s="170"/>
      <c r="BW185" s="71" t="e">
        <f>IF(AND(Sufficient_data="Yes",Include_study?="Yes",Moderator&lt;&gt;""),'Moderator Analysis'!E:E,NA())</f>
        <v>#N/A</v>
      </c>
      <c r="BX185" s="34" t="e">
        <f>IF(AND(Include_study?="Yes",Sufficient_data="Yes",Moderator&lt;&gt;""),'Moderator Analysis'!F:F,NA())</f>
        <v>#N/A</v>
      </c>
      <c r="BY185" s="34" t="str">
        <f t="shared" si="352"/>
        <v/>
      </c>
      <c r="BZ185" s="34" t="str">
        <f>IF(AND(Sufficient_data="Yes",Include_study?="Yes",Moderator&lt;&gt;""),'Moderator Analysis'!F:F-CJ$2,"")</f>
        <v/>
      </c>
      <c r="CA185" s="34" t="str">
        <f>IF(AND(Sufficient_data="Yes",Include_study?="Yes",Moderator&lt;&gt;""),'Moderator Analysis'!E:E-CJ$3,"")</f>
        <v/>
      </c>
      <c r="CB185" s="47" t="str">
        <f t="shared" si="353"/>
        <v/>
      </c>
      <c r="CD185" s="95" t="str">
        <f t="shared" si="389"/>
        <v/>
      </c>
      <c r="CE185" s="77" t="str">
        <f>IF(AND(Sufficient_data="Yes",Include_study?="Yes",CD185&lt;&gt;""),'Moderator Analysis'!F:F-'Moderator Analysis'!J$37,"")</f>
        <v/>
      </c>
      <c r="CF185" s="77" t="str">
        <f>IF(AND(Sufficient_data="Yes",Include_study?="Yes",CD185&lt;&gt;""),'Moderator Analysis'!E:E-SUMPRODUCT('Moderator Analysis'!E:E,CD:CD)/SUM(CD:CD),"")</f>
        <v/>
      </c>
      <c r="CG185" s="96" t="str">
        <f>IF(AND(Sufficient_data="Yes",Include_study?="Yes",CD185&lt;&gt;""),CD:CD*(BX185-'Moderator Analysis'!J$29-'Moderator Analysis'!J$30*'Moderator Analysis'!E:E)^2,"")</f>
        <v/>
      </c>
      <c r="CL185" s="170"/>
      <c r="CM185" s="174"/>
      <c r="CN185" s="34" t="str">
        <f t="shared" si="354"/>
        <v/>
      </c>
      <c r="CO185" s="34" t="str">
        <f>IF(AND(Include_study?="Yes",Sufficient_data="Yes"),1/('Publication Bias Analysis'!F:F^2+IF(Additional_model="Fixed effect",0,Calculations!DB$11)),"")</f>
        <v/>
      </c>
      <c r="CP185" s="34" t="str">
        <f>IF(AND(Include_study?="Yes",Sufficient_data="Yes"),1/('Publication Bias Analysis'!F:F^2+IF(Additional_model="Fixed effect",0,'Publication Bias Analysis'!L$32)),"")</f>
        <v/>
      </c>
      <c r="CQ185" s="34" t="str">
        <f>IF(AND(Include_study?="Yes",Sufficient_data="Yes"),'Publication Bias Analysis'!E:E-'Publication Bias Analysis'!I$37,"")</f>
        <v/>
      </c>
      <c r="CR185" s="34" t="str">
        <f t="shared" si="355"/>
        <v/>
      </c>
      <c r="CS185" s="34" t="str">
        <f t="shared" si="364"/>
        <v/>
      </c>
      <c r="CT185" s="76" t="str">
        <f t="shared" si="356"/>
        <v/>
      </c>
      <c r="CU185" s="76" t="str">
        <f>IF(AND(Include_study?="Yes",Sufficient_data="Yes"),CT:CT+IF(DF:DF&lt;0,-1,1)*COUNTIF(CT$2:CT184,CT:CT),"")</f>
        <v/>
      </c>
      <c r="CV185" s="76" t="str">
        <f>IF(AND(Include_study?="Yes",Sufficient_data="Yes"),RANK(DJ:DJ,DJ:DJ,1)*IF(DI:DI&lt;0,-1,1)+IF(DI:DI&lt;0,-1,1)*COUNTIF(CT$2:CT184,CT:CT),"")</f>
        <v/>
      </c>
      <c r="CW185" s="76" t="str">
        <f>IF(AND(Include_study?="Yes",Sufficient_data="Yes"),RANK(DM:DM,DM:DM,1)*IF(DL:DL&lt;0,-1,1)+IF(DL:DL&lt;0,-1,1)*COUNTIF(CT$2:CT184,CT:CT),"")</f>
        <v/>
      </c>
      <c r="CX185" s="34" t="e">
        <f>IF(AND(Include_study?="Yes",Sufficient_data="Yes"),'Publication Bias Analysis'!E:E,NA())</f>
        <v>#N/A</v>
      </c>
      <c r="CY185" s="47" t="e">
        <f>IF(AND(Include_study?="Yes",Sufficient_data="Yes"),'Publication Bias Analysis'!F:F,NA())</f>
        <v>#N/A</v>
      </c>
      <c r="DE185" s="166"/>
      <c r="DF18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85" s="34" t="str">
        <f t="shared" si="390"/>
        <v/>
      </c>
      <c r="DH185" s="47" t="str">
        <f>IF(AND(Include_study?="Yes",Sufficient_data="Yes"),1/('Publication Bias Analysis'!F:F^2+IF(Additional_model="Fixed effect",0,$DQ$7)),"")</f>
        <v/>
      </c>
      <c r="DI185" s="34" t="str">
        <f>IF(AND(Include_study?="Yes",Sufficient_data="Yes"),IF('Publication Bias Analysis'!L$37="Left",'Publication Bias Analysis'!E:E-DQ$3,DQ$3-'Publication Bias Analysis'!E:E),"")</f>
        <v/>
      </c>
      <c r="DJ185" s="34" t="str">
        <f t="shared" si="391"/>
        <v/>
      </c>
      <c r="DK185" s="47" t="str">
        <f>IF(AND(DI185&lt;&gt;"",CU185&lt;=MAX(CU:CU)-DQ$8),1/('Publication Bias Analysis'!F:F^2+IF(Additional_model="Fixed effect",0,$DQ$15)),"")</f>
        <v/>
      </c>
      <c r="DL185" s="7" t="str">
        <f>IF(AND(Include_study?="Yes",Sufficient_data="Yes"),IF('Publication Bias Analysis'!L$37="Left",'Publication Bias Analysis'!E:E-DQ$11,DQ$11-'Publication Bias Analysis'!E:E),"")</f>
        <v/>
      </c>
      <c r="DM185" s="7" t="str">
        <f t="shared" si="392"/>
        <v/>
      </c>
      <c r="DN185" s="47" t="str">
        <f>IF(AND(DL185&lt;&gt;"",CV185&lt;=MAX(CV:CV)-DQ$16),1/('Publication Bias Analysis'!F:F^2+IF(Additional_model="Fixed effect",0,$DQ$23)),"")</f>
        <v/>
      </c>
      <c r="EF185" s="166"/>
      <c r="EG185" s="34" t="str">
        <f t="shared" si="315"/>
        <v/>
      </c>
      <c r="EH185" s="47" t="str">
        <f>IF(AND(Include_study?="Yes",Sufficient_data="Yes"),Z_score-('Publication Bias Analysis'!P$3+'Publication Bias Analysis'!P$4*Inverse_standard_error),"")</f>
        <v/>
      </c>
      <c r="EJ185" s="166"/>
      <c r="EK185" s="34" t="str">
        <f>IF(AND(Include_study?="Yes",Sufficient_data="Yes"),('Publication Bias Analysis'!E:E-SUMPRODUCT('Publication Bias Analysis'!E:E,Calculations!CN:CN)/SUM(Calculations!CN:CN))/(SQRT(EL:EL)),"")</f>
        <v/>
      </c>
      <c r="EL185" s="34" t="str">
        <f>IF(AND(Include_study?="Yes",Sufficient_data="Yes"),'Publication Bias Analysis'!F:F^2-1/(SUM(Calculations!CN:CN)),"")</f>
        <v/>
      </c>
      <c r="EM185" s="76" t="str">
        <f t="shared" si="357"/>
        <v/>
      </c>
      <c r="EN185" s="76" t="str">
        <f t="shared" si="358"/>
        <v/>
      </c>
      <c r="EO185" s="76" t="str">
        <f>IF(AND(Include_study?="Yes",Sufficient_data="Yes"),COUNTIFS(EM$2:EM184,"&lt;"&amp;EM185,EN$2:EN184,"&lt;"&amp;EN185)+COUNTIFS(EM186:EM$201,"&lt;"&amp;EM185,EN186:EN$201,"&lt;"&amp;EN185)+COUNTIFS(EM$2:EM184,"&gt;"&amp;EM185,EN$2:EN184,"&gt;"&amp;EN185)+COUNTIFS(EM186:EM$201,"&gt;"&amp;EM185,EN186:EN$201,"&gt;"&amp;EN185),"")</f>
        <v/>
      </c>
      <c r="EP185" s="101" t="str">
        <f>IF(AND(Include_study?="Yes",Sufficient_data="Yes"),COUNTIFS(EM$2:EM184,"&lt;"&amp;EM185,EN$2:EN184,"&gt;"&amp;EN185)+COUNTIFS(EM186:EM$201,"&lt;"&amp;EM185,EN186:EN$201,"&gt;"&amp;EN185)+COUNTIFS(EM$2:EM184,"&gt;"&amp;EM185,EN$2:EN184,"&lt;"&amp;EN185)+COUNTIFS(EM186:EM$201,"&gt;"&amp;EM185,EN186:EN$201,"&lt;"&amp;EN185),"")</f>
        <v/>
      </c>
      <c r="ER185" s="166"/>
      <c r="EW185" s="166"/>
      <c r="EX185" s="34" t="e">
        <f t="shared" si="359"/>
        <v>#N/A</v>
      </c>
      <c r="EY185" s="34" t="e">
        <f t="shared" si="360"/>
        <v>#N/A</v>
      </c>
      <c r="EZ185" s="34" t="str">
        <f t="shared" si="361"/>
        <v/>
      </c>
      <c r="FA185" s="47" t="str">
        <f>IF(AND(Include_study?="Yes",Sufficient_data="Yes"),Z_score-('Publication Bias Analysis'!AL$30+'Publication Bias Analysis'!AL$31*Inverse_standard_error),"")</f>
        <v/>
      </c>
      <c r="FG185" s="166"/>
      <c r="FH185" s="104" t="str">
        <f>IF(Z_score&lt;&gt;"",RANK('Publication Bias Analysis'!AT:AT,'Publication Bias Analysis'!AT:AT,1)+COUNTIF('Publication Bias Analysis'!AT$2:AT184,'Publication Bias Analysis'!AT185),"")</f>
        <v/>
      </c>
      <c r="FI185" s="34" t="str">
        <f t="shared" si="362"/>
        <v/>
      </c>
      <c r="FJ185" s="34" t="e">
        <f>IF('Publication Bias Analysis'!AS185&lt;&gt;"",'Publication Bias Analysis'!AS185,NA())</f>
        <v>#N/A</v>
      </c>
      <c r="FK185" s="34" t="e">
        <f>IF('Publication Bias Analysis'!AT185&lt;&gt;"",'Publication Bias Analysis'!AT185,NA())</f>
        <v>#N/A</v>
      </c>
      <c r="FL185" s="34" t="str">
        <f>IF(AND(Include_study?="Yes",Sufficient_data="Yes"),'Publication Bias Analysis'!AS:AS-AVERAGE('Publication Bias Analysis'!AS:AS),"")</f>
        <v/>
      </c>
      <c r="FM185" s="47" t="str">
        <f>IF(AND(Include_study?="Yes",Sufficient_data="Yes"),FK:FK-('Publication Bias Analysis'!AW$30+'Publication Bias Analysis'!AW$31*'Publication Bias Analysis'!AS:AS),"")</f>
        <v/>
      </c>
      <c r="FS185" s="166"/>
      <c r="FT185" s="34" t="str">
        <f t="shared" si="363"/>
        <v/>
      </c>
      <c r="FU185" s="90" t="str">
        <f t="shared" si="324"/>
        <v/>
      </c>
      <c r="FV185" s="47" t="str">
        <f t="shared" si="393"/>
        <v/>
      </c>
    </row>
    <row r="186" spans="1:178" x14ac:dyDescent="0.2">
      <c r="A186" s="169"/>
      <c r="B186" s="54" t="str">
        <f t="shared" si="325"/>
        <v/>
      </c>
      <c r="C186" s="76" t="str">
        <f>IF(B186&lt;&gt;"",IF(B186=0,COUNTIF(B$2:B185,0)+1,COUNTIF(B$2:B185,B186)+B186+COUNTIF(B:B,0)),"")</f>
        <v/>
      </c>
      <c r="D186" s="76" t="str">
        <f t="shared" si="326"/>
        <v/>
      </c>
      <c r="E186" s="121" t="str">
        <f>IF(AND(Sufficient_data="Yes",Include_study?="Yes",Input!Study_name&lt;&gt;""),Input!Study_name,"")</f>
        <v/>
      </c>
      <c r="F18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86" s="76" t="str">
        <f t="shared" si="327"/>
        <v/>
      </c>
      <c r="H186" s="132" t="str">
        <f t="shared" si="328"/>
        <v/>
      </c>
      <c r="I18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86" s="77" t="str">
        <f t="shared" si="329"/>
        <v/>
      </c>
      <c r="K186" s="77" t="str">
        <f t="shared" si="330"/>
        <v/>
      </c>
      <c r="L186" s="77" t="str">
        <f t="shared" si="331"/>
        <v/>
      </c>
      <c r="M186" s="77" t="str">
        <f t="shared" si="332"/>
        <v/>
      </c>
      <c r="N186" s="77" t="str">
        <f t="shared" si="333"/>
        <v/>
      </c>
      <c r="O186" s="146" t="str">
        <f t="shared" si="334"/>
        <v/>
      </c>
      <c r="P186" s="142" t="str">
        <f t="shared" si="335"/>
        <v/>
      </c>
      <c r="Q186" s="35"/>
      <c r="R186" s="71" t="e">
        <f t="shared" si="336"/>
        <v>#N/A</v>
      </c>
      <c r="S186" s="34" t="e">
        <f t="shared" si="337"/>
        <v>#N/A</v>
      </c>
      <c r="T186" s="47" t="e">
        <f t="shared" si="338"/>
        <v>#N/A</v>
      </c>
      <c r="Y186" s="169"/>
      <c r="Z186" s="83" t="str">
        <f t="shared" si="365"/>
        <v/>
      </c>
      <c r="AA186" s="34" t="str">
        <f t="shared" si="339"/>
        <v/>
      </c>
      <c r="AB186" s="34" t="str">
        <f t="shared" si="340"/>
        <v/>
      </c>
      <c r="AC186" s="34" t="str">
        <f t="shared" si="341"/>
        <v/>
      </c>
      <c r="AD186" s="34" t="str">
        <f t="shared" si="342"/>
        <v/>
      </c>
      <c r="AE186" s="77" t="str">
        <f t="shared" si="366"/>
        <v/>
      </c>
      <c r="AF186" s="77" t="str">
        <f t="shared" si="343"/>
        <v/>
      </c>
      <c r="AG186" s="84" t="str">
        <f t="shared" si="367"/>
        <v/>
      </c>
      <c r="AH186" s="34" t="str">
        <f t="shared" si="344"/>
        <v/>
      </c>
      <c r="AI186" s="34" t="str">
        <f t="shared" si="345"/>
        <v/>
      </c>
      <c r="AJ186" s="47" t="str">
        <f t="shared" si="346"/>
        <v/>
      </c>
      <c r="AK186" s="35"/>
      <c r="AL186" s="71" t="e">
        <f t="shared" si="368"/>
        <v>#N/A</v>
      </c>
      <c r="AM186" s="34" t="e">
        <f t="shared" si="369"/>
        <v>#N/A</v>
      </c>
      <c r="AN186" s="47" t="e">
        <f t="shared" si="370"/>
        <v>#N/A</v>
      </c>
      <c r="AO186" s="35"/>
      <c r="AP186" s="83" t="str">
        <f t="shared" si="371"/>
        <v/>
      </c>
      <c r="AQ186" s="34" t="str">
        <f>IF(AND(Sufficient_data="Yes",Include_study?="Yes",Subgroup&lt;&gt;""),IF(COUNTIFS(Input!L$2:L185,"="&amp;"Yes",Input!C$2:C185,"="&amp;"Yes",Input!M$2:M185,"="&amp;Subgroup)&gt;0,"",Subgroup),"")</f>
        <v/>
      </c>
      <c r="AR186" s="89" t="str">
        <f t="shared" si="372"/>
        <v/>
      </c>
      <c r="AS186" s="76" t="str">
        <f t="shared" si="373"/>
        <v/>
      </c>
      <c r="AT186" s="34" t="str">
        <f t="shared" si="374"/>
        <v/>
      </c>
      <c r="AU186" s="90" t="str">
        <f t="shared" si="375"/>
        <v/>
      </c>
      <c r="AV186" s="34" t="str">
        <f t="shared" si="376"/>
        <v/>
      </c>
      <c r="AW186" s="34" t="str">
        <f t="shared" si="377"/>
        <v/>
      </c>
      <c r="AX186" s="34" t="str">
        <f t="shared" si="347"/>
        <v/>
      </c>
      <c r="AY186" s="34" t="str">
        <f t="shared" si="378"/>
        <v/>
      </c>
      <c r="AZ186" s="34" t="str">
        <f t="shared" si="379"/>
        <v/>
      </c>
      <c r="BA186" s="34" t="str">
        <f t="shared" si="348"/>
        <v/>
      </c>
      <c r="BB186" s="89" t="str">
        <f t="shared" si="380"/>
        <v/>
      </c>
      <c r="BC186" s="34" t="str">
        <f t="shared" si="349"/>
        <v/>
      </c>
      <c r="BD186" s="34" t="str">
        <f t="shared" si="350"/>
        <v/>
      </c>
      <c r="BE186" s="34" t="str">
        <f t="shared" si="381"/>
        <v/>
      </c>
      <c r="BF186" s="34" t="str">
        <f t="shared" si="382"/>
        <v/>
      </c>
      <c r="BG186" s="34" t="str">
        <f t="shared" si="319"/>
        <v/>
      </c>
      <c r="BH186" s="34" t="str">
        <f t="shared" si="320"/>
        <v/>
      </c>
      <c r="BI186" s="34" t="str">
        <f t="shared" si="383"/>
        <v/>
      </c>
      <c r="BJ186" s="34" t="str">
        <f t="shared" si="384"/>
        <v/>
      </c>
      <c r="BK186" s="34" t="str">
        <f t="shared" si="385"/>
        <v/>
      </c>
      <c r="BL186" s="34" t="e">
        <f t="shared" si="386"/>
        <v>#N/A</v>
      </c>
      <c r="BM186" s="84" t="str">
        <f t="shared" si="321"/>
        <v/>
      </c>
      <c r="BN186" s="34" t="str">
        <f t="shared" si="387"/>
        <v/>
      </c>
      <c r="BO186" s="34" t="str">
        <f t="shared" si="351"/>
        <v/>
      </c>
      <c r="BP186" s="34" t="str">
        <f t="shared" si="388"/>
        <v/>
      </c>
      <c r="BQ186" s="47" t="str">
        <f t="shared" si="322"/>
        <v/>
      </c>
      <c r="BV186" s="170"/>
      <c r="BW186" s="71" t="e">
        <f>IF(AND(Sufficient_data="Yes",Include_study?="Yes",Moderator&lt;&gt;""),'Moderator Analysis'!E:E,NA())</f>
        <v>#N/A</v>
      </c>
      <c r="BX186" s="34" t="e">
        <f>IF(AND(Include_study?="Yes",Sufficient_data="Yes",Moderator&lt;&gt;""),'Moderator Analysis'!F:F,NA())</f>
        <v>#N/A</v>
      </c>
      <c r="BY186" s="34" t="str">
        <f t="shared" si="352"/>
        <v/>
      </c>
      <c r="BZ186" s="34" t="str">
        <f>IF(AND(Sufficient_data="Yes",Include_study?="Yes",Moderator&lt;&gt;""),'Moderator Analysis'!F:F-CJ$2,"")</f>
        <v/>
      </c>
      <c r="CA186" s="34" t="str">
        <f>IF(AND(Sufficient_data="Yes",Include_study?="Yes",Moderator&lt;&gt;""),'Moderator Analysis'!E:E-CJ$3,"")</f>
        <v/>
      </c>
      <c r="CB186" s="47" t="str">
        <f t="shared" si="353"/>
        <v/>
      </c>
      <c r="CD186" s="95" t="str">
        <f t="shared" si="389"/>
        <v/>
      </c>
      <c r="CE186" s="77" t="str">
        <f>IF(AND(Sufficient_data="Yes",Include_study?="Yes",CD186&lt;&gt;""),'Moderator Analysis'!F:F-'Moderator Analysis'!J$37,"")</f>
        <v/>
      </c>
      <c r="CF186" s="77" t="str">
        <f>IF(AND(Sufficient_data="Yes",Include_study?="Yes",CD186&lt;&gt;""),'Moderator Analysis'!E:E-SUMPRODUCT('Moderator Analysis'!E:E,CD:CD)/SUM(CD:CD),"")</f>
        <v/>
      </c>
      <c r="CG186" s="96" t="str">
        <f>IF(AND(Sufficient_data="Yes",Include_study?="Yes",CD186&lt;&gt;""),CD:CD*(BX186-'Moderator Analysis'!J$29-'Moderator Analysis'!J$30*'Moderator Analysis'!E:E)^2,"")</f>
        <v/>
      </c>
      <c r="CL186" s="170"/>
      <c r="CM186" s="174"/>
      <c r="CN186" s="34" t="str">
        <f t="shared" si="354"/>
        <v/>
      </c>
      <c r="CO186" s="34" t="str">
        <f>IF(AND(Include_study?="Yes",Sufficient_data="Yes"),1/('Publication Bias Analysis'!F:F^2+IF(Additional_model="Fixed effect",0,Calculations!DB$11)),"")</f>
        <v/>
      </c>
      <c r="CP186" s="34" t="str">
        <f>IF(AND(Include_study?="Yes",Sufficient_data="Yes"),1/('Publication Bias Analysis'!F:F^2+IF(Additional_model="Fixed effect",0,'Publication Bias Analysis'!L$32)),"")</f>
        <v/>
      </c>
      <c r="CQ186" s="34" t="str">
        <f>IF(AND(Include_study?="Yes",Sufficient_data="Yes"),'Publication Bias Analysis'!E:E-'Publication Bias Analysis'!I$37,"")</f>
        <v/>
      </c>
      <c r="CR186" s="34" t="str">
        <f t="shared" si="355"/>
        <v/>
      </c>
      <c r="CS186" s="34" t="str">
        <f t="shared" si="364"/>
        <v/>
      </c>
      <c r="CT186" s="76" t="str">
        <f t="shared" si="356"/>
        <v/>
      </c>
      <c r="CU186" s="76" t="str">
        <f>IF(AND(Include_study?="Yes",Sufficient_data="Yes"),CT:CT+IF(DF:DF&lt;0,-1,1)*COUNTIF(CT$2:CT185,CT:CT),"")</f>
        <v/>
      </c>
      <c r="CV186" s="76" t="str">
        <f>IF(AND(Include_study?="Yes",Sufficient_data="Yes"),RANK(DJ:DJ,DJ:DJ,1)*IF(DI:DI&lt;0,-1,1)+IF(DI:DI&lt;0,-1,1)*COUNTIF(CT$2:CT185,CT:CT),"")</f>
        <v/>
      </c>
      <c r="CW186" s="76" t="str">
        <f>IF(AND(Include_study?="Yes",Sufficient_data="Yes"),RANK(DM:DM,DM:DM,1)*IF(DL:DL&lt;0,-1,1)+IF(DL:DL&lt;0,-1,1)*COUNTIF(CT$2:CT185,CT:CT),"")</f>
        <v/>
      </c>
      <c r="CX186" s="34" t="e">
        <f>IF(AND(Include_study?="Yes",Sufficient_data="Yes"),'Publication Bias Analysis'!E:E,NA())</f>
        <v>#N/A</v>
      </c>
      <c r="CY186" s="47" t="e">
        <f>IF(AND(Include_study?="Yes",Sufficient_data="Yes"),'Publication Bias Analysis'!F:F,NA())</f>
        <v>#N/A</v>
      </c>
      <c r="DE186" s="166"/>
      <c r="DF18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86" s="34" t="str">
        <f t="shared" si="390"/>
        <v/>
      </c>
      <c r="DH186" s="47" t="str">
        <f>IF(AND(Include_study?="Yes",Sufficient_data="Yes"),1/('Publication Bias Analysis'!F:F^2+IF(Additional_model="Fixed effect",0,$DQ$7)),"")</f>
        <v/>
      </c>
      <c r="DI186" s="34" t="str">
        <f>IF(AND(Include_study?="Yes",Sufficient_data="Yes"),IF('Publication Bias Analysis'!L$37="Left",'Publication Bias Analysis'!E:E-DQ$3,DQ$3-'Publication Bias Analysis'!E:E),"")</f>
        <v/>
      </c>
      <c r="DJ186" s="34" t="str">
        <f t="shared" si="391"/>
        <v/>
      </c>
      <c r="DK186" s="47" t="str">
        <f>IF(AND(DI186&lt;&gt;"",CU186&lt;=MAX(CU:CU)-DQ$8),1/('Publication Bias Analysis'!F:F^2+IF(Additional_model="Fixed effect",0,$DQ$15)),"")</f>
        <v/>
      </c>
      <c r="DL186" s="7" t="str">
        <f>IF(AND(Include_study?="Yes",Sufficient_data="Yes"),IF('Publication Bias Analysis'!L$37="Left",'Publication Bias Analysis'!E:E-DQ$11,DQ$11-'Publication Bias Analysis'!E:E),"")</f>
        <v/>
      </c>
      <c r="DM186" s="7" t="str">
        <f t="shared" si="392"/>
        <v/>
      </c>
      <c r="DN186" s="47" t="str">
        <f>IF(AND(DL186&lt;&gt;"",CV186&lt;=MAX(CV:CV)-DQ$16),1/('Publication Bias Analysis'!F:F^2+IF(Additional_model="Fixed effect",0,$DQ$23)),"")</f>
        <v/>
      </c>
      <c r="EF186" s="166"/>
      <c r="EG186" s="34" t="str">
        <f t="shared" si="315"/>
        <v/>
      </c>
      <c r="EH186" s="47" t="str">
        <f>IF(AND(Include_study?="Yes",Sufficient_data="Yes"),Z_score-('Publication Bias Analysis'!P$3+'Publication Bias Analysis'!P$4*Inverse_standard_error),"")</f>
        <v/>
      </c>
      <c r="EJ186" s="166"/>
      <c r="EK186" s="34" t="str">
        <f>IF(AND(Include_study?="Yes",Sufficient_data="Yes"),('Publication Bias Analysis'!E:E-SUMPRODUCT('Publication Bias Analysis'!E:E,Calculations!CN:CN)/SUM(Calculations!CN:CN))/(SQRT(EL:EL)),"")</f>
        <v/>
      </c>
      <c r="EL186" s="34" t="str">
        <f>IF(AND(Include_study?="Yes",Sufficient_data="Yes"),'Publication Bias Analysis'!F:F^2-1/(SUM(Calculations!CN:CN)),"")</f>
        <v/>
      </c>
      <c r="EM186" s="76" t="str">
        <f t="shared" si="357"/>
        <v/>
      </c>
      <c r="EN186" s="76" t="str">
        <f t="shared" si="358"/>
        <v/>
      </c>
      <c r="EO186" s="76" t="str">
        <f>IF(AND(Include_study?="Yes",Sufficient_data="Yes"),COUNTIFS(EM$2:EM185,"&lt;"&amp;EM186,EN$2:EN185,"&lt;"&amp;EN186)+COUNTIFS(EM187:EM$201,"&lt;"&amp;EM186,EN187:EN$201,"&lt;"&amp;EN186)+COUNTIFS(EM$2:EM185,"&gt;"&amp;EM186,EN$2:EN185,"&gt;"&amp;EN186)+COUNTIFS(EM187:EM$201,"&gt;"&amp;EM186,EN187:EN$201,"&gt;"&amp;EN186),"")</f>
        <v/>
      </c>
      <c r="EP186" s="101" t="str">
        <f>IF(AND(Include_study?="Yes",Sufficient_data="Yes"),COUNTIFS(EM$2:EM185,"&lt;"&amp;EM186,EN$2:EN185,"&gt;"&amp;EN186)+COUNTIFS(EM187:EM$201,"&lt;"&amp;EM186,EN187:EN$201,"&gt;"&amp;EN186)+COUNTIFS(EM$2:EM185,"&gt;"&amp;EM186,EN$2:EN185,"&lt;"&amp;EN186)+COUNTIFS(EM187:EM$201,"&gt;"&amp;EM186,EN187:EN$201,"&lt;"&amp;EN186),"")</f>
        <v/>
      </c>
      <c r="ER186" s="166"/>
      <c r="EW186" s="166"/>
      <c r="EX186" s="34" t="e">
        <f t="shared" si="359"/>
        <v>#N/A</v>
      </c>
      <c r="EY186" s="34" t="e">
        <f t="shared" si="360"/>
        <v>#N/A</v>
      </c>
      <c r="EZ186" s="34" t="str">
        <f t="shared" si="361"/>
        <v/>
      </c>
      <c r="FA186" s="47" t="str">
        <f>IF(AND(Include_study?="Yes",Sufficient_data="Yes"),Z_score-('Publication Bias Analysis'!AL$30+'Publication Bias Analysis'!AL$31*Inverse_standard_error),"")</f>
        <v/>
      </c>
      <c r="FG186" s="166"/>
      <c r="FH186" s="104" t="str">
        <f>IF(Z_score&lt;&gt;"",RANK('Publication Bias Analysis'!AT:AT,'Publication Bias Analysis'!AT:AT,1)+COUNTIF('Publication Bias Analysis'!AT$2:AT185,'Publication Bias Analysis'!AT186),"")</f>
        <v/>
      </c>
      <c r="FI186" s="34" t="str">
        <f t="shared" si="362"/>
        <v/>
      </c>
      <c r="FJ186" s="34" t="e">
        <f>IF('Publication Bias Analysis'!AS186&lt;&gt;"",'Publication Bias Analysis'!AS186,NA())</f>
        <v>#N/A</v>
      </c>
      <c r="FK186" s="34" t="e">
        <f>IF('Publication Bias Analysis'!AT186&lt;&gt;"",'Publication Bias Analysis'!AT186,NA())</f>
        <v>#N/A</v>
      </c>
      <c r="FL186" s="34" t="str">
        <f>IF(AND(Include_study?="Yes",Sufficient_data="Yes"),'Publication Bias Analysis'!AS:AS-AVERAGE('Publication Bias Analysis'!AS:AS),"")</f>
        <v/>
      </c>
      <c r="FM186" s="47" t="str">
        <f>IF(AND(Include_study?="Yes",Sufficient_data="Yes"),FK:FK-('Publication Bias Analysis'!AW$30+'Publication Bias Analysis'!AW$31*'Publication Bias Analysis'!AS:AS),"")</f>
        <v/>
      </c>
      <c r="FS186" s="166"/>
      <c r="FT186" s="34" t="str">
        <f t="shared" si="363"/>
        <v/>
      </c>
      <c r="FU186" s="90" t="str">
        <f t="shared" si="324"/>
        <v/>
      </c>
      <c r="FV186" s="47" t="str">
        <f t="shared" si="393"/>
        <v/>
      </c>
    </row>
    <row r="187" spans="1:178" x14ac:dyDescent="0.2">
      <c r="A187" s="169"/>
      <c r="B187" s="54" t="str">
        <f t="shared" si="325"/>
        <v/>
      </c>
      <c r="C187" s="76" t="str">
        <f>IF(B187&lt;&gt;"",IF(B187=0,COUNTIF(B$2:B186,0)+1,COUNTIF(B$2:B186,B187)+B187+COUNTIF(B:B,0)),"")</f>
        <v/>
      </c>
      <c r="D187" s="76" t="str">
        <f t="shared" si="326"/>
        <v/>
      </c>
      <c r="E187" s="121" t="str">
        <f>IF(AND(Sufficient_data="Yes",Include_study?="Yes",Input!Study_name&lt;&gt;""),Input!Study_name,"")</f>
        <v/>
      </c>
      <c r="F18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87" s="76" t="str">
        <f t="shared" si="327"/>
        <v/>
      </c>
      <c r="H187" s="132" t="str">
        <f t="shared" si="328"/>
        <v/>
      </c>
      <c r="I18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87" s="77" t="str">
        <f t="shared" si="329"/>
        <v/>
      </c>
      <c r="K187" s="77" t="str">
        <f t="shared" si="330"/>
        <v/>
      </c>
      <c r="L187" s="77" t="str">
        <f t="shared" si="331"/>
        <v/>
      </c>
      <c r="M187" s="77" t="str">
        <f t="shared" si="332"/>
        <v/>
      </c>
      <c r="N187" s="77" t="str">
        <f t="shared" si="333"/>
        <v/>
      </c>
      <c r="O187" s="146" t="str">
        <f t="shared" si="334"/>
        <v/>
      </c>
      <c r="P187" s="142" t="str">
        <f t="shared" si="335"/>
        <v/>
      </c>
      <c r="Q187" s="35"/>
      <c r="R187" s="71" t="e">
        <f t="shared" si="336"/>
        <v>#N/A</v>
      </c>
      <c r="S187" s="34" t="e">
        <f t="shared" si="337"/>
        <v>#N/A</v>
      </c>
      <c r="T187" s="47" t="e">
        <f t="shared" si="338"/>
        <v>#N/A</v>
      </c>
      <c r="Y187" s="169"/>
      <c r="Z187" s="83" t="str">
        <f t="shared" si="365"/>
        <v/>
      </c>
      <c r="AA187" s="34" t="str">
        <f t="shared" si="339"/>
        <v/>
      </c>
      <c r="AB187" s="34" t="str">
        <f t="shared" si="340"/>
        <v/>
      </c>
      <c r="AC187" s="34" t="str">
        <f t="shared" si="341"/>
        <v/>
      </c>
      <c r="AD187" s="34" t="str">
        <f t="shared" si="342"/>
        <v/>
      </c>
      <c r="AE187" s="77" t="str">
        <f t="shared" si="366"/>
        <v/>
      </c>
      <c r="AF187" s="77" t="str">
        <f t="shared" si="343"/>
        <v/>
      </c>
      <c r="AG187" s="84" t="str">
        <f t="shared" si="367"/>
        <v/>
      </c>
      <c r="AH187" s="34" t="str">
        <f t="shared" si="344"/>
        <v/>
      </c>
      <c r="AI187" s="34" t="str">
        <f t="shared" si="345"/>
        <v/>
      </c>
      <c r="AJ187" s="47" t="str">
        <f t="shared" si="346"/>
        <v/>
      </c>
      <c r="AK187" s="35"/>
      <c r="AL187" s="71" t="e">
        <f t="shared" si="368"/>
        <v>#N/A</v>
      </c>
      <c r="AM187" s="34" t="e">
        <f t="shared" si="369"/>
        <v>#N/A</v>
      </c>
      <c r="AN187" s="47" t="e">
        <f t="shared" si="370"/>
        <v>#N/A</v>
      </c>
      <c r="AO187" s="35"/>
      <c r="AP187" s="83" t="str">
        <f t="shared" si="371"/>
        <v/>
      </c>
      <c r="AQ187" s="34" t="str">
        <f>IF(AND(Sufficient_data="Yes",Include_study?="Yes",Subgroup&lt;&gt;""),IF(COUNTIFS(Input!L$2:L186,"="&amp;"Yes",Input!C$2:C186,"="&amp;"Yes",Input!M$2:M186,"="&amp;Subgroup)&gt;0,"",Subgroup),"")</f>
        <v/>
      </c>
      <c r="AR187" s="89" t="str">
        <f t="shared" si="372"/>
        <v/>
      </c>
      <c r="AS187" s="76" t="str">
        <f t="shared" si="373"/>
        <v/>
      </c>
      <c r="AT187" s="34" t="str">
        <f t="shared" si="374"/>
        <v/>
      </c>
      <c r="AU187" s="90" t="str">
        <f t="shared" si="375"/>
        <v/>
      </c>
      <c r="AV187" s="34" t="str">
        <f t="shared" si="376"/>
        <v/>
      </c>
      <c r="AW187" s="34" t="str">
        <f t="shared" si="377"/>
        <v/>
      </c>
      <c r="AX187" s="34" t="str">
        <f t="shared" si="347"/>
        <v/>
      </c>
      <c r="AY187" s="34" t="str">
        <f t="shared" si="378"/>
        <v/>
      </c>
      <c r="AZ187" s="34" t="str">
        <f t="shared" si="379"/>
        <v/>
      </c>
      <c r="BA187" s="34" t="str">
        <f t="shared" si="348"/>
        <v/>
      </c>
      <c r="BB187" s="89" t="str">
        <f t="shared" si="380"/>
        <v/>
      </c>
      <c r="BC187" s="34" t="str">
        <f t="shared" si="349"/>
        <v/>
      </c>
      <c r="BD187" s="34" t="str">
        <f t="shared" si="350"/>
        <v/>
      </c>
      <c r="BE187" s="34" t="str">
        <f t="shared" si="381"/>
        <v/>
      </c>
      <c r="BF187" s="34" t="str">
        <f t="shared" si="382"/>
        <v/>
      </c>
      <c r="BG187" s="34" t="str">
        <f t="shared" si="319"/>
        <v/>
      </c>
      <c r="BH187" s="34" t="str">
        <f t="shared" si="320"/>
        <v/>
      </c>
      <c r="BI187" s="34" t="str">
        <f t="shared" si="383"/>
        <v/>
      </c>
      <c r="BJ187" s="34" t="str">
        <f t="shared" si="384"/>
        <v/>
      </c>
      <c r="BK187" s="34" t="str">
        <f t="shared" si="385"/>
        <v/>
      </c>
      <c r="BL187" s="34" t="e">
        <f t="shared" si="386"/>
        <v>#N/A</v>
      </c>
      <c r="BM187" s="84" t="str">
        <f t="shared" si="321"/>
        <v/>
      </c>
      <c r="BN187" s="34" t="str">
        <f t="shared" si="387"/>
        <v/>
      </c>
      <c r="BO187" s="34" t="str">
        <f t="shared" si="351"/>
        <v/>
      </c>
      <c r="BP187" s="34" t="str">
        <f t="shared" si="388"/>
        <v/>
      </c>
      <c r="BQ187" s="47" t="str">
        <f t="shared" si="322"/>
        <v/>
      </c>
      <c r="BV187" s="170"/>
      <c r="BW187" s="71" t="e">
        <f>IF(AND(Sufficient_data="Yes",Include_study?="Yes",Moderator&lt;&gt;""),'Moderator Analysis'!E:E,NA())</f>
        <v>#N/A</v>
      </c>
      <c r="BX187" s="34" t="e">
        <f>IF(AND(Include_study?="Yes",Sufficient_data="Yes",Moderator&lt;&gt;""),'Moderator Analysis'!F:F,NA())</f>
        <v>#N/A</v>
      </c>
      <c r="BY187" s="34" t="str">
        <f t="shared" si="352"/>
        <v/>
      </c>
      <c r="BZ187" s="34" t="str">
        <f>IF(AND(Sufficient_data="Yes",Include_study?="Yes",Moderator&lt;&gt;""),'Moderator Analysis'!F:F-CJ$2,"")</f>
        <v/>
      </c>
      <c r="CA187" s="34" t="str">
        <f>IF(AND(Sufficient_data="Yes",Include_study?="Yes",Moderator&lt;&gt;""),'Moderator Analysis'!E:E-CJ$3,"")</f>
        <v/>
      </c>
      <c r="CB187" s="47" t="str">
        <f t="shared" si="353"/>
        <v/>
      </c>
      <c r="CD187" s="95" t="str">
        <f t="shared" si="389"/>
        <v/>
      </c>
      <c r="CE187" s="77" t="str">
        <f>IF(AND(Sufficient_data="Yes",Include_study?="Yes",CD187&lt;&gt;""),'Moderator Analysis'!F:F-'Moderator Analysis'!J$37,"")</f>
        <v/>
      </c>
      <c r="CF187" s="77" t="str">
        <f>IF(AND(Sufficient_data="Yes",Include_study?="Yes",CD187&lt;&gt;""),'Moderator Analysis'!E:E-SUMPRODUCT('Moderator Analysis'!E:E,CD:CD)/SUM(CD:CD),"")</f>
        <v/>
      </c>
      <c r="CG187" s="96" t="str">
        <f>IF(AND(Sufficient_data="Yes",Include_study?="Yes",CD187&lt;&gt;""),CD:CD*(BX187-'Moderator Analysis'!J$29-'Moderator Analysis'!J$30*'Moderator Analysis'!E:E)^2,"")</f>
        <v/>
      </c>
      <c r="CL187" s="170"/>
      <c r="CM187" s="174"/>
      <c r="CN187" s="34" t="str">
        <f t="shared" si="354"/>
        <v/>
      </c>
      <c r="CO187" s="34" t="str">
        <f>IF(AND(Include_study?="Yes",Sufficient_data="Yes"),1/('Publication Bias Analysis'!F:F^2+IF(Additional_model="Fixed effect",0,Calculations!DB$11)),"")</f>
        <v/>
      </c>
      <c r="CP187" s="34" t="str">
        <f>IF(AND(Include_study?="Yes",Sufficient_data="Yes"),1/('Publication Bias Analysis'!F:F^2+IF(Additional_model="Fixed effect",0,'Publication Bias Analysis'!L$32)),"")</f>
        <v/>
      </c>
      <c r="CQ187" s="34" t="str">
        <f>IF(AND(Include_study?="Yes",Sufficient_data="Yes"),'Publication Bias Analysis'!E:E-'Publication Bias Analysis'!I$37,"")</f>
        <v/>
      </c>
      <c r="CR187" s="34" t="str">
        <f t="shared" si="355"/>
        <v/>
      </c>
      <c r="CS187" s="34" t="str">
        <f t="shared" si="364"/>
        <v/>
      </c>
      <c r="CT187" s="76" t="str">
        <f t="shared" si="356"/>
        <v/>
      </c>
      <c r="CU187" s="76" t="str">
        <f>IF(AND(Include_study?="Yes",Sufficient_data="Yes"),CT:CT+IF(DF:DF&lt;0,-1,1)*COUNTIF(CT$2:CT186,CT:CT),"")</f>
        <v/>
      </c>
      <c r="CV187" s="76" t="str">
        <f>IF(AND(Include_study?="Yes",Sufficient_data="Yes"),RANK(DJ:DJ,DJ:DJ,1)*IF(DI:DI&lt;0,-1,1)+IF(DI:DI&lt;0,-1,1)*COUNTIF(CT$2:CT186,CT:CT),"")</f>
        <v/>
      </c>
      <c r="CW187" s="76" t="str">
        <f>IF(AND(Include_study?="Yes",Sufficient_data="Yes"),RANK(DM:DM,DM:DM,1)*IF(DL:DL&lt;0,-1,1)+IF(DL:DL&lt;0,-1,1)*COUNTIF(CT$2:CT186,CT:CT),"")</f>
        <v/>
      </c>
      <c r="CX187" s="34" t="e">
        <f>IF(AND(Include_study?="Yes",Sufficient_data="Yes"),'Publication Bias Analysis'!E:E,NA())</f>
        <v>#N/A</v>
      </c>
      <c r="CY187" s="47" t="e">
        <f>IF(AND(Include_study?="Yes",Sufficient_data="Yes"),'Publication Bias Analysis'!F:F,NA())</f>
        <v>#N/A</v>
      </c>
      <c r="DE187" s="166"/>
      <c r="DF18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87" s="34" t="str">
        <f t="shared" si="390"/>
        <v/>
      </c>
      <c r="DH187" s="47" t="str">
        <f>IF(AND(Include_study?="Yes",Sufficient_data="Yes"),1/('Publication Bias Analysis'!F:F^2+IF(Additional_model="Fixed effect",0,$DQ$7)),"")</f>
        <v/>
      </c>
      <c r="DI187" s="34" t="str">
        <f>IF(AND(Include_study?="Yes",Sufficient_data="Yes"),IF('Publication Bias Analysis'!L$37="Left",'Publication Bias Analysis'!E:E-DQ$3,DQ$3-'Publication Bias Analysis'!E:E),"")</f>
        <v/>
      </c>
      <c r="DJ187" s="34" t="str">
        <f t="shared" si="391"/>
        <v/>
      </c>
      <c r="DK187" s="47" t="str">
        <f>IF(AND(DI187&lt;&gt;"",CU187&lt;=MAX(CU:CU)-DQ$8),1/('Publication Bias Analysis'!F:F^2+IF(Additional_model="Fixed effect",0,$DQ$15)),"")</f>
        <v/>
      </c>
      <c r="DL187" s="7" t="str">
        <f>IF(AND(Include_study?="Yes",Sufficient_data="Yes"),IF('Publication Bias Analysis'!L$37="Left",'Publication Bias Analysis'!E:E-DQ$11,DQ$11-'Publication Bias Analysis'!E:E),"")</f>
        <v/>
      </c>
      <c r="DM187" s="7" t="str">
        <f t="shared" si="392"/>
        <v/>
      </c>
      <c r="DN187" s="47" t="str">
        <f>IF(AND(DL187&lt;&gt;"",CV187&lt;=MAX(CV:CV)-DQ$16),1/('Publication Bias Analysis'!F:F^2+IF(Additional_model="Fixed effect",0,$DQ$23)),"")</f>
        <v/>
      </c>
      <c r="EF187" s="166"/>
      <c r="EG187" s="34" t="str">
        <f t="shared" si="315"/>
        <v/>
      </c>
      <c r="EH187" s="47" t="str">
        <f>IF(AND(Include_study?="Yes",Sufficient_data="Yes"),Z_score-('Publication Bias Analysis'!P$3+'Publication Bias Analysis'!P$4*Inverse_standard_error),"")</f>
        <v/>
      </c>
      <c r="EJ187" s="166"/>
      <c r="EK187" s="34" t="str">
        <f>IF(AND(Include_study?="Yes",Sufficient_data="Yes"),('Publication Bias Analysis'!E:E-SUMPRODUCT('Publication Bias Analysis'!E:E,Calculations!CN:CN)/SUM(Calculations!CN:CN))/(SQRT(EL:EL)),"")</f>
        <v/>
      </c>
      <c r="EL187" s="34" t="str">
        <f>IF(AND(Include_study?="Yes",Sufficient_data="Yes"),'Publication Bias Analysis'!F:F^2-1/(SUM(Calculations!CN:CN)),"")</f>
        <v/>
      </c>
      <c r="EM187" s="76" t="str">
        <f t="shared" si="357"/>
        <v/>
      </c>
      <c r="EN187" s="76" t="str">
        <f t="shared" si="358"/>
        <v/>
      </c>
      <c r="EO187" s="76" t="str">
        <f>IF(AND(Include_study?="Yes",Sufficient_data="Yes"),COUNTIFS(EM$2:EM186,"&lt;"&amp;EM187,EN$2:EN186,"&lt;"&amp;EN187)+COUNTIFS(EM188:EM$201,"&lt;"&amp;EM187,EN188:EN$201,"&lt;"&amp;EN187)+COUNTIFS(EM$2:EM186,"&gt;"&amp;EM187,EN$2:EN186,"&gt;"&amp;EN187)+COUNTIFS(EM188:EM$201,"&gt;"&amp;EM187,EN188:EN$201,"&gt;"&amp;EN187),"")</f>
        <v/>
      </c>
      <c r="EP187" s="101" t="str">
        <f>IF(AND(Include_study?="Yes",Sufficient_data="Yes"),COUNTIFS(EM$2:EM186,"&lt;"&amp;EM187,EN$2:EN186,"&gt;"&amp;EN187)+COUNTIFS(EM188:EM$201,"&lt;"&amp;EM187,EN188:EN$201,"&gt;"&amp;EN187)+COUNTIFS(EM$2:EM186,"&gt;"&amp;EM187,EN$2:EN186,"&lt;"&amp;EN187)+COUNTIFS(EM188:EM$201,"&gt;"&amp;EM187,EN188:EN$201,"&lt;"&amp;EN187),"")</f>
        <v/>
      </c>
      <c r="ER187" s="166"/>
      <c r="EW187" s="166"/>
      <c r="EX187" s="34" t="e">
        <f t="shared" si="359"/>
        <v>#N/A</v>
      </c>
      <c r="EY187" s="34" t="e">
        <f t="shared" si="360"/>
        <v>#N/A</v>
      </c>
      <c r="EZ187" s="34" t="str">
        <f t="shared" si="361"/>
        <v/>
      </c>
      <c r="FA187" s="47" t="str">
        <f>IF(AND(Include_study?="Yes",Sufficient_data="Yes"),Z_score-('Publication Bias Analysis'!AL$30+'Publication Bias Analysis'!AL$31*Inverse_standard_error),"")</f>
        <v/>
      </c>
      <c r="FG187" s="166"/>
      <c r="FH187" s="104" t="str">
        <f>IF(Z_score&lt;&gt;"",RANK('Publication Bias Analysis'!AT:AT,'Publication Bias Analysis'!AT:AT,1)+COUNTIF('Publication Bias Analysis'!AT$2:AT186,'Publication Bias Analysis'!AT187),"")</f>
        <v/>
      </c>
      <c r="FI187" s="34" t="str">
        <f t="shared" si="362"/>
        <v/>
      </c>
      <c r="FJ187" s="34" t="e">
        <f>IF('Publication Bias Analysis'!AS187&lt;&gt;"",'Publication Bias Analysis'!AS187,NA())</f>
        <v>#N/A</v>
      </c>
      <c r="FK187" s="34" t="e">
        <f>IF('Publication Bias Analysis'!AT187&lt;&gt;"",'Publication Bias Analysis'!AT187,NA())</f>
        <v>#N/A</v>
      </c>
      <c r="FL187" s="34" t="str">
        <f>IF(AND(Include_study?="Yes",Sufficient_data="Yes"),'Publication Bias Analysis'!AS:AS-AVERAGE('Publication Bias Analysis'!AS:AS),"")</f>
        <v/>
      </c>
      <c r="FM187" s="47" t="str">
        <f>IF(AND(Include_study?="Yes",Sufficient_data="Yes"),FK:FK-('Publication Bias Analysis'!AW$30+'Publication Bias Analysis'!AW$31*'Publication Bias Analysis'!AS:AS),"")</f>
        <v/>
      </c>
      <c r="FS187" s="166"/>
      <c r="FT187" s="34" t="str">
        <f t="shared" si="363"/>
        <v/>
      </c>
      <c r="FU187" s="90" t="str">
        <f t="shared" si="324"/>
        <v/>
      </c>
      <c r="FV187" s="47" t="str">
        <f t="shared" si="393"/>
        <v/>
      </c>
    </row>
    <row r="188" spans="1:178" x14ac:dyDescent="0.2">
      <c r="A188" s="169"/>
      <c r="B188" s="54" t="str">
        <f t="shared" si="325"/>
        <v/>
      </c>
      <c r="C188" s="76" t="str">
        <f>IF(B188&lt;&gt;"",IF(B188=0,COUNTIF(B$2:B187,0)+1,COUNTIF(B$2:B187,B188)+B188+COUNTIF(B:B,0)),"")</f>
        <v/>
      </c>
      <c r="D188" s="76" t="str">
        <f t="shared" si="326"/>
        <v/>
      </c>
      <c r="E188" s="121" t="str">
        <f>IF(AND(Sufficient_data="Yes",Include_study?="Yes",Input!Study_name&lt;&gt;""),Input!Study_name,"")</f>
        <v/>
      </c>
      <c r="F18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88" s="76" t="str">
        <f t="shared" si="327"/>
        <v/>
      </c>
      <c r="H188" s="132" t="str">
        <f t="shared" si="328"/>
        <v/>
      </c>
      <c r="I18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88" s="77" t="str">
        <f t="shared" si="329"/>
        <v/>
      </c>
      <c r="K188" s="77" t="str">
        <f t="shared" si="330"/>
        <v/>
      </c>
      <c r="L188" s="77" t="str">
        <f t="shared" si="331"/>
        <v/>
      </c>
      <c r="M188" s="77" t="str">
        <f t="shared" si="332"/>
        <v/>
      </c>
      <c r="N188" s="77" t="str">
        <f t="shared" si="333"/>
        <v/>
      </c>
      <c r="O188" s="146" t="str">
        <f t="shared" si="334"/>
        <v/>
      </c>
      <c r="P188" s="142" t="str">
        <f t="shared" si="335"/>
        <v/>
      </c>
      <c r="Q188" s="35"/>
      <c r="R188" s="71" t="e">
        <f t="shared" si="336"/>
        <v>#N/A</v>
      </c>
      <c r="S188" s="34" t="e">
        <f t="shared" si="337"/>
        <v>#N/A</v>
      </c>
      <c r="T188" s="47" t="e">
        <f t="shared" si="338"/>
        <v>#N/A</v>
      </c>
      <c r="Y188" s="169"/>
      <c r="Z188" s="83" t="str">
        <f t="shared" si="365"/>
        <v/>
      </c>
      <c r="AA188" s="34" t="str">
        <f t="shared" si="339"/>
        <v/>
      </c>
      <c r="AB188" s="34" t="str">
        <f t="shared" si="340"/>
        <v/>
      </c>
      <c r="AC188" s="34" t="str">
        <f t="shared" si="341"/>
        <v/>
      </c>
      <c r="AD188" s="34" t="str">
        <f t="shared" si="342"/>
        <v/>
      </c>
      <c r="AE188" s="77" t="str">
        <f t="shared" si="366"/>
        <v/>
      </c>
      <c r="AF188" s="77" t="str">
        <f t="shared" si="343"/>
        <v/>
      </c>
      <c r="AG188" s="84" t="str">
        <f t="shared" si="367"/>
        <v/>
      </c>
      <c r="AH188" s="34" t="str">
        <f t="shared" si="344"/>
        <v/>
      </c>
      <c r="AI188" s="34" t="str">
        <f t="shared" si="345"/>
        <v/>
      </c>
      <c r="AJ188" s="47" t="str">
        <f t="shared" si="346"/>
        <v/>
      </c>
      <c r="AK188" s="35"/>
      <c r="AL188" s="71" t="e">
        <f t="shared" si="368"/>
        <v>#N/A</v>
      </c>
      <c r="AM188" s="34" t="e">
        <f t="shared" si="369"/>
        <v>#N/A</v>
      </c>
      <c r="AN188" s="47" t="e">
        <f t="shared" si="370"/>
        <v>#N/A</v>
      </c>
      <c r="AO188" s="35"/>
      <c r="AP188" s="83" t="str">
        <f t="shared" si="371"/>
        <v/>
      </c>
      <c r="AQ188" s="34" t="str">
        <f>IF(AND(Sufficient_data="Yes",Include_study?="Yes",Subgroup&lt;&gt;""),IF(COUNTIFS(Input!L$2:L187,"="&amp;"Yes",Input!C$2:C187,"="&amp;"Yes",Input!M$2:M187,"="&amp;Subgroup)&gt;0,"",Subgroup),"")</f>
        <v/>
      </c>
      <c r="AR188" s="89" t="str">
        <f t="shared" si="372"/>
        <v/>
      </c>
      <c r="AS188" s="76" t="str">
        <f t="shared" si="373"/>
        <v/>
      </c>
      <c r="AT188" s="34" t="str">
        <f t="shared" si="374"/>
        <v/>
      </c>
      <c r="AU188" s="90" t="str">
        <f t="shared" si="375"/>
        <v/>
      </c>
      <c r="AV188" s="34" t="str">
        <f t="shared" si="376"/>
        <v/>
      </c>
      <c r="AW188" s="34" t="str">
        <f t="shared" si="377"/>
        <v/>
      </c>
      <c r="AX188" s="34" t="str">
        <f t="shared" si="347"/>
        <v/>
      </c>
      <c r="AY188" s="34" t="str">
        <f t="shared" si="378"/>
        <v/>
      </c>
      <c r="AZ188" s="34" t="str">
        <f t="shared" si="379"/>
        <v/>
      </c>
      <c r="BA188" s="34" t="str">
        <f t="shared" si="348"/>
        <v/>
      </c>
      <c r="BB188" s="89" t="str">
        <f t="shared" si="380"/>
        <v/>
      </c>
      <c r="BC188" s="34" t="str">
        <f t="shared" si="349"/>
        <v/>
      </c>
      <c r="BD188" s="34" t="str">
        <f t="shared" si="350"/>
        <v/>
      </c>
      <c r="BE188" s="34" t="str">
        <f t="shared" si="381"/>
        <v/>
      </c>
      <c r="BF188" s="34" t="str">
        <f t="shared" si="382"/>
        <v/>
      </c>
      <c r="BG188" s="34" t="str">
        <f t="shared" si="319"/>
        <v/>
      </c>
      <c r="BH188" s="34" t="str">
        <f t="shared" si="320"/>
        <v/>
      </c>
      <c r="BI188" s="34" t="str">
        <f t="shared" si="383"/>
        <v/>
      </c>
      <c r="BJ188" s="34" t="str">
        <f t="shared" si="384"/>
        <v/>
      </c>
      <c r="BK188" s="34" t="str">
        <f t="shared" si="385"/>
        <v/>
      </c>
      <c r="BL188" s="34" t="e">
        <f t="shared" si="386"/>
        <v>#N/A</v>
      </c>
      <c r="BM188" s="84" t="str">
        <f t="shared" si="321"/>
        <v/>
      </c>
      <c r="BN188" s="34" t="str">
        <f t="shared" si="387"/>
        <v/>
      </c>
      <c r="BO188" s="34" t="str">
        <f t="shared" si="351"/>
        <v/>
      </c>
      <c r="BP188" s="34" t="str">
        <f t="shared" si="388"/>
        <v/>
      </c>
      <c r="BQ188" s="47" t="str">
        <f t="shared" si="322"/>
        <v/>
      </c>
      <c r="BV188" s="170"/>
      <c r="BW188" s="71" t="e">
        <f>IF(AND(Sufficient_data="Yes",Include_study?="Yes",Moderator&lt;&gt;""),'Moderator Analysis'!E:E,NA())</f>
        <v>#N/A</v>
      </c>
      <c r="BX188" s="34" t="e">
        <f>IF(AND(Include_study?="Yes",Sufficient_data="Yes",Moderator&lt;&gt;""),'Moderator Analysis'!F:F,NA())</f>
        <v>#N/A</v>
      </c>
      <c r="BY188" s="34" t="str">
        <f t="shared" si="352"/>
        <v/>
      </c>
      <c r="BZ188" s="34" t="str">
        <f>IF(AND(Sufficient_data="Yes",Include_study?="Yes",Moderator&lt;&gt;""),'Moderator Analysis'!F:F-CJ$2,"")</f>
        <v/>
      </c>
      <c r="CA188" s="34" t="str">
        <f>IF(AND(Sufficient_data="Yes",Include_study?="Yes",Moderator&lt;&gt;""),'Moderator Analysis'!E:E-CJ$3,"")</f>
        <v/>
      </c>
      <c r="CB188" s="47" t="str">
        <f t="shared" si="353"/>
        <v/>
      </c>
      <c r="CD188" s="95" t="str">
        <f t="shared" si="389"/>
        <v/>
      </c>
      <c r="CE188" s="77" t="str">
        <f>IF(AND(Sufficient_data="Yes",Include_study?="Yes",CD188&lt;&gt;""),'Moderator Analysis'!F:F-'Moderator Analysis'!J$37,"")</f>
        <v/>
      </c>
      <c r="CF188" s="77" t="str">
        <f>IF(AND(Sufficient_data="Yes",Include_study?="Yes",CD188&lt;&gt;""),'Moderator Analysis'!E:E-SUMPRODUCT('Moderator Analysis'!E:E,CD:CD)/SUM(CD:CD),"")</f>
        <v/>
      </c>
      <c r="CG188" s="96" t="str">
        <f>IF(AND(Sufficient_data="Yes",Include_study?="Yes",CD188&lt;&gt;""),CD:CD*(BX188-'Moderator Analysis'!J$29-'Moderator Analysis'!J$30*'Moderator Analysis'!E:E)^2,"")</f>
        <v/>
      </c>
      <c r="CL188" s="170"/>
      <c r="CM188" s="174"/>
      <c r="CN188" s="34" t="str">
        <f t="shared" si="354"/>
        <v/>
      </c>
      <c r="CO188" s="34" t="str">
        <f>IF(AND(Include_study?="Yes",Sufficient_data="Yes"),1/('Publication Bias Analysis'!F:F^2+IF(Additional_model="Fixed effect",0,Calculations!DB$11)),"")</f>
        <v/>
      </c>
      <c r="CP188" s="34" t="str">
        <f>IF(AND(Include_study?="Yes",Sufficient_data="Yes"),1/('Publication Bias Analysis'!F:F^2+IF(Additional_model="Fixed effect",0,'Publication Bias Analysis'!L$32)),"")</f>
        <v/>
      </c>
      <c r="CQ188" s="34" t="str">
        <f>IF(AND(Include_study?="Yes",Sufficient_data="Yes"),'Publication Bias Analysis'!E:E-'Publication Bias Analysis'!I$37,"")</f>
        <v/>
      </c>
      <c r="CR188" s="34" t="str">
        <f t="shared" si="355"/>
        <v/>
      </c>
      <c r="CS188" s="34" t="str">
        <f t="shared" si="364"/>
        <v/>
      </c>
      <c r="CT188" s="76" t="str">
        <f t="shared" si="356"/>
        <v/>
      </c>
      <c r="CU188" s="76" t="str">
        <f>IF(AND(Include_study?="Yes",Sufficient_data="Yes"),CT:CT+IF(DF:DF&lt;0,-1,1)*COUNTIF(CT$2:CT187,CT:CT),"")</f>
        <v/>
      </c>
      <c r="CV188" s="76" t="str">
        <f>IF(AND(Include_study?="Yes",Sufficient_data="Yes"),RANK(DJ:DJ,DJ:DJ,1)*IF(DI:DI&lt;0,-1,1)+IF(DI:DI&lt;0,-1,1)*COUNTIF(CT$2:CT187,CT:CT),"")</f>
        <v/>
      </c>
      <c r="CW188" s="76" t="str">
        <f>IF(AND(Include_study?="Yes",Sufficient_data="Yes"),RANK(DM:DM,DM:DM,1)*IF(DL:DL&lt;0,-1,1)+IF(DL:DL&lt;0,-1,1)*COUNTIF(CT$2:CT187,CT:CT),"")</f>
        <v/>
      </c>
      <c r="CX188" s="34" t="e">
        <f>IF(AND(Include_study?="Yes",Sufficient_data="Yes"),'Publication Bias Analysis'!E:E,NA())</f>
        <v>#N/A</v>
      </c>
      <c r="CY188" s="47" t="e">
        <f>IF(AND(Include_study?="Yes",Sufficient_data="Yes"),'Publication Bias Analysis'!F:F,NA())</f>
        <v>#N/A</v>
      </c>
      <c r="DE188" s="166"/>
      <c r="DF18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88" s="34" t="str">
        <f t="shared" si="390"/>
        <v/>
      </c>
      <c r="DH188" s="47" t="str">
        <f>IF(AND(Include_study?="Yes",Sufficient_data="Yes"),1/('Publication Bias Analysis'!F:F^2+IF(Additional_model="Fixed effect",0,$DQ$7)),"")</f>
        <v/>
      </c>
      <c r="DI188" s="34" t="str">
        <f>IF(AND(Include_study?="Yes",Sufficient_data="Yes"),IF('Publication Bias Analysis'!L$37="Left",'Publication Bias Analysis'!E:E-DQ$3,DQ$3-'Publication Bias Analysis'!E:E),"")</f>
        <v/>
      </c>
      <c r="DJ188" s="34" t="str">
        <f t="shared" si="391"/>
        <v/>
      </c>
      <c r="DK188" s="47" t="str">
        <f>IF(AND(DI188&lt;&gt;"",CU188&lt;=MAX(CU:CU)-DQ$8),1/('Publication Bias Analysis'!F:F^2+IF(Additional_model="Fixed effect",0,$DQ$15)),"")</f>
        <v/>
      </c>
      <c r="DL188" s="7" t="str">
        <f>IF(AND(Include_study?="Yes",Sufficient_data="Yes"),IF('Publication Bias Analysis'!L$37="Left",'Publication Bias Analysis'!E:E-DQ$11,DQ$11-'Publication Bias Analysis'!E:E),"")</f>
        <v/>
      </c>
      <c r="DM188" s="7" t="str">
        <f t="shared" si="392"/>
        <v/>
      </c>
      <c r="DN188" s="47" t="str">
        <f>IF(AND(DL188&lt;&gt;"",CV188&lt;=MAX(CV:CV)-DQ$16),1/('Publication Bias Analysis'!F:F^2+IF(Additional_model="Fixed effect",0,$DQ$23)),"")</f>
        <v/>
      </c>
      <c r="EF188" s="166"/>
      <c r="EG188" s="34" t="str">
        <f t="shared" si="315"/>
        <v/>
      </c>
      <c r="EH188" s="47" t="str">
        <f>IF(AND(Include_study?="Yes",Sufficient_data="Yes"),Z_score-('Publication Bias Analysis'!P$3+'Publication Bias Analysis'!P$4*Inverse_standard_error),"")</f>
        <v/>
      </c>
      <c r="EJ188" s="166"/>
      <c r="EK188" s="34" t="str">
        <f>IF(AND(Include_study?="Yes",Sufficient_data="Yes"),('Publication Bias Analysis'!E:E-SUMPRODUCT('Publication Bias Analysis'!E:E,Calculations!CN:CN)/SUM(Calculations!CN:CN))/(SQRT(EL:EL)),"")</f>
        <v/>
      </c>
      <c r="EL188" s="34" t="str">
        <f>IF(AND(Include_study?="Yes",Sufficient_data="Yes"),'Publication Bias Analysis'!F:F^2-1/(SUM(Calculations!CN:CN)),"")</f>
        <v/>
      </c>
      <c r="EM188" s="76" t="str">
        <f t="shared" si="357"/>
        <v/>
      </c>
      <c r="EN188" s="76" t="str">
        <f t="shared" si="358"/>
        <v/>
      </c>
      <c r="EO188" s="76" t="str">
        <f>IF(AND(Include_study?="Yes",Sufficient_data="Yes"),COUNTIFS(EM$2:EM187,"&lt;"&amp;EM188,EN$2:EN187,"&lt;"&amp;EN188)+COUNTIFS(EM189:EM$201,"&lt;"&amp;EM188,EN189:EN$201,"&lt;"&amp;EN188)+COUNTIFS(EM$2:EM187,"&gt;"&amp;EM188,EN$2:EN187,"&gt;"&amp;EN188)+COUNTIFS(EM189:EM$201,"&gt;"&amp;EM188,EN189:EN$201,"&gt;"&amp;EN188),"")</f>
        <v/>
      </c>
      <c r="EP188" s="101" t="str">
        <f>IF(AND(Include_study?="Yes",Sufficient_data="Yes"),COUNTIFS(EM$2:EM187,"&lt;"&amp;EM188,EN$2:EN187,"&gt;"&amp;EN188)+COUNTIFS(EM189:EM$201,"&lt;"&amp;EM188,EN189:EN$201,"&gt;"&amp;EN188)+COUNTIFS(EM$2:EM187,"&gt;"&amp;EM188,EN$2:EN187,"&lt;"&amp;EN188)+COUNTIFS(EM189:EM$201,"&gt;"&amp;EM188,EN189:EN$201,"&lt;"&amp;EN188),"")</f>
        <v/>
      </c>
      <c r="ER188" s="166"/>
      <c r="EW188" s="166"/>
      <c r="EX188" s="34" t="e">
        <f t="shared" si="359"/>
        <v>#N/A</v>
      </c>
      <c r="EY188" s="34" t="e">
        <f t="shared" si="360"/>
        <v>#N/A</v>
      </c>
      <c r="EZ188" s="34" t="str">
        <f t="shared" si="361"/>
        <v/>
      </c>
      <c r="FA188" s="47" t="str">
        <f>IF(AND(Include_study?="Yes",Sufficient_data="Yes"),Z_score-('Publication Bias Analysis'!AL$30+'Publication Bias Analysis'!AL$31*Inverse_standard_error),"")</f>
        <v/>
      </c>
      <c r="FG188" s="166"/>
      <c r="FH188" s="104" t="str">
        <f>IF(Z_score&lt;&gt;"",RANK('Publication Bias Analysis'!AT:AT,'Publication Bias Analysis'!AT:AT,1)+COUNTIF('Publication Bias Analysis'!AT$2:AT187,'Publication Bias Analysis'!AT188),"")</f>
        <v/>
      </c>
      <c r="FI188" s="34" t="str">
        <f t="shared" si="362"/>
        <v/>
      </c>
      <c r="FJ188" s="34" t="e">
        <f>IF('Publication Bias Analysis'!AS188&lt;&gt;"",'Publication Bias Analysis'!AS188,NA())</f>
        <v>#N/A</v>
      </c>
      <c r="FK188" s="34" t="e">
        <f>IF('Publication Bias Analysis'!AT188&lt;&gt;"",'Publication Bias Analysis'!AT188,NA())</f>
        <v>#N/A</v>
      </c>
      <c r="FL188" s="34" t="str">
        <f>IF(AND(Include_study?="Yes",Sufficient_data="Yes"),'Publication Bias Analysis'!AS:AS-AVERAGE('Publication Bias Analysis'!AS:AS),"")</f>
        <v/>
      </c>
      <c r="FM188" s="47" t="str">
        <f>IF(AND(Include_study?="Yes",Sufficient_data="Yes"),FK:FK-('Publication Bias Analysis'!AW$30+'Publication Bias Analysis'!AW$31*'Publication Bias Analysis'!AS:AS),"")</f>
        <v/>
      </c>
      <c r="FS188" s="166"/>
      <c r="FT188" s="34" t="str">
        <f t="shared" si="363"/>
        <v/>
      </c>
      <c r="FU188" s="90" t="str">
        <f t="shared" si="324"/>
        <v/>
      </c>
      <c r="FV188" s="47" t="str">
        <f t="shared" si="393"/>
        <v/>
      </c>
    </row>
    <row r="189" spans="1:178" x14ac:dyDescent="0.2">
      <c r="A189" s="169"/>
      <c r="B189" s="54" t="str">
        <f t="shared" si="325"/>
        <v/>
      </c>
      <c r="C189" s="76" t="str">
        <f>IF(B189&lt;&gt;"",IF(B189=0,COUNTIF(B$2:B188,0)+1,COUNTIF(B$2:B188,B189)+B189+COUNTIF(B:B,0)),"")</f>
        <v/>
      </c>
      <c r="D189" s="76" t="str">
        <f t="shared" si="326"/>
        <v/>
      </c>
      <c r="E189" s="121" t="str">
        <f>IF(AND(Sufficient_data="Yes",Include_study?="Yes",Input!Study_name&lt;&gt;""),Input!Study_name,"")</f>
        <v/>
      </c>
      <c r="F18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89" s="76" t="str">
        <f t="shared" si="327"/>
        <v/>
      </c>
      <c r="H189" s="132" t="str">
        <f t="shared" si="328"/>
        <v/>
      </c>
      <c r="I18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89" s="77" t="str">
        <f t="shared" si="329"/>
        <v/>
      </c>
      <c r="K189" s="77" t="str">
        <f t="shared" si="330"/>
        <v/>
      </c>
      <c r="L189" s="77" t="str">
        <f t="shared" si="331"/>
        <v/>
      </c>
      <c r="M189" s="77" t="str">
        <f t="shared" si="332"/>
        <v/>
      </c>
      <c r="N189" s="77" t="str">
        <f t="shared" si="333"/>
        <v/>
      </c>
      <c r="O189" s="146" t="str">
        <f t="shared" si="334"/>
        <v/>
      </c>
      <c r="P189" s="142" t="str">
        <f t="shared" si="335"/>
        <v/>
      </c>
      <c r="Q189" s="35"/>
      <c r="R189" s="71" t="e">
        <f t="shared" si="336"/>
        <v>#N/A</v>
      </c>
      <c r="S189" s="34" t="e">
        <f t="shared" si="337"/>
        <v>#N/A</v>
      </c>
      <c r="T189" s="47" t="e">
        <f t="shared" si="338"/>
        <v>#N/A</v>
      </c>
      <c r="Y189" s="169"/>
      <c r="Z189" s="83" t="str">
        <f t="shared" si="365"/>
        <v/>
      </c>
      <c r="AA189" s="34" t="str">
        <f t="shared" si="339"/>
        <v/>
      </c>
      <c r="AB189" s="34" t="str">
        <f t="shared" si="340"/>
        <v/>
      </c>
      <c r="AC189" s="34" t="str">
        <f t="shared" si="341"/>
        <v/>
      </c>
      <c r="AD189" s="34" t="str">
        <f t="shared" si="342"/>
        <v/>
      </c>
      <c r="AE189" s="77" t="str">
        <f t="shared" si="366"/>
        <v/>
      </c>
      <c r="AF189" s="77" t="str">
        <f t="shared" si="343"/>
        <v/>
      </c>
      <c r="AG189" s="84" t="str">
        <f t="shared" si="367"/>
        <v/>
      </c>
      <c r="AH189" s="34" t="str">
        <f t="shared" si="344"/>
        <v/>
      </c>
      <c r="AI189" s="34" t="str">
        <f t="shared" si="345"/>
        <v/>
      </c>
      <c r="AJ189" s="47" t="str">
        <f t="shared" si="346"/>
        <v/>
      </c>
      <c r="AK189" s="35"/>
      <c r="AL189" s="71" t="e">
        <f t="shared" si="368"/>
        <v>#N/A</v>
      </c>
      <c r="AM189" s="34" t="e">
        <f t="shared" si="369"/>
        <v>#N/A</v>
      </c>
      <c r="AN189" s="47" t="e">
        <f t="shared" si="370"/>
        <v>#N/A</v>
      </c>
      <c r="AO189" s="35"/>
      <c r="AP189" s="83" t="str">
        <f t="shared" si="371"/>
        <v/>
      </c>
      <c r="AQ189" s="34" t="str">
        <f>IF(AND(Sufficient_data="Yes",Include_study?="Yes",Subgroup&lt;&gt;""),IF(COUNTIFS(Input!L$2:L188,"="&amp;"Yes",Input!C$2:C188,"="&amp;"Yes",Input!M$2:M188,"="&amp;Subgroup)&gt;0,"",Subgroup),"")</f>
        <v/>
      </c>
      <c r="AR189" s="89" t="str">
        <f t="shared" si="372"/>
        <v/>
      </c>
      <c r="AS189" s="76" t="str">
        <f t="shared" si="373"/>
        <v/>
      </c>
      <c r="AT189" s="34" t="str">
        <f t="shared" si="374"/>
        <v/>
      </c>
      <c r="AU189" s="90" t="str">
        <f t="shared" si="375"/>
        <v/>
      </c>
      <c r="AV189" s="34" t="str">
        <f t="shared" si="376"/>
        <v/>
      </c>
      <c r="AW189" s="34" t="str">
        <f t="shared" si="377"/>
        <v/>
      </c>
      <c r="AX189" s="34" t="str">
        <f t="shared" si="347"/>
        <v/>
      </c>
      <c r="AY189" s="34" t="str">
        <f t="shared" si="378"/>
        <v/>
      </c>
      <c r="AZ189" s="34" t="str">
        <f t="shared" si="379"/>
        <v/>
      </c>
      <c r="BA189" s="34" t="str">
        <f t="shared" si="348"/>
        <v/>
      </c>
      <c r="BB189" s="89" t="str">
        <f t="shared" si="380"/>
        <v/>
      </c>
      <c r="BC189" s="34" t="str">
        <f t="shared" si="349"/>
        <v/>
      </c>
      <c r="BD189" s="34" t="str">
        <f t="shared" si="350"/>
        <v/>
      </c>
      <c r="BE189" s="34" t="str">
        <f t="shared" si="381"/>
        <v/>
      </c>
      <c r="BF189" s="34" t="str">
        <f t="shared" si="382"/>
        <v/>
      </c>
      <c r="BG189" s="34" t="str">
        <f t="shared" si="319"/>
        <v/>
      </c>
      <c r="BH189" s="34" t="str">
        <f t="shared" si="320"/>
        <v/>
      </c>
      <c r="BI189" s="34" t="str">
        <f t="shared" si="383"/>
        <v/>
      </c>
      <c r="BJ189" s="34" t="str">
        <f t="shared" si="384"/>
        <v/>
      </c>
      <c r="BK189" s="34" t="str">
        <f t="shared" si="385"/>
        <v/>
      </c>
      <c r="BL189" s="34" t="e">
        <f t="shared" si="386"/>
        <v>#N/A</v>
      </c>
      <c r="BM189" s="84" t="str">
        <f t="shared" si="321"/>
        <v/>
      </c>
      <c r="BN189" s="34" t="str">
        <f t="shared" si="387"/>
        <v/>
      </c>
      <c r="BO189" s="34" t="str">
        <f t="shared" si="351"/>
        <v/>
      </c>
      <c r="BP189" s="34" t="str">
        <f t="shared" si="388"/>
        <v/>
      </c>
      <c r="BQ189" s="47" t="str">
        <f t="shared" si="322"/>
        <v/>
      </c>
      <c r="BV189" s="170"/>
      <c r="BW189" s="71" t="e">
        <f>IF(AND(Sufficient_data="Yes",Include_study?="Yes",Moderator&lt;&gt;""),'Moderator Analysis'!E:E,NA())</f>
        <v>#N/A</v>
      </c>
      <c r="BX189" s="34" t="e">
        <f>IF(AND(Include_study?="Yes",Sufficient_data="Yes",Moderator&lt;&gt;""),'Moderator Analysis'!F:F,NA())</f>
        <v>#N/A</v>
      </c>
      <c r="BY189" s="34" t="str">
        <f t="shared" si="352"/>
        <v/>
      </c>
      <c r="BZ189" s="34" t="str">
        <f>IF(AND(Sufficient_data="Yes",Include_study?="Yes",Moderator&lt;&gt;""),'Moderator Analysis'!F:F-CJ$2,"")</f>
        <v/>
      </c>
      <c r="CA189" s="34" t="str">
        <f>IF(AND(Sufficient_data="Yes",Include_study?="Yes",Moderator&lt;&gt;""),'Moderator Analysis'!E:E-CJ$3,"")</f>
        <v/>
      </c>
      <c r="CB189" s="47" t="str">
        <f t="shared" si="353"/>
        <v/>
      </c>
      <c r="CD189" s="95" t="str">
        <f t="shared" si="389"/>
        <v/>
      </c>
      <c r="CE189" s="77" t="str">
        <f>IF(AND(Sufficient_data="Yes",Include_study?="Yes",CD189&lt;&gt;""),'Moderator Analysis'!F:F-'Moderator Analysis'!J$37,"")</f>
        <v/>
      </c>
      <c r="CF189" s="77" t="str">
        <f>IF(AND(Sufficient_data="Yes",Include_study?="Yes",CD189&lt;&gt;""),'Moderator Analysis'!E:E-SUMPRODUCT('Moderator Analysis'!E:E,CD:CD)/SUM(CD:CD),"")</f>
        <v/>
      </c>
      <c r="CG189" s="96" t="str">
        <f>IF(AND(Sufficient_data="Yes",Include_study?="Yes",CD189&lt;&gt;""),CD:CD*(BX189-'Moderator Analysis'!J$29-'Moderator Analysis'!J$30*'Moderator Analysis'!E:E)^2,"")</f>
        <v/>
      </c>
      <c r="CL189" s="170"/>
      <c r="CM189" s="174"/>
      <c r="CN189" s="34" t="str">
        <f t="shared" si="354"/>
        <v/>
      </c>
      <c r="CO189" s="34" t="str">
        <f>IF(AND(Include_study?="Yes",Sufficient_data="Yes"),1/('Publication Bias Analysis'!F:F^2+IF(Additional_model="Fixed effect",0,Calculations!DB$11)),"")</f>
        <v/>
      </c>
      <c r="CP189" s="34" t="str">
        <f>IF(AND(Include_study?="Yes",Sufficient_data="Yes"),1/('Publication Bias Analysis'!F:F^2+IF(Additional_model="Fixed effect",0,'Publication Bias Analysis'!L$32)),"")</f>
        <v/>
      </c>
      <c r="CQ189" s="34" t="str">
        <f>IF(AND(Include_study?="Yes",Sufficient_data="Yes"),'Publication Bias Analysis'!E:E-'Publication Bias Analysis'!I$37,"")</f>
        <v/>
      </c>
      <c r="CR189" s="34" t="str">
        <f t="shared" si="355"/>
        <v/>
      </c>
      <c r="CS189" s="34" t="str">
        <f t="shared" si="364"/>
        <v/>
      </c>
      <c r="CT189" s="76" t="str">
        <f t="shared" si="356"/>
        <v/>
      </c>
      <c r="CU189" s="76" t="str">
        <f>IF(AND(Include_study?="Yes",Sufficient_data="Yes"),CT:CT+IF(DF:DF&lt;0,-1,1)*COUNTIF(CT$2:CT188,CT:CT),"")</f>
        <v/>
      </c>
      <c r="CV189" s="76" t="str">
        <f>IF(AND(Include_study?="Yes",Sufficient_data="Yes"),RANK(DJ:DJ,DJ:DJ,1)*IF(DI:DI&lt;0,-1,1)+IF(DI:DI&lt;0,-1,1)*COUNTIF(CT$2:CT188,CT:CT),"")</f>
        <v/>
      </c>
      <c r="CW189" s="76" t="str">
        <f>IF(AND(Include_study?="Yes",Sufficient_data="Yes"),RANK(DM:DM,DM:DM,1)*IF(DL:DL&lt;0,-1,1)+IF(DL:DL&lt;0,-1,1)*COUNTIF(CT$2:CT188,CT:CT),"")</f>
        <v/>
      </c>
      <c r="CX189" s="34" t="e">
        <f>IF(AND(Include_study?="Yes",Sufficient_data="Yes"),'Publication Bias Analysis'!E:E,NA())</f>
        <v>#N/A</v>
      </c>
      <c r="CY189" s="47" t="e">
        <f>IF(AND(Include_study?="Yes",Sufficient_data="Yes"),'Publication Bias Analysis'!F:F,NA())</f>
        <v>#N/A</v>
      </c>
      <c r="DE189" s="166"/>
      <c r="DF18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89" s="34" t="str">
        <f t="shared" si="390"/>
        <v/>
      </c>
      <c r="DH189" s="47" t="str">
        <f>IF(AND(Include_study?="Yes",Sufficient_data="Yes"),1/('Publication Bias Analysis'!F:F^2+IF(Additional_model="Fixed effect",0,$DQ$7)),"")</f>
        <v/>
      </c>
      <c r="DI189" s="34" t="str">
        <f>IF(AND(Include_study?="Yes",Sufficient_data="Yes"),IF('Publication Bias Analysis'!L$37="Left",'Publication Bias Analysis'!E:E-DQ$3,DQ$3-'Publication Bias Analysis'!E:E),"")</f>
        <v/>
      </c>
      <c r="DJ189" s="34" t="str">
        <f t="shared" si="391"/>
        <v/>
      </c>
      <c r="DK189" s="47" t="str">
        <f>IF(AND(DI189&lt;&gt;"",CU189&lt;=MAX(CU:CU)-DQ$8),1/('Publication Bias Analysis'!F:F^2+IF(Additional_model="Fixed effect",0,$DQ$15)),"")</f>
        <v/>
      </c>
      <c r="DL189" s="7" t="str">
        <f>IF(AND(Include_study?="Yes",Sufficient_data="Yes"),IF('Publication Bias Analysis'!L$37="Left",'Publication Bias Analysis'!E:E-DQ$11,DQ$11-'Publication Bias Analysis'!E:E),"")</f>
        <v/>
      </c>
      <c r="DM189" s="7" t="str">
        <f t="shared" si="392"/>
        <v/>
      </c>
      <c r="DN189" s="47" t="str">
        <f>IF(AND(DL189&lt;&gt;"",CV189&lt;=MAX(CV:CV)-DQ$16),1/('Publication Bias Analysis'!F:F^2+IF(Additional_model="Fixed effect",0,$DQ$23)),"")</f>
        <v/>
      </c>
      <c r="EF189" s="166"/>
      <c r="EG189" s="34" t="str">
        <f t="shared" si="315"/>
        <v/>
      </c>
      <c r="EH189" s="47" t="str">
        <f>IF(AND(Include_study?="Yes",Sufficient_data="Yes"),Z_score-('Publication Bias Analysis'!P$3+'Publication Bias Analysis'!P$4*Inverse_standard_error),"")</f>
        <v/>
      </c>
      <c r="EJ189" s="166"/>
      <c r="EK189" s="34" t="str">
        <f>IF(AND(Include_study?="Yes",Sufficient_data="Yes"),('Publication Bias Analysis'!E:E-SUMPRODUCT('Publication Bias Analysis'!E:E,Calculations!CN:CN)/SUM(Calculations!CN:CN))/(SQRT(EL:EL)),"")</f>
        <v/>
      </c>
      <c r="EL189" s="34" t="str">
        <f>IF(AND(Include_study?="Yes",Sufficient_data="Yes"),'Publication Bias Analysis'!F:F^2-1/(SUM(Calculations!CN:CN)),"")</f>
        <v/>
      </c>
      <c r="EM189" s="76" t="str">
        <f t="shared" si="357"/>
        <v/>
      </c>
      <c r="EN189" s="76" t="str">
        <f t="shared" si="358"/>
        <v/>
      </c>
      <c r="EO189" s="76" t="str">
        <f>IF(AND(Include_study?="Yes",Sufficient_data="Yes"),COUNTIFS(EM$2:EM188,"&lt;"&amp;EM189,EN$2:EN188,"&lt;"&amp;EN189)+COUNTIFS(EM190:EM$201,"&lt;"&amp;EM189,EN190:EN$201,"&lt;"&amp;EN189)+COUNTIFS(EM$2:EM188,"&gt;"&amp;EM189,EN$2:EN188,"&gt;"&amp;EN189)+COUNTIFS(EM190:EM$201,"&gt;"&amp;EM189,EN190:EN$201,"&gt;"&amp;EN189),"")</f>
        <v/>
      </c>
      <c r="EP189" s="101" t="str">
        <f>IF(AND(Include_study?="Yes",Sufficient_data="Yes"),COUNTIFS(EM$2:EM188,"&lt;"&amp;EM189,EN$2:EN188,"&gt;"&amp;EN189)+COUNTIFS(EM190:EM$201,"&lt;"&amp;EM189,EN190:EN$201,"&gt;"&amp;EN189)+COUNTIFS(EM$2:EM188,"&gt;"&amp;EM189,EN$2:EN188,"&lt;"&amp;EN189)+COUNTIFS(EM190:EM$201,"&gt;"&amp;EM189,EN190:EN$201,"&lt;"&amp;EN189),"")</f>
        <v/>
      </c>
      <c r="ER189" s="166"/>
      <c r="EW189" s="166"/>
      <c r="EX189" s="34" t="e">
        <f t="shared" si="359"/>
        <v>#N/A</v>
      </c>
      <c r="EY189" s="34" t="e">
        <f t="shared" si="360"/>
        <v>#N/A</v>
      </c>
      <c r="EZ189" s="34" t="str">
        <f t="shared" si="361"/>
        <v/>
      </c>
      <c r="FA189" s="47" t="str">
        <f>IF(AND(Include_study?="Yes",Sufficient_data="Yes"),Z_score-('Publication Bias Analysis'!AL$30+'Publication Bias Analysis'!AL$31*Inverse_standard_error),"")</f>
        <v/>
      </c>
      <c r="FG189" s="166"/>
      <c r="FH189" s="104" t="str">
        <f>IF(Z_score&lt;&gt;"",RANK('Publication Bias Analysis'!AT:AT,'Publication Bias Analysis'!AT:AT,1)+COUNTIF('Publication Bias Analysis'!AT$2:AT188,'Publication Bias Analysis'!AT189),"")</f>
        <v/>
      </c>
      <c r="FI189" s="34" t="str">
        <f t="shared" si="362"/>
        <v/>
      </c>
      <c r="FJ189" s="34" t="e">
        <f>IF('Publication Bias Analysis'!AS189&lt;&gt;"",'Publication Bias Analysis'!AS189,NA())</f>
        <v>#N/A</v>
      </c>
      <c r="FK189" s="34" t="e">
        <f>IF('Publication Bias Analysis'!AT189&lt;&gt;"",'Publication Bias Analysis'!AT189,NA())</f>
        <v>#N/A</v>
      </c>
      <c r="FL189" s="34" t="str">
        <f>IF(AND(Include_study?="Yes",Sufficient_data="Yes"),'Publication Bias Analysis'!AS:AS-AVERAGE('Publication Bias Analysis'!AS:AS),"")</f>
        <v/>
      </c>
      <c r="FM189" s="47" t="str">
        <f>IF(AND(Include_study?="Yes",Sufficient_data="Yes"),FK:FK-('Publication Bias Analysis'!AW$30+'Publication Bias Analysis'!AW$31*'Publication Bias Analysis'!AS:AS),"")</f>
        <v/>
      </c>
      <c r="FS189" s="166"/>
      <c r="FT189" s="34" t="str">
        <f t="shared" si="363"/>
        <v/>
      </c>
      <c r="FU189" s="90" t="str">
        <f t="shared" si="324"/>
        <v/>
      </c>
      <c r="FV189" s="47" t="str">
        <f t="shared" si="393"/>
        <v/>
      </c>
    </row>
    <row r="190" spans="1:178" x14ac:dyDescent="0.2">
      <c r="A190" s="169"/>
      <c r="B190" s="54" t="str">
        <f t="shared" si="325"/>
        <v/>
      </c>
      <c r="C190" s="76" t="str">
        <f>IF(B190&lt;&gt;"",IF(B190=0,COUNTIF(B$2:B189,0)+1,COUNTIF(B$2:B189,B190)+B190+COUNTIF(B:B,0)),"")</f>
        <v/>
      </c>
      <c r="D190" s="76" t="str">
        <f t="shared" si="326"/>
        <v/>
      </c>
      <c r="E190" s="121" t="str">
        <f>IF(AND(Sufficient_data="Yes",Include_study?="Yes",Input!Study_name&lt;&gt;""),Input!Study_name,"")</f>
        <v/>
      </c>
      <c r="F19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90" s="76" t="str">
        <f t="shared" si="327"/>
        <v/>
      </c>
      <c r="H190" s="132" t="str">
        <f t="shared" si="328"/>
        <v/>
      </c>
      <c r="I19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90" s="77" t="str">
        <f t="shared" si="329"/>
        <v/>
      </c>
      <c r="K190" s="77" t="str">
        <f t="shared" si="330"/>
        <v/>
      </c>
      <c r="L190" s="77" t="str">
        <f t="shared" si="331"/>
        <v/>
      </c>
      <c r="M190" s="77" t="str">
        <f t="shared" si="332"/>
        <v/>
      </c>
      <c r="N190" s="77" t="str">
        <f t="shared" si="333"/>
        <v/>
      </c>
      <c r="O190" s="146" t="str">
        <f t="shared" si="334"/>
        <v/>
      </c>
      <c r="P190" s="142" t="str">
        <f t="shared" si="335"/>
        <v/>
      </c>
      <c r="Q190" s="35"/>
      <c r="R190" s="71" t="e">
        <f t="shared" si="336"/>
        <v>#N/A</v>
      </c>
      <c r="S190" s="34" t="e">
        <f t="shared" si="337"/>
        <v>#N/A</v>
      </c>
      <c r="T190" s="47" t="e">
        <f t="shared" si="338"/>
        <v>#N/A</v>
      </c>
      <c r="Y190" s="169"/>
      <c r="Z190" s="83" t="str">
        <f t="shared" si="365"/>
        <v/>
      </c>
      <c r="AA190" s="34" t="str">
        <f t="shared" si="339"/>
        <v/>
      </c>
      <c r="AB190" s="34" t="str">
        <f t="shared" si="340"/>
        <v/>
      </c>
      <c r="AC190" s="34" t="str">
        <f t="shared" si="341"/>
        <v/>
      </c>
      <c r="AD190" s="34" t="str">
        <f t="shared" si="342"/>
        <v/>
      </c>
      <c r="AE190" s="77" t="str">
        <f t="shared" si="366"/>
        <v/>
      </c>
      <c r="AF190" s="77" t="str">
        <f t="shared" si="343"/>
        <v/>
      </c>
      <c r="AG190" s="84" t="str">
        <f t="shared" si="367"/>
        <v/>
      </c>
      <c r="AH190" s="34" t="str">
        <f t="shared" si="344"/>
        <v/>
      </c>
      <c r="AI190" s="34" t="str">
        <f t="shared" si="345"/>
        <v/>
      </c>
      <c r="AJ190" s="47" t="str">
        <f t="shared" si="346"/>
        <v/>
      </c>
      <c r="AK190" s="35"/>
      <c r="AL190" s="71" t="e">
        <f t="shared" si="368"/>
        <v>#N/A</v>
      </c>
      <c r="AM190" s="34" t="e">
        <f t="shared" si="369"/>
        <v>#N/A</v>
      </c>
      <c r="AN190" s="47" t="e">
        <f t="shared" si="370"/>
        <v>#N/A</v>
      </c>
      <c r="AO190" s="35"/>
      <c r="AP190" s="83" t="str">
        <f t="shared" si="371"/>
        <v/>
      </c>
      <c r="AQ190" s="34" t="str">
        <f>IF(AND(Sufficient_data="Yes",Include_study?="Yes",Subgroup&lt;&gt;""),IF(COUNTIFS(Input!L$2:L189,"="&amp;"Yes",Input!C$2:C189,"="&amp;"Yes",Input!M$2:M189,"="&amp;Subgroup)&gt;0,"",Subgroup),"")</f>
        <v/>
      </c>
      <c r="AR190" s="89" t="str">
        <f t="shared" si="372"/>
        <v/>
      </c>
      <c r="AS190" s="76" t="str">
        <f t="shared" si="373"/>
        <v/>
      </c>
      <c r="AT190" s="34" t="str">
        <f t="shared" si="374"/>
        <v/>
      </c>
      <c r="AU190" s="90" t="str">
        <f t="shared" si="375"/>
        <v/>
      </c>
      <c r="AV190" s="34" t="str">
        <f t="shared" si="376"/>
        <v/>
      </c>
      <c r="AW190" s="34" t="str">
        <f t="shared" si="377"/>
        <v/>
      </c>
      <c r="AX190" s="34" t="str">
        <f t="shared" si="347"/>
        <v/>
      </c>
      <c r="AY190" s="34" t="str">
        <f t="shared" si="378"/>
        <v/>
      </c>
      <c r="AZ190" s="34" t="str">
        <f t="shared" si="379"/>
        <v/>
      </c>
      <c r="BA190" s="34" t="str">
        <f t="shared" si="348"/>
        <v/>
      </c>
      <c r="BB190" s="89" t="str">
        <f t="shared" si="380"/>
        <v/>
      </c>
      <c r="BC190" s="34" t="str">
        <f t="shared" si="349"/>
        <v/>
      </c>
      <c r="BD190" s="34" t="str">
        <f t="shared" si="350"/>
        <v/>
      </c>
      <c r="BE190" s="34" t="str">
        <f t="shared" si="381"/>
        <v/>
      </c>
      <c r="BF190" s="34" t="str">
        <f t="shared" si="382"/>
        <v/>
      </c>
      <c r="BG190" s="34" t="str">
        <f t="shared" si="319"/>
        <v/>
      </c>
      <c r="BH190" s="34" t="str">
        <f t="shared" si="320"/>
        <v/>
      </c>
      <c r="BI190" s="34" t="str">
        <f t="shared" si="383"/>
        <v/>
      </c>
      <c r="BJ190" s="34" t="str">
        <f t="shared" si="384"/>
        <v/>
      </c>
      <c r="BK190" s="34" t="str">
        <f t="shared" si="385"/>
        <v/>
      </c>
      <c r="BL190" s="34" t="e">
        <f t="shared" si="386"/>
        <v>#N/A</v>
      </c>
      <c r="BM190" s="84" t="str">
        <f t="shared" si="321"/>
        <v/>
      </c>
      <c r="BN190" s="34" t="str">
        <f t="shared" si="387"/>
        <v/>
      </c>
      <c r="BO190" s="34" t="str">
        <f t="shared" si="351"/>
        <v/>
      </c>
      <c r="BP190" s="34" t="str">
        <f t="shared" si="388"/>
        <v/>
      </c>
      <c r="BQ190" s="47" t="str">
        <f t="shared" si="322"/>
        <v/>
      </c>
      <c r="BV190" s="170"/>
      <c r="BW190" s="71" t="e">
        <f>IF(AND(Sufficient_data="Yes",Include_study?="Yes",Moderator&lt;&gt;""),'Moderator Analysis'!E:E,NA())</f>
        <v>#N/A</v>
      </c>
      <c r="BX190" s="34" t="e">
        <f>IF(AND(Include_study?="Yes",Sufficient_data="Yes",Moderator&lt;&gt;""),'Moderator Analysis'!F:F,NA())</f>
        <v>#N/A</v>
      </c>
      <c r="BY190" s="34" t="str">
        <f t="shared" si="352"/>
        <v/>
      </c>
      <c r="BZ190" s="34" t="str">
        <f>IF(AND(Sufficient_data="Yes",Include_study?="Yes",Moderator&lt;&gt;""),'Moderator Analysis'!F:F-CJ$2,"")</f>
        <v/>
      </c>
      <c r="CA190" s="34" t="str">
        <f>IF(AND(Sufficient_data="Yes",Include_study?="Yes",Moderator&lt;&gt;""),'Moderator Analysis'!E:E-CJ$3,"")</f>
        <v/>
      </c>
      <c r="CB190" s="47" t="str">
        <f t="shared" si="353"/>
        <v/>
      </c>
      <c r="CD190" s="95" t="str">
        <f t="shared" si="389"/>
        <v/>
      </c>
      <c r="CE190" s="77" t="str">
        <f>IF(AND(Sufficient_data="Yes",Include_study?="Yes",CD190&lt;&gt;""),'Moderator Analysis'!F:F-'Moderator Analysis'!J$37,"")</f>
        <v/>
      </c>
      <c r="CF190" s="77" t="str">
        <f>IF(AND(Sufficient_data="Yes",Include_study?="Yes",CD190&lt;&gt;""),'Moderator Analysis'!E:E-SUMPRODUCT('Moderator Analysis'!E:E,CD:CD)/SUM(CD:CD),"")</f>
        <v/>
      </c>
      <c r="CG190" s="96" t="str">
        <f>IF(AND(Sufficient_data="Yes",Include_study?="Yes",CD190&lt;&gt;""),CD:CD*(BX190-'Moderator Analysis'!J$29-'Moderator Analysis'!J$30*'Moderator Analysis'!E:E)^2,"")</f>
        <v/>
      </c>
      <c r="CL190" s="170"/>
      <c r="CM190" s="174"/>
      <c r="CN190" s="34" t="str">
        <f t="shared" si="354"/>
        <v/>
      </c>
      <c r="CO190" s="34" t="str">
        <f>IF(AND(Include_study?="Yes",Sufficient_data="Yes"),1/('Publication Bias Analysis'!F:F^2+IF(Additional_model="Fixed effect",0,Calculations!DB$11)),"")</f>
        <v/>
      </c>
      <c r="CP190" s="34" t="str">
        <f>IF(AND(Include_study?="Yes",Sufficient_data="Yes"),1/('Publication Bias Analysis'!F:F^2+IF(Additional_model="Fixed effect",0,'Publication Bias Analysis'!L$32)),"")</f>
        <v/>
      </c>
      <c r="CQ190" s="34" t="str">
        <f>IF(AND(Include_study?="Yes",Sufficient_data="Yes"),'Publication Bias Analysis'!E:E-'Publication Bias Analysis'!I$37,"")</f>
        <v/>
      </c>
      <c r="CR190" s="34" t="str">
        <f t="shared" si="355"/>
        <v/>
      </c>
      <c r="CS190" s="34" t="str">
        <f t="shared" si="364"/>
        <v/>
      </c>
      <c r="CT190" s="76" t="str">
        <f t="shared" si="356"/>
        <v/>
      </c>
      <c r="CU190" s="76" t="str">
        <f>IF(AND(Include_study?="Yes",Sufficient_data="Yes"),CT:CT+IF(DF:DF&lt;0,-1,1)*COUNTIF(CT$2:CT189,CT:CT),"")</f>
        <v/>
      </c>
      <c r="CV190" s="76" t="str">
        <f>IF(AND(Include_study?="Yes",Sufficient_data="Yes"),RANK(DJ:DJ,DJ:DJ,1)*IF(DI:DI&lt;0,-1,1)+IF(DI:DI&lt;0,-1,1)*COUNTIF(CT$2:CT189,CT:CT),"")</f>
        <v/>
      </c>
      <c r="CW190" s="76" t="str">
        <f>IF(AND(Include_study?="Yes",Sufficient_data="Yes"),RANK(DM:DM,DM:DM,1)*IF(DL:DL&lt;0,-1,1)+IF(DL:DL&lt;0,-1,1)*COUNTIF(CT$2:CT189,CT:CT),"")</f>
        <v/>
      </c>
      <c r="CX190" s="34" t="e">
        <f>IF(AND(Include_study?="Yes",Sufficient_data="Yes"),'Publication Bias Analysis'!E:E,NA())</f>
        <v>#N/A</v>
      </c>
      <c r="CY190" s="47" t="e">
        <f>IF(AND(Include_study?="Yes",Sufficient_data="Yes"),'Publication Bias Analysis'!F:F,NA())</f>
        <v>#N/A</v>
      </c>
      <c r="DE190" s="166"/>
      <c r="DF19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90" s="34" t="str">
        <f t="shared" si="390"/>
        <v/>
      </c>
      <c r="DH190" s="47" t="str">
        <f>IF(AND(Include_study?="Yes",Sufficient_data="Yes"),1/('Publication Bias Analysis'!F:F^2+IF(Additional_model="Fixed effect",0,$DQ$7)),"")</f>
        <v/>
      </c>
      <c r="DI190" s="34" t="str">
        <f>IF(AND(Include_study?="Yes",Sufficient_data="Yes"),IF('Publication Bias Analysis'!L$37="Left",'Publication Bias Analysis'!E:E-DQ$3,DQ$3-'Publication Bias Analysis'!E:E),"")</f>
        <v/>
      </c>
      <c r="DJ190" s="34" t="str">
        <f t="shared" si="391"/>
        <v/>
      </c>
      <c r="DK190" s="47" t="str">
        <f>IF(AND(DI190&lt;&gt;"",CU190&lt;=MAX(CU:CU)-DQ$8),1/('Publication Bias Analysis'!F:F^2+IF(Additional_model="Fixed effect",0,$DQ$15)),"")</f>
        <v/>
      </c>
      <c r="DL190" s="7" t="str">
        <f>IF(AND(Include_study?="Yes",Sufficient_data="Yes"),IF('Publication Bias Analysis'!L$37="Left",'Publication Bias Analysis'!E:E-DQ$11,DQ$11-'Publication Bias Analysis'!E:E),"")</f>
        <v/>
      </c>
      <c r="DM190" s="7" t="str">
        <f t="shared" si="392"/>
        <v/>
      </c>
      <c r="DN190" s="47" t="str">
        <f>IF(AND(DL190&lt;&gt;"",CV190&lt;=MAX(CV:CV)-DQ$16),1/('Publication Bias Analysis'!F:F^2+IF(Additional_model="Fixed effect",0,$DQ$23)),"")</f>
        <v/>
      </c>
      <c r="EF190" s="166"/>
      <c r="EG190" s="34" t="str">
        <f t="shared" si="315"/>
        <v/>
      </c>
      <c r="EH190" s="47" t="str">
        <f>IF(AND(Include_study?="Yes",Sufficient_data="Yes"),Z_score-('Publication Bias Analysis'!P$3+'Publication Bias Analysis'!P$4*Inverse_standard_error),"")</f>
        <v/>
      </c>
      <c r="EJ190" s="166"/>
      <c r="EK190" s="34" t="str">
        <f>IF(AND(Include_study?="Yes",Sufficient_data="Yes"),('Publication Bias Analysis'!E:E-SUMPRODUCT('Publication Bias Analysis'!E:E,Calculations!CN:CN)/SUM(Calculations!CN:CN))/(SQRT(EL:EL)),"")</f>
        <v/>
      </c>
      <c r="EL190" s="34" t="str">
        <f>IF(AND(Include_study?="Yes",Sufficient_data="Yes"),'Publication Bias Analysis'!F:F^2-1/(SUM(Calculations!CN:CN)),"")</f>
        <v/>
      </c>
      <c r="EM190" s="76" t="str">
        <f t="shared" si="357"/>
        <v/>
      </c>
      <c r="EN190" s="76" t="str">
        <f t="shared" si="358"/>
        <v/>
      </c>
      <c r="EO190" s="76" t="str">
        <f>IF(AND(Include_study?="Yes",Sufficient_data="Yes"),COUNTIFS(EM$2:EM189,"&lt;"&amp;EM190,EN$2:EN189,"&lt;"&amp;EN190)+COUNTIFS(EM191:EM$201,"&lt;"&amp;EM190,EN191:EN$201,"&lt;"&amp;EN190)+COUNTIFS(EM$2:EM189,"&gt;"&amp;EM190,EN$2:EN189,"&gt;"&amp;EN190)+COUNTIFS(EM191:EM$201,"&gt;"&amp;EM190,EN191:EN$201,"&gt;"&amp;EN190),"")</f>
        <v/>
      </c>
      <c r="EP190" s="101" t="str">
        <f>IF(AND(Include_study?="Yes",Sufficient_data="Yes"),COUNTIFS(EM$2:EM189,"&lt;"&amp;EM190,EN$2:EN189,"&gt;"&amp;EN190)+COUNTIFS(EM191:EM$201,"&lt;"&amp;EM190,EN191:EN$201,"&gt;"&amp;EN190)+COUNTIFS(EM$2:EM189,"&gt;"&amp;EM190,EN$2:EN189,"&lt;"&amp;EN190)+COUNTIFS(EM191:EM$201,"&gt;"&amp;EM190,EN191:EN$201,"&lt;"&amp;EN190),"")</f>
        <v/>
      </c>
      <c r="ER190" s="166"/>
      <c r="EW190" s="166"/>
      <c r="EX190" s="34" t="e">
        <f t="shared" si="359"/>
        <v>#N/A</v>
      </c>
      <c r="EY190" s="34" t="e">
        <f t="shared" si="360"/>
        <v>#N/A</v>
      </c>
      <c r="EZ190" s="34" t="str">
        <f t="shared" si="361"/>
        <v/>
      </c>
      <c r="FA190" s="47" t="str">
        <f>IF(AND(Include_study?="Yes",Sufficient_data="Yes"),Z_score-('Publication Bias Analysis'!AL$30+'Publication Bias Analysis'!AL$31*Inverse_standard_error),"")</f>
        <v/>
      </c>
      <c r="FG190" s="166"/>
      <c r="FH190" s="104" t="str">
        <f>IF(Z_score&lt;&gt;"",RANK('Publication Bias Analysis'!AT:AT,'Publication Bias Analysis'!AT:AT,1)+COUNTIF('Publication Bias Analysis'!AT$2:AT189,'Publication Bias Analysis'!AT190),"")</f>
        <v/>
      </c>
      <c r="FI190" s="34" t="str">
        <f t="shared" si="362"/>
        <v/>
      </c>
      <c r="FJ190" s="34" t="e">
        <f>IF('Publication Bias Analysis'!AS190&lt;&gt;"",'Publication Bias Analysis'!AS190,NA())</f>
        <v>#N/A</v>
      </c>
      <c r="FK190" s="34" t="e">
        <f>IF('Publication Bias Analysis'!AT190&lt;&gt;"",'Publication Bias Analysis'!AT190,NA())</f>
        <v>#N/A</v>
      </c>
      <c r="FL190" s="34" t="str">
        <f>IF(AND(Include_study?="Yes",Sufficient_data="Yes"),'Publication Bias Analysis'!AS:AS-AVERAGE('Publication Bias Analysis'!AS:AS),"")</f>
        <v/>
      </c>
      <c r="FM190" s="47" t="str">
        <f>IF(AND(Include_study?="Yes",Sufficient_data="Yes"),FK:FK-('Publication Bias Analysis'!AW$30+'Publication Bias Analysis'!AW$31*'Publication Bias Analysis'!AS:AS),"")</f>
        <v/>
      </c>
      <c r="FS190" s="166"/>
      <c r="FT190" s="34" t="str">
        <f t="shared" si="363"/>
        <v/>
      </c>
      <c r="FU190" s="90" t="str">
        <f t="shared" si="324"/>
        <v/>
      </c>
      <c r="FV190" s="47" t="str">
        <f t="shared" si="393"/>
        <v/>
      </c>
    </row>
    <row r="191" spans="1:178" x14ac:dyDescent="0.2">
      <c r="A191" s="169"/>
      <c r="B191" s="54" t="str">
        <f t="shared" si="325"/>
        <v/>
      </c>
      <c r="C191" s="76" t="str">
        <f>IF(B191&lt;&gt;"",IF(B191=0,COUNTIF(B$2:B190,0)+1,COUNTIF(B$2:B190,B191)+B191+COUNTIF(B:B,0)),"")</f>
        <v/>
      </c>
      <c r="D191" s="76" t="str">
        <f t="shared" si="326"/>
        <v/>
      </c>
      <c r="E191" s="121" t="str">
        <f>IF(AND(Sufficient_data="Yes",Include_study?="Yes",Input!Study_name&lt;&gt;""),Input!Study_name,"")</f>
        <v/>
      </c>
      <c r="F191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91" s="76" t="str">
        <f t="shared" si="327"/>
        <v/>
      </c>
      <c r="H191" s="132" t="str">
        <f t="shared" si="328"/>
        <v/>
      </c>
      <c r="I19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91" s="77" t="str">
        <f t="shared" si="329"/>
        <v/>
      </c>
      <c r="K191" s="77" t="str">
        <f t="shared" si="330"/>
        <v/>
      </c>
      <c r="L191" s="77" t="str">
        <f t="shared" si="331"/>
        <v/>
      </c>
      <c r="M191" s="77" t="str">
        <f t="shared" si="332"/>
        <v/>
      </c>
      <c r="N191" s="77" t="str">
        <f t="shared" si="333"/>
        <v/>
      </c>
      <c r="O191" s="146" t="str">
        <f t="shared" si="334"/>
        <v/>
      </c>
      <c r="P191" s="142" t="str">
        <f t="shared" si="335"/>
        <v/>
      </c>
      <c r="Q191" s="35"/>
      <c r="R191" s="71" t="e">
        <f t="shared" si="336"/>
        <v>#N/A</v>
      </c>
      <c r="S191" s="34" t="e">
        <f t="shared" si="337"/>
        <v>#N/A</v>
      </c>
      <c r="T191" s="47" t="e">
        <f t="shared" si="338"/>
        <v>#N/A</v>
      </c>
      <c r="Y191" s="169"/>
      <c r="Z191" s="83" t="str">
        <f t="shared" si="365"/>
        <v/>
      </c>
      <c r="AA191" s="34" t="str">
        <f t="shared" si="339"/>
        <v/>
      </c>
      <c r="AB191" s="34" t="str">
        <f t="shared" si="340"/>
        <v/>
      </c>
      <c r="AC191" s="34" t="str">
        <f t="shared" si="341"/>
        <v/>
      </c>
      <c r="AD191" s="34" t="str">
        <f t="shared" si="342"/>
        <v/>
      </c>
      <c r="AE191" s="77" t="str">
        <f t="shared" si="366"/>
        <v/>
      </c>
      <c r="AF191" s="77" t="str">
        <f t="shared" si="343"/>
        <v/>
      </c>
      <c r="AG191" s="84" t="str">
        <f t="shared" si="367"/>
        <v/>
      </c>
      <c r="AH191" s="34" t="str">
        <f t="shared" si="344"/>
        <v/>
      </c>
      <c r="AI191" s="34" t="str">
        <f t="shared" si="345"/>
        <v/>
      </c>
      <c r="AJ191" s="47" t="str">
        <f t="shared" si="346"/>
        <v/>
      </c>
      <c r="AK191" s="35"/>
      <c r="AL191" s="71" t="e">
        <f t="shared" si="368"/>
        <v>#N/A</v>
      </c>
      <c r="AM191" s="34" t="e">
        <f t="shared" si="369"/>
        <v>#N/A</v>
      </c>
      <c r="AN191" s="47" t="e">
        <f t="shared" si="370"/>
        <v>#N/A</v>
      </c>
      <c r="AO191" s="35"/>
      <c r="AP191" s="83" t="str">
        <f t="shared" si="371"/>
        <v/>
      </c>
      <c r="AQ191" s="34" t="str">
        <f>IF(AND(Sufficient_data="Yes",Include_study?="Yes",Subgroup&lt;&gt;""),IF(COUNTIFS(Input!L$2:L190,"="&amp;"Yes",Input!C$2:C190,"="&amp;"Yes",Input!M$2:M190,"="&amp;Subgroup)&gt;0,"",Subgroup),"")</f>
        <v/>
      </c>
      <c r="AR191" s="89" t="str">
        <f t="shared" si="372"/>
        <v/>
      </c>
      <c r="AS191" s="76" t="str">
        <f t="shared" si="373"/>
        <v/>
      </c>
      <c r="AT191" s="34" t="str">
        <f t="shared" si="374"/>
        <v/>
      </c>
      <c r="AU191" s="90" t="str">
        <f t="shared" si="375"/>
        <v/>
      </c>
      <c r="AV191" s="34" t="str">
        <f t="shared" si="376"/>
        <v/>
      </c>
      <c r="AW191" s="34" t="str">
        <f t="shared" si="377"/>
        <v/>
      </c>
      <c r="AX191" s="34" t="str">
        <f t="shared" si="347"/>
        <v/>
      </c>
      <c r="AY191" s="34" t="str">
        <f t="shared" si="378"/>
        <v/>
      </c>
      <c r="AZ191" s="34" t="str">
        <f t="shared" si="379"/>
        <v/>
      </c>
      <c r="BA191" s="34" t="str">
        <f t="shared" si="348"/>
        <v/>
      </c>
      <c r="BB191" s="89" t="str">
        <f t="shared" si="380"/>
        <v/>
      </c>
      <c r="BC191" s="34" t="str">
        <f t="shared" si="349"/>
        <v/>
      </c>
      <c r="BD191" s="34" t="str">
        <f t="shared" si="350"/>
        <v/>
      </c>
      <c r="BE191" s="34" t="str">
        <f t="shared" si="381"/>
        <v/>
      </c>
      <c r="BF191" s="34" t="str">
        <f t="shared" si="382"/>
        <v/>
      </c>
      <c r="BG191" s="34" t="str">
        <f t="shared" si="319"/>
        <v/>
      </c>
      <c r="BH191" s="34" t="str">
        <f t="shared" si="320"/>
        <v/>
      </c>
      <c r="BI191" s="34" t="str">
        <f t="shared" si="383"/>
        <v/>
      </c>
      <c r="BJ191" s="34" t="str">
        <f t="shared" si="384"/>
        <v/>
      </c>
      <c r="BK191" s="34" t="str">
        <f t="shared" si="385"/>
        <v/>
      </c>
      <c r="BL191" s="34" t="e">
        <f t="shared" si="386"/>
        <v>#N/A</v>
      </c>
      <c r="BM191" s="84" t="str">
        <f t="shared" si="321"/>
        <v/>
      </c>
      <c r="BN191" s="34" t="str">
        <f t="shared" si="387"/>
        <v/>
      </c>
      <c r="BO191" s="34" t="str">
        <f t="shared" si="351"/>
        <v/>
      </c>
      <c r="BP191" s="34" t="str">
        <f t="shared" si="388"/>
        <v/>
      </c>
      <c r="BQ191" s="47" t="str">
        <f t="shared" si="322"/>
        <v/>
      </c>
      <c r="BV191" s="170"/>
      <c r="BW191" s="71" t="e">
        <f>IF(AND(Sufficient_data="Yes",Include_study?="Yes",Moderator&lt;&gt;""),'Moderator Analysis'!E:E,NA())</f>
        <v>#N/A</v>
      </c>
      <c r="BX191" s="34" t="e">
        <f>IF(AND(Include_study?="Yes",Sufficient_data="Yes",Moderator&lt;&gt;""),'Moderator Analysis'!F:F,NA())</f>
        <v>#N/A</v>
      </c>
      <c r="BY191" s="34" t="str">
        <f t="shared" si="352"/>
        <v/>
      </c>
      <c r="BZ191" s="34" t="str">
        <f>IF(AND(Sufficient_data="Yes",Include_study?="Yes",Moderator&lt;&gt;""),'Moderator Analysis'!F:F-CJ$2,"")</f>
        <v/>
      </c>
      <c r="CA191" s="34" t="str">
        <f>IF(AND(Sufficient_data="Yes",Include_study?="Yes",Moderator&lt;&gt;""),'Moderator Analysis'!E:E-CJ$3,"")</f>
        <v/>
      </c>
      <c r="CB191" s="47" t="str">
        <f t="shared" si="353"/>
        <v/>
      </c>
      <c r="CD191" s="95" t="str">
        <f t="shared" si="389"/>
        <v/>
      </c>
      <c r="CE191" s="77" t="str">
        <f>IF(AND(Sufficient_data="Yes",Include_study?="Yes",CD191&lt;&gt;""),'Moderator Analysis'!F:F-'Moderator Analysis'!J$37,"")</f>
        <v/>
      </c>
      <c r="CF191" s="77" t="str">
        <f>IF(AND(Sufficient_data="Yes",Include_study?="Yes",CD191&lt;&gt;""),'Moderator Analysis'!E:E-SUMPRODUCT('Moderator Analysis'!E:E,CD:CD)/SUM(CD:CD),"")</f>
        <v/>
      </c>
      <c r="CG191" s="96" t="str">
        <f>IF(AND(Sufficient_data="Yes",Include_study?="Yes",CD191&lt;&gt;""),CD:CD*(BX191-'Moderator Analysis'!J$29-'Moderator Analysis'!J$30*'Moderator Analysis'!E:E)^2,"")</f>
        <v/>
      </c>
      <c r="CL191" s="170"/>
      <c r="CM191" s="174"/>
      <c r="CN191" s="34" t="str">
        <f t="shared" si="354"/>
        <v/>
      </c>
      <c r="CO191" s="34" t="str">
        <f>IF(AND(Include_study?="Yes",Sufficient_data="Yes"),1/('Publication Bias Analysis'!F:F^2+IF(Additional_model="Fixed effect",0,Calculations!DB$11)),"")</f>
        <v/>
      </c>
      <c r="CP191" s="34" t="str">
        <f>IF(AND(Include_study?="Yes",Sufficient_data="Yes"),1/('Publication Bias Analysis'!F:F^2+IF(Additional_model="Fixed effect",0,'Publication Bias Analysis'!L$32)),"")</f>
        <v/>
      </c>
      <c r="CQ191" s="34" t="str">
        <f>IF(AND(Include_study?="Yes",Sufficient_data="Yes"),'Publication Bias Analysis'!E:E-'Publication Bias Analysis'!I$37,"")</f>
        <v/>
      </c>
      <c r="CR191" s="34" t="str">
        <f t="shared" si="355"/>
        <v/>
      </c>
      <c r="CS191" s="34" t="str">
        <f t="shared" si="364"/>
        <v/>
      </c>
      <c r="CT191" s="76" t="str">
        <f t="shared" si="356"/>
        <v/>
      </c>
      <c r="CU191" s="76" t="str">
        <f>IF(AND(Include_study?="Yes",Sufficient_data="Yes"),CT:CT+IF(DF:DF&lt;0,-1,1)*COUNTIF(CT$2:CT190,CT:CT),"")</f>
        <v/>
      </c>
      <c r="CV191" s="76" t="str">
        <f>IF(AND(Include_study?="Yes",Sufficient_data="Yes"),RANK(DJ:DJ,DJ:DJ,1)*IF(DI:DI&lt;0,-1,1)+IF(DI:DI&lt;0,-1,1)*COUNTIF(CT$2:CT190,CT:CT),"")</f>
        <v/>
      </c>
      <c r="CW191" s="76" t="str">
        <f>IF(AND(Include_study?="Yes",Sufficient_data="Yes"),RANK(DM:DM,DM:DM,1)*IF(DL:DL&lt;0,-1,1)+IF(DL:DL&lt;0,-1,1)*COUNTIF(CT$2:CT190,CT:CT),"")</f>
        <v/>
      </c>
      <c r="CX191" s="34" t="e">
        <f>IF(AND(Include_study?="Yes",Sufficient_data="Yes"),'Publication Bias Analysis'!E:E,NA())</f>
        <v>#N/A</v>
      </c>
      <c r="CY191" s="47" t="e">
        <f>IF(AND(Include_study?="Yes",Sufficient_data="Yes"),'Publication Bias Analysis'!F:F,NA())</f>
        <v>#N/A</v>
      </c>
      <c r="DE191" s="166"/>
      <c r="DF191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91" s="34" t="str">
        <f t="shared" si="390"/>
        <v/>
      </c>
      <c r="DH191" s="47" t="str">
        <f>IF(AND(Include_study?="Yes",Sufficient_data="Yes"),1/('Publication Bias Analysis'!F:F^2+IF(Additional_model="Fixed effect",0,$DQ$7)),"")</f>
        <v/>
      </c>
      <c r="DI191" s="34" t="str">
        <f>IF(AND(Include_study?="Yes",Sufficient_data="Yes"),IF('Publication Bias Analysis'!L$37="Left",'Publication Bias Analysis'!E:E-DQ$3,DQ$3-'Publication Bias Analysis'!E:E),"")</f>
        <v/>
      </c>
      <c r="DJ191" s="34" t="str">
        <f t="shared" si="391"/>
        <v/>
      </c>
      <c r="DK191" s="47" t="str">
        <f>IF(AND(DI191&lt;&gt;"",CU191&lt;=MAX(CU:CU)-DQ$8),1/('Publication Bias Analysis'!F:F^2+IF(Additional_model="Fixed effect",0,$DQ$15)),"")</f>
        <v/>
      </c>
      <c r="DL191" s="7" t="str">
        <f>IF(AND(Include_study?="Yes",Sufficient_data="Yes"),IF('Publication Bias Analysis'!L$37="Left",'Publication Bias Analysis'!E:E-DQ$11,DQ$11-'Publication Bias Analysis'!E:E),"")</f>
        <v/>
      </c>
      <c r="DM191" s="7" t="str">
        <f t="shared" si="392"/>
        <v/>
      </c>
      <c r="DN191" s="47" t="str">
        <f>IF(AND(DL191&lt;&gt;"",CV191&lt;=MAX(CV:CV)-DQ$16),1/('Publication Bias Analysis'!F:F^2+IF(Additional_model="Fixed effect",0,$DQ$23)),"")</f>
        <v/>
      </c>
      <c r="EF191" s="166"/>
      <c r="EG191" s="34" t="str">
        <f t="shared" si="315"/>
        <v/>
      </c>
      <c r="EH191" s="47" t="str">
        <f>IF(AND(Include_study?="Yes",Sufficient_data="Yes"),Z_score-('Publication Bias Analysis'!P$3+'Publication Bias Analysis'!P$4*Inverse_standard_error),"")</f>
        <v/>
      </c>
      <c r="EJ191" s="166"/>
      <c r="EK191" s="34" t="str">
        <f>IF(AND(Include_study?="Yes",Sufficient_data="Yes"),('Publication Bias Analysis'!E:E-SUMPRODUCT('Publication Bias Analysis'!E:E,Calculations!CN:CN)/SUM(Calculations!CN:CN))/(SQRT(EL:EL)),"")</f>
        <v/>
      </c>
      <c r="EL191" s="34" t="str">
        <f>IF(AND(Include_study?="Yes",Sufficient_data="Yes"),'Publication Bias Analysis'!F:F^2-1/(SUM(Calculations!CN:CN)),"")</f>
        <v/>
      </c>
      <c r="EM191" s="76" t="str">
        <f t="shared" si="357"/>
        <v/>
      </c>
      <c r="EN191" s="76" t="str">
        <f t="shared" si="358"/>
        <v/>
      </c>
      <c r="EO191" s="76" t="str">
        <f>IF(AND(Include_study?="Yes",Sufficient_data="Yes"),COUNTIFS(EM$2:EM190,"&lt;"&amp;EM191,EN$2:EN190,"&lt;"&amp;EN191)+COUNTIFS(EM192:EM$201,"&lt;"&amp;EM191,EN192:EN$201,"&lt;"&amp;EN191)+COUNTIFS(EM$2:EM190,"&gt;"&amp;EM191,EN$2:EN190,"&gt;"&amp;EN191)+COUNTIFS(EM192:EM$201,"&gt;"&amp;EM191,EN192:EN$201,"&gt;"&amp;EN191),"")</f>
        <v/>
      </c>
      <c r="EP191" s="101" t="str">
        <f>IF(AND(Include_study?="Yes",Sufficient_data="Yes"),COUNTIFS(EM$2:EM190,"&lt;"&amp;EM191,EN$2:EN190,"&gt;"&amp;EN191)+COUNTIFS(EM192:EM$201,"&lt;"&amp;EM191,EN192:EN$201,"&gt;"&amp;EN191)+COUNTIFS(EM$2:EM190,"&gt;"&amp;EM191,EN$2:EN190,"&lt;"&amp;EN191)+COUNTIFS(EM192:EM$201,"&gt;"&amp;EM191,EN192:EN$201,"&lt;"&amp;EN191),"")</f>
        <v/>
      </c>
      <c r="ER191" s="166"/>
      <c r="EW191" s="166"/>
      <c r="EX191" s="34" t="e">
        <f t="shared" si="359"/>
        <v>#N/A</v>
      </c>
      <c r="EY191" s="34" t="e">
        <f t="shared" si="360"/>
        <v>#N/A</v>
      </c>
      <c r="EZ191" s="34" t="str">
        <f t="shared" si="361"/>
        <v/>
      </c>
      <c r="FA191" s="47" t="str">
        <f>IF(AND(Include_study?="Yes",Sufficient_data="Yes"),Z_score-('Publication Bias Analysis'!AL$30+'Publication Bias Analysis'!AL$31*Inverse_standard_error),"")</f>
        <v/>
      </c>
      <c r="FG191" s="166"/>
      <c r="FH191" s="104" t="str">
        <f>IF(Z_score&lt;&gt;"",RANK('Publication Bias Analysis'!AT:AT,'Publication Bias Analysis'!AT:AT,1)+COUNTIF('Publication Bias Analysis'!AT$2:AT190,'Publication Bias Analysis'!AT191),"")</f>
        <v/>
      </c>
      <c r="FI191" s="34" t="str">
        <f t="shared" si="362"/>
        <v/>
      </c>
      <c r="FJ191" s="34" t="e">
        <f>IF('Publication Bias Analysis'!AS191&lt;&gt;"",'Publication Bias Analysis'!AS191,NA())</f>
        <v>#N/A</v>
      </c>
      <c r="FK191" s="34" t="e">
        <f>IF('Publication Bias Analysis'!AT191&lt;&gt;"",'Publication Bias Analysis'!AT191,NA())</f>
        <v>#N/A</v>
      </c>
      <c r="FL191" s="34" t="str">
        <f>IF(AND(Include_study?="Yes",Sufficient_data="Yes"),'Publication Bias Analysis'!AS:AS-AVERAGE('Publication Bias Analysis'!AS:AS),"")</f>
        <v/>
      </c>
      <c r="FM191" s="47" t="str">
        <f>IF(AND(Include_study?="Yes",Sufficient_data="Yes"),FK:FK-('Publication Bias Analysis'!AW$30+'Publication Bias Analysis'!AW$31*'Publication Bias Analysis'!AS:AS),"")</f>
        <v/>
      </c>
      <c r="FS191" s="166"/>
      <c r="FT191" s="34" t="str">
        <f t="shared" si="363"/>
        <v/>
      </c>
      <c r="FU191" s="90" t="str">
        <f t="shared" si="324"/>
        <v/>
      </c>
      <c r="FV191" s="47" t="str">
        <f t="shared" si="393"/>
        <v/>
      </c>
    </row>
    <row r="192" spans="1:178" x14ac:dyDescent="0.2">
      <c r="A192" s="169"/>
      <c r="B192" s="54" t="str">
        <f t="shared" si="325"/>
        <v/>
      </c>
      <c r="C192" s="76" t="str">
        <f>IF(B192&lt;&gt;"",IF(B192=0,COUNTIF(B$2:B191,0)+1,COUNTIF(B$2:B191,B192)+B192+COUNTIF(B:B,0)),"")</f>
        <v/>
      </c>
      <c r="D192" s="76" t="str">
        <f t="shared" si="326"/>
        <v/>
      </c>
      <c r="E192" s="121" t="str">
        <f>IF(AND(Sufficient_data="Yes",Include_study?="Yes",Input!Study_name&lt;&gt;""),Input!Study_name,"")</f>
        <v/>
      </c>
      <c r="F192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92" s="76" t="str">
        <f t="shared" si="327"/>
        <v/>
      </c>
      <c r="H192" s="132" t="str">
        <f t="shared" si="328"/>
        <v/>
      </c>
      <c r="I192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92" s="77" t="str">
        <f t="shared" si="329"/>
        <v/>
      </c>
      <c r="K192" s="77" t="str">
        <f t="shared" si="330"/>
        <v/>
      </c>
      <c r="L192" s="77" t="str">
        <f t="shared" si="331"/>
        <v/>
      </c>
      <c r="M192" s="77" t="str">
        <f t="shared" si="332"/>
        <v/>
      </c>
      <c r="N192" s="77" t="str">
        <f t="shared" si="333"/>
        <v/>
      </c>
      <c r="O192" s="146" t="str">
        <f t="shared" si="334"/>
        <v/>
      </c>
      <c r="P192" s="142" t="str">
        <f t="shared" si="335"/>
        <v/>
      </c>
      <c r="Q192" s="35"/>
      <c r="R192" s="71" t="e">
        <f t="shared" si="336"/>
        <v>#N/A</v>
      </c>
      <c r="S192" s="34" t="e">
        <f t="shared" si="337"/>
        <v>#N/A</v>
      </c>
      <c r="T192" s="47" t="e">
        <f t="shared" si="338"/>
        <v>#N/A</v>
      </c>
      <c r="Y192" s="169"/>
      <c r="Z192" s="83" t="str">
        <f t="shared" si="365"/>
        <v/>
      </c>
      <c r="AA192" s="34" t="str">
        <f t="shared" si="339"/>
        <v/>
      </c>
      <c r="AB192" s="34" t="str">
        <f t="shared" si="340"/>
        <v/>
      </c>
      <c r="AC192" s="34" t="str">
        <f t="shared" si="341"/>
        <v/>
      </c>
      <c r="AD192" s="34" t="str">
        <f t="shared" si="342"/>
        <v/>
      </c>
      <c r="AE192" s="77" t="str">
        <f t="shared" si="366"/>
        <v/>
      </c>
      <c r="AF192" s="77" t="str">
        <f t="shared" si="343"/>
        <v/>
      </c>
      <c r="AG192" s="84" t="str">
        <f t="shared" si="367"/>
        <v/>
      </c>
      <c r="AH192" s="34" t="str">
        <f t="shared" si="344"/>
        <v/>
      </c>
      <c r="AI192" s="34" t="str">
        <f t="shared" si="345"/>
        <v/>
      </c>
      <c r="AJ192" s="47" t="str">
        <f t="shared" si="346"/>
        <v/>
      </c>
      <c r="AK192" s="35"/>
      <c r="AL192" s="71" t="e">
        <f t="shared" si="368"/>
        <v>#N/A</v>
      </c>
      <c r="AM192" s="34" t="e">
        <f t="shared" si="369"/>
        <v>#N/A</v>
      </c>
      <c r="AN192" s="47" t="e">
        <f t="shared" si="370"/>
        <v>#N/A</v>
      </c>
      <c r="AO192" s="35"/>
      <c r="AP192" s="83" t="str">
        <f t="shared" si="371"/>
        <v/>
      </c>
      <c r="AQ192" s="34" t="str">
        <f>IF(AND(Sufficient_data="Yes",Include_study?="Yes",Subgroup&lt;&gt;""),IF(COUNTIFS(Input!L$2:L191,"="&amp;"Yes",Input!C$2:C191,"="&amp;"Yes",Input!M$2:M191,"="&amp;Subgroup)&gt;0,"",Subgroup),"")</f>
        <v/>
      </c>
      <c r="AR192" s="89" t="str">
        <f t="shared" si="372"/>
        <v/>
      </c>
      <c r="AS192" s="76" t="str">
        <f t="shared" si="373"/>
        <v/>
      </c>
      <c r="AT192" s="34" t="str">
        <f t="shared" si="374"/>
        <v/>
      </c>
      <c r="AU192" s="90" t="str">
        <f t="shared" si="375"/>
        <v/>
      </c>
      <c r="AV192" s="34" t="str">
        <f t="shared" si="376"/>
        <v/>
      </c>
      <c r="AW192" s="34" t="str">
        <f t="shared" si="377"/>
        <v/>
      </c>
      <c r="AX192" s="34" t="str">
        <f t="shared" si="347"/>
        <v/>
      </c>
      <c r="AY192" s="34" t="str">
        <f t="shared" si="378"/>
        <v/>
      </c>
      <c r="AZ192" s="34" t="str">
        <f t="shared" si="379"/>
        <v/>
      </c>
      <c r="BA192" s="34" t="str">
        <f t="shared" si="348"/>
        <v/>
      </c>
      <c r="BB192" s="89" t="str">
        <f t="shared" si="380"/>
        <v/>
      </c>
      <c r="BC192" s="34" t="str">
        <f t="shared" si="349"/>
        <v/>
      </c>
      <c r="BD192" s="34" t="str">
        <f t="shared" si="350"/>
        <v/>
      </c>
      <c r="BE192" s="34" t="str">
        <f t="shared" si="381"/>
        <v/>
      </c>
      <c r="BF192" s="34" t="str">
        <f t="shared" si="382"/>
        <v/>
      </c>
      <c r="BG192" s="34" t="str">
        <f t="shared" si="319"/>
        <v/>
      </c>
      <c r="BH192" s="34" t="str">
        <f t="shared" si="320"/>
        <v/>
      </c>
      <c r="BI192" s="34" t="str">
        <f t="shared" si="383"/>
        <v/>
      </c>
      <c r="BJ192" s="34" t="str">
        <f t="shared" si="384"/>
        <v/>
      </c>
      <c r="BK192" s="34" t="str">
        <f t="shared" si="385"/>
        <v/>
      </c>
      <c r="BL192" s="34" t="e">
        <f t="shared" si="386"/>
        <v>#N/A</v>
      </c>
      <c r="BM192" s="84" t="str">
        <f t="shared" si="321"/>
        <v/>
      </c>
      <c r="BN192" s="34" t="str">
        <f t="shared" si="387"/>
        <v/>
      </c>
      <c r="BO192" s="34" t="str">
        <f t="shared" si="351"/>
        <v/>
      </c>
      <c r="BP192" s="34" t="str">
        <f t="shared" si="388"/>
        <v/>
      </c>
      <c r="BQ192" s="47" t="str">
        <f t="shared" si="322"/>
        <v/>
      </c>
      <c r="BV192" s="170"/>
      <c r="BW192" s="71" t="e">
        <f>IF(AND(Sufficient_data="Yes",Include_study?="Yes",Moderator&lt;&gt;""),'Moderator Analysis'!E:E,NA())</f>
        <v>#N/A</v>
      </c>
      <c r="BX192" s="34" t="e">
        <f>IF(AND(Include_study?="Yes",Sufficient_data="Yes",Moderator&lt;&gt;""),'Moderator Analysis'!F:F,NA())</f>
        <v>#N/A</v>
      </c>
      <c r="BY192" s="34" t="str">
        <f t="shared" si="352"/>
        <v/>
      </c>
      <c r="BZ192" s="34" t="str">
        <f>IF(AND(Sufficient_data="Yes",Include_study?="Yes",Moderator&lt;&gt;""),'Moderator Analysis'!F:F-CJ$2,"")</f>
        <v/>
      </c>
      <c r="CA192" s="34" t="str">
        <f>IF(AND(Sufficient_data="Yes",Include_study?="Yes",Moderator&lt;&gt;""),'Moderator Analysis'!E:E-CJ$3,"")</f>
        <v/>
      </c>
      <c r="CB192" s="47" t="str">
        <f t="shared" si="353"/>
        <v/>
      </c>
      <c r="CD192" s="95" t="str">
        <f t="shared" si="389"/>
        <v/>
      </c>
      <c r="CE192" s="77" t="str">
        <f>IF(AND(Sufficient_data="Yes",Include_study?="Yes",CD192&lt;&gt;""),'Moderator Analysis'!F:F-'Moderator Analysis'!J$37,"")</f>
        <v/>
      </c>
      <c r="CF192" s="77" t="str">
        <f>IF(AND(Sufficient_data="Yes",Include_study?="Yes",CD192&lt;&gt;""),'Moderator Analysis'!E:E-SUMPRODUCT('Moderator Analysis'!E:E,CD:CD)/SUM(CD:CD),"")</f>
        <v/>
      </c>
      <c r="CG192" s="96" t="str">
        <f>IF(AND(Sufficient_data="Yes",Include_study?="Yes",CD192&lt;&gt;""),CD:CD*(BX192-'Moderator Analysis'!J$29-'Moderator Analysis'!J$30*'Moderator Analysis'!E:E)^2,"")</f>
        <v/>
      </c>
      <c r="CL192" s="170"/>
      <c r="CM192" s="174"/>
      <c r="CN192" s="34" t="str">
        <f t="shared" si="354"/>
        <v/>
      </c>
      <c r="CO192" s="34" t="str">
        <f>IF(AND(Include_study?="Yes",Sufficient_data="Yes"),1/('Publication Bias Analysis'!F:F^2+IF(Additional_model="Fixed effect",0,Calculations!DB$11)),"")</f>
        <v/>
      </c>
      <c r="CP192" s="34" t="str">
        <f>IF(AND(Include_study?="Yes",Sufficient_data="Yes"),1/('Publication Bias Analysis'!F:F^2+IF(Additional_model="Fixed effect",0,'Publication Bias Analysis'!L$32)),"")</f>
        <v/>
      </c>
      <c r="CQ192" s="34" t="str">
        <f>IF(AND(Include_study?="Yes",Sufficient_data="Yes"),'Publication Bias Analysis'!E:E-'Publication Bias Analysis'!I$37,"")</f>
        <v/>
      </c>
      <c r="CR192" s="34" t="str">
        <f t="shared" si="355"/>
        <v/>
      </c>
      <c r="CS192" s="34" t="str">
        <f t="shared" si="364"/>
        <v/>
      </c>
      <c r="CT192" s="76" t="str">
        <f t="shared" si="356"/>
        <v/>
      </c>
      <c r="CU192" s="76" t="str">
        <f>IF(AND(Include_study?="Yes",Sufficient_data="Yes"),CT:CT+IF(DF:DF&lt;0,-1,1)*COUNTIF(CT$2:CT191,CT:CT),"")</f>
        <v/>
      </c>
      <c r="CV192" s="76" t="str">
        <f>IF(AND(Include_study?="Yes",Sufficient_data="Yes"),RANK(DJ:DJ,DJ:DJ,1)*IF(DI:DI&lt;0,-1,1)+IF(DI:DI&lt;0,-1,1)*COUNTIF(CT$2:CT191,CT:CT),"")</f>
        <v/>
      </c>
      <c r="CW192" s="76" t="str">
        <f>IF(AND(Include_study?="Yes",Sufficient_data="Yes"),RANK(DM:DM,DM:DM,1)*IF(DL:DL&lt;0,-1,1)+IF(DL:DL&lt;0,-1,1)*COUNTIF(CT$2:CT191,CT:CT),"")</f>
        <v/>
      </c>
      <c r="CX192" s="34" t="e">
        <f>IF(AND(Include_study?="Yes",Sufficient_data="Yes"),'Publication Bias Analysis'!E:E,NA())</f>
        <v>#N/A</v>
      </c>
      <c r="CY192" s="47" t="e">
        <f>IF(AND(Include_study?="Yes",Sufficient_data="Yes"),'Publication Bias Analysis'!F:F,NA())</f>
        <v>#N/A</v>
      </c>
      <c r="DE192" s="166"/>
      <c r="DF192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92" s="34" t="str">
        <f t="shared" si="390"/>
        <v/>
      </c>
      <c r="DH192" s="47" t="str">
        <f>IF(AND(Include_study?="Yes",Sufficient_data="Yes"),1/('Publication Bias Analysis'!F:F^2+IF(Additional_model="Fixed effect",0,$DQ$7)),"")</f>
        <v/>
      </c>
      <c r="DI192" s="34" t="str">
        <f>IF(AND(Include_study?="Yes",Sufficient_data="Yes"),IF('Publication Bias Analysis'!L$37="Left",'Publication Bias Analysis'!E:E-DQ$3,DQ$3-'Publication Bias Analysis'!E:E),"")</f>
        <v/>
      </c>
      <c r="DJ192" s="34" t="str">
        <f t="shared" si="391"/>
        <v/>
      </c>
      <c r="DK192" s="47" t="str">
        <f>IF(AND(DI192&lt;&gt;"",CU192&lt;=MAX(CU:CU)-DQ$8),1/('Publication Bias Analysis'!F:F^2+IF(Additional_model="Fixed effect",0,$DQ$15)),"")</f>
        <v/>
      </c>
      <c r="DL192" s="7" t="str">
        <f>IF(AND(Include_study?="Yes",Sufficient_data="Yes"),IF('Publication Bias Analysis'!L$37="Left",'Publication Bias Analysis'!E:E-DQ$11,DQ$11-'Publication Bias Analysis'!E:E),"")</f>
        <v/>
      </c>
      <c r="DM192" s="7" t="str">
        <f t="shared" si="392"/>
        <v/>
      </c>
      <c r="DN192" s="47" t="str">
        <f>IF(AND(DL192&lt;&gt;"",CV192&lt;=MAX(CV:CV)-DQ$16),1/('Publication Bias Analysis'!F:F^2+IF(Additional_model="Fixed effect",0,$DQ$23)),"")</f>
        <v/>
      </c>
      <c r="EF192" s="166"/>
      <c r="EG192" s="34" t="str">
        <f t="shared" si="315"/>
        <v/>
      </c>
      <c r="EH192" s="47" t="str">
        <f>IF(AND(Include_study?="Yes",Sufficient_data="Yes"),Z_score-('Publication Bias Analysis'!P$3+'Publication Bias Analysis'!P$4*Inverse_standard_error),"")</f>
        <v/>
      </c>
      <c r="EJ192" s="166"/>
      <c r="EK192" s="34" t="str">
        <f>IF(AND(Include_study?="Yes",Sufficient_data="Yes"),('Publication Bias Analysis'!E:E-SUMPRODUCT('Publication Bias Analysis'!E:E,Calculations!CN:CN)/SUM(Calculations!CN:CN))/(SQRT(EL:EL)),"")</f>
        <v/>
      </c>
      <c r="EL192" s="34" t="str">
        <f>IF(AND(Include_study?="Yes",Sufficient_data="Yes"),'Publication Bias Analysis'!F:F^2-1/(SUM(Calculations!CN:CN)),"")</f>
        <v/>
      </c>
      <c r="EM192" s="76" t="str">
        <f t="shared" si="357"/>
        <v/>
      </c>
      <c r="EN192" s="76" t="str">
        <f t="shared" si="358"/>
        <v/>
      </c>
      <c r="EO192" s="76" t="str">
        <f>IF(AND(Include_study?="Yes",Sufficient_data="Yes"),COUNTIFS(EM$2:EM191,"&lt;"&amp;EM192,EN$2:EN191,"&lt;"&amp;EN192)+COUNTIFS(EM193:EM$201,"&lt;"&amp;EM192,EN193:EN$201,"&lt;"&amp;EN192)+COUNTIFS(EM$2:EM191,"&gt;"&amp;EM192,EN$2:EN191,"&gt;"&amp;EN192)+COUNTIFS(EM193:EM$201,"&gt;"&amp;EM192,EN193:EN$201,"&gt;"&amp;EN192),"")</f>
        <v/>
      </c>
      <c r="EP192" s="101" t="str">
        <f>IF(AND(Include_study?="Yes",Sufficient_data="Yes"),COUNTIFS(EM$2:EM191,"&lt;"&amp;EM192,EN$2:EN191,"&gt;"&amp;EN192)+COUNTIFS(EM193:EM$201,"&lt;"&amp;EM192,EN193:EN$201,"&gt;"&amp;EN192)+COUNTIFS(EM$2:EM191,"&gt;"&amp;EM192,EN$2:EN191,"&lt;"&amp;EN192)+COUNTIFS(EM193:EM$201,"&gt;"&amp;EM192,EN193:EN$201,"&lt;"&amp;EN192),"")</f>
        <v/>
      </c>
      <c r="ER192" s="166"/>
      <c r="EW192" s="166"/>
      <c r="EX192" s="34" t="e">
        <f t="shared" si="359"/>
        <v>#N/A</v>
      </c>
      <c r="EY192" s="34" t="e">
        <f t="shared" si="360"/>
        <v>#N/A</v>
      </c>
      <c r="EZ192" s="34" t="str">
        <f t="shared" si="361"/>
        <v/>
      </c>
      <c r="FA192" s="47" t="str">
        <f>IF(AND(Include_study?="Yes",Sufficient_data="Yes"),Z_score-('Publication Bias Analysis'!AL$30+'Publication Bias Analysis'!AL$31*Inverse_standard_error),"")</f>
        <v/>
      </c>
      <c r="FG192" s="166"/>
      <c r="FH192" s="104" t="str">
        <f>IF(Z_score&lt;&gt;"",RANK('Publication Bias Analysis'!AT:AT,'Publication Bias Analysis'!AT:AT,1)+COUNTIF('Publication Bias Analysis'!AT$2:AT191,'Publication Bias Analysis'!AT192),"")</f>
        <v/>
      </c>
      <c r="FI192" s="34" t="str">
        <f t="shared" si="362"/>
        <v/>
      </c>
      <c r="FJ192" s="34" t="e">
        <f>IF('Publication Bias Analysis'!AS192&lt;&gt;"",'Publication Bias Analysis'!AS192,NA())</f>
        <v>#N/A</v>
      </c>
      <c r="FK192" s="34" t="e">
        <f>IF('Publication Bias Analysis'!AT192&lt;&gt;"",'Publication Bias Analysis'!AT192,NA())</f>
        <v>#N/A</v>
      </c>
      <c r="FL192" s="34" t="str">
        <f>IF(AND(Include_study?="Yes",Sufficient_data="Yes"),'Publication Bias Analysis'!AS:AS-AVERAGE('Publication Bias Analysis'!AS:AS),"")</f>
        <v/>
      </c>
      <c r="FM192" s="47" t="str">
        <f>IF(AND(Include_study?="Yes",Sufficient_data="Yes"),FK:FK-('Publication Bias Analysis'!AW$30+'Publication Bias Analysis'!AW$31*'Publication Bias Analysis'!AS:AS),"")</f>
        <v/>
      </c>
      <c r="FS192" s="166"/>
      <c r="FT192" s="34" t="str">
        <f t="shared" si="363"/>
        <v/>
      </c>
      <c r="FU192" s="90" t="str">
        <f t="shared" si="324"/>
        <v/>
      </c>
      <c r="FV192" s="47" t="str">
        <f t="shared" si="393"/>
        <v/>
      </c>
    </row>
    <row r="193" spans="1:178" x14ac:dyDescent="0.2">
      <c r="A193" s="169"/>
      <c r="B193" s="54" t="str">
        <f t="shared" si="325"/>
        <v/>
      </c>
      <c r="C193" s="76" t="str">
        <f>IF(B193&lt;&gt;"",IF(B193=0,COUNTIF(B$2:B192,0)+1,COUNTIF(B$2:B192,B193)+B193+COUNTIF(B:B,0)),"")</f>
        <v/>
      </c>
      <c r="D193" s="76" t="str">
        <f t="shared" si="326"/>
        <v/>
      </c>
      <c r="E193" s="121" t="str">
        <f>IF(AND(Sufficient_data="Yes",Include_study?="Yes",Input!Study_name&lt;&gt;""),Input!Study_name,"")</f>
        <v/>
      </c>
      <c r="F193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93" s="76" t="str">
        <f t="shared" si="327"/>
        <v/>
      </c>
      <c r="H193" s="132" t="str">
        <f t="shared" si="328"/>
        <v/>
      </c>
      <c r="I193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93" s="77" t="str">
        <f t="shared" si="329"/>
        <v/>
      </c>
      <c r="K193" s="77" t="str">
        <f t="shared" si="330"/>
        <v/>
      </c>
      <c r="L193" s="77" t="str">
        <f t="shared" si="331"/>
        <v/>
      </c>
      <c r="M193" s="77" t="str">
        <f t="shared" si="332"/>
        <v/>
      </c>
      <c r="N193" s="77" t="str">
        <f t="shared" si="333"/>
        <v/>
      </c>
      <c r="O193" s="146" t="str">
        <f t="shared" si="334"/>
        <v/>
      </c>
      <c r="P193" s="142" t="str">
        <f t="shared" si="335"/>
        <v/>
      </c>
      <c r="Q193" s="35"/>
      <c r="R193" s="71" t="e">
        <f t="shared" si="336"/>
        <v>#N/A</v>
      </c>
      <c r="S193" s="34" t="e">
        <f t="shared" si="337"/>
        <v>#N/A</v>
      </c>
      <c r="T193" s="47" t="e">
        <f t="shared" si="338"/>
        <v>#N/A</v>
      </c>
      <c r="Y193" s="169"/>
      <c r="Z193" s="83" t="str">
        <f t="shared" si="365"/>
        <v/>
      </c>
      <c r="AA193" s="34" t="str">
        <f t="shared" si="339"/>
        <v/>
      </c>
      <c r="AB193" s="34" t="str">
        <f t="shared" si="340"/>
        <v/>
      </c>
      <c r="AC193" s="34" t="str">
        <f t="shared" si="341"/>
        <v/>
      </c>
      <c r="AD193" s="34" t="str">
        <f t="shared" si="342"/>
        <v/>
      </c>
      <c r="AE193" s="77" t="str">
        <f t="shared" si="366"/>
        <v/>
      </c>
      <c r="AF193" s="77" t="str">
        <f t="shared" si="343"/>
        <v/>
      </c>
      <c r="AG193" s="84" t="str">
        <f t="shared" si="367"/>
        <v/>
      </c>
      <c r="AH193" s="34" t="str">
        <f t="shared" si="344"/>
        <v/>
      </c>
      <c r="AI193" s="34" t="str">
        <f t="shared" si="345"/>
        <v/>
      </c>
      <c r="AJ193" s="47" t="str">
        <f t="shared" si="346"/>
        <v/>
      </c>
      <c r="AK193" s="35"/>
      <c r="AL193" s="71" t="e">
        <f t="shared" si="368"/>
        <v>#N/A</v>
      </c>
      <c r="AM193" s="34" t="e">
        <f t="shared" si="369"/>
        <v>#N/A</v>
      </c>
      <c r="AN193" s="47" t="e">
        <f t="shared" si="370"/>
        <v>#N/A</v>
      </c>
      <c r="AO193" s="35"/>
      <c r="AP193" s="83" t="str">
        <f t="shared" si="371"/>
        <v/>
      </c>
      <c r="AQ193" s="34" t="str">
        <f>IF(AND(Sufficient_data="Yes",Include_study?="Yes",Subgroup&lt;&gt;""),IF(COUNTIFS(Input!L$2:L192,"="&amp;"Yes",Input!C$2:C192,"="&amp;"Yes",Input!M$2:M192,"="&amp;Subgroup)&gt;0,"",Subgroup),"")</f>
        <v/>
      </c>
      <c r="AR193" s="89" t="str">
        <f t="shared" si="372"/>
        <v/>
      </c>
      <c r="AS193" s="76" t="str">
        <f t="shared" si="373"/>
        <v/>
      </c>
      <c r="AT193" s="34" t="str">
        <f t="shared" si="374"/>
        <v/>
      </c>
      <c r="AU193" s="90" t="str">
        <f t="shared" si="375"/>
        <v/>
      </c>
      <c r="AV193" s="34" t="str">
        <f t="shared" si="376"/>
        <v/>
      </c>
      <c r="AW193" s="34" t="str">
        <f t="shared" si="377"/>
        <v/>
      </c>
      <c r="AX193" s="34" t="str">
        <f t="shared" si="347"/>
        <v/>
      </c>
      <c r="AY193" s="34" t="str">
        <f t="shared" si="378"/>
        <v/>
      </c>
      <c r="AZ193" s="34" t="str">
        <f t="shared" si="379"/>
        <v/>
      </c>
      <c r="BA193" s="34" t="str">
        <f t="shared" si="348"/>
        <v/>
      </c>
      <c r="BB193" s="89" t="str">
        <f t="shared" si="380"/>
        <v/>
      </c>
      <c r="BC193" s="34" t="str">
        <f t="shared" si="349"/>
        <v/>
      </c>
      <c r="BD193" s="34" t="str">
        <f t="shared" si="350"/>
        <v/>
      </c>
      <c r="BE193" s="34" t="str">
        <f t="shared" si="381"/>
        <v/>
      </c>
      <c r="BF193" s="34" t="str">
        <f t="shared" si="382"/>
        <v/>
      </c>
      <c r="BG193" s="34" t="str">
        <f t="shared" si="319"/>
        <v/>
      </c>
      <c r="BH193" s="34" t="str">
        <f t="shared" si="320"/>
        <v/>
      </c>
      <c r="BI193" s="34" t="str">
        <f t="shared" si="383"/>
        <v/>
      </c>
      <c r="BJ193" s="34" t="str">
        <f t="shared" si="384"/>
        <v/>
      </c>
      <c r="BK193" s="34" t="str">
        <f t="shared" si="385"/>
        <v/>
      </c>
      <c r="BL193" s="34" t="e">
        <f t="shared" si="386"/>
        <v>#N/A</v>
      </c>
      <c r="BM193" s="84" t="str">
        <f t="shared" si="321"/>
        <v/>
      </c>
      <c r="BN193" s="34" t="str">
        <f t="shared" si="387"/>
        <v/>
      </c>
      <c r="BO193" s="34" t="str">
        <f t="shared" si="351"/>
        <v/>
      </c>
      <c r="BP193" s="34" t="str">
        <f t="shared" si="388"/>
        <v/>
      </c>
      <c r="BQ193" s="47" t="str">
        <f t="shared" si="322"/>
        <v/>
      </c>
      <c r="BV193" s="170"/>
      <c r="BW193" s="71" t="e">
        <f>IF(AND(Sufficient_data="Yes",Include_study?="Yes",Moderator&lt;&gt;""),'Moderator Analysis'!E:E,NA())</f>
        <v>#N/A</v>
      </c>
      <c r="BX193" s="34" t="e">
        <f>IF(AND(Include_study?="Yes",Sufficient_data="Yes",Moderator&lt;&gt;""),'Moderator Analysis'!F:F,NA())</f>
        <v>#N/A</v>
      </c>
      <c r="BY193" s="34" t="str">
        <f t="shared" si="352"/>
        <v/>
      </c>
      <c r="BZ193" s="34" t="str">
        <f>IF(AND(Sufficient_data="Yes",Include_study?="Yes",Moderator&lt;&gt;""),'Moderator Analysis'!F:F-CJ$2,"")</f>
        <v/>
      </c>
      <c r="CA193" s="34" t="str">
        <f>IF(AND(Sufficient_data="Yes",Include_study?="Yes",Moderator&lt;&gt;""),'Moderator Analysis'!E:E-CJ$3,"")</f>
        <v/>
      </c>
      <c r="CB193" s="47" t="str">
        <f t="shared" si="353"/>
        <v/>
      </c>
      <c r="CD193" s="95" t="str">
        <f t="shared" si="389"/>
        <v/>
      </c>
      <c r="CE193" s="77" t="str">
        <f>IF(AND(Sufficient_data="Yes",Include_study?="Yes",CD193&lt;&gt;""),'Moderator Analysis'!F:F-'Moderator Analysis'!J$37,"")</f>
        <v/>
      </c>
      <c r="CF193" s="77" t="str">
        <f>IF(AND(Sufficient_data="Yes",Include_study?="Yes",CD193&lt;&gt;""),'Moderator Analysis'!E:E-SUMPRODUCT('Moderator Analysis'!E:E,CD:CD)/SUM(CD:CD),"")</f>
        <v/>
      </c>
      <c r="CG193" s="96" t="str">
        <f>IF(AND(Sufficient_data="Yes",Include_study?="Yes",CD193&lt;&gt;""),CD:CD*(BX193-'Moderator Analysis'!J$29-'Moderator Analysis'!J$30*'Moderator Analysis'!E:E)^2,"")</f>
        <v/>
      </c>
      <c r="CL193" s="170"/>
      <c r="CM193" s="174"/>
      <c r="CN193" s="34" t="str">
        <f t="shared" si="354"/>
        <v/>
      </c>
      <c r="CO193" s="34" t="str">
        <f>IF(AND(Include_study?="Yes",Sufficient_data="Yes"),1/('Publication Bias Analysis'!F:F^2+IF(Additional_model="Fixed effect",0,Calculations!DB$11)),"")</f>
        <v/>
      </c>
      <c r="CP193" s="34" t="str">
        <f>IF(AND(Include_study?="Yes",Sufficient_data="Yes"),1/('Publication Bias Analysis'!F:F^2+IF(Additional_model="Fixed effect",0,'Publication Bias Analysis'!L$32)),"")</f>
        <v/>
      </c>
      <c r="CQ193" s="34" t="str">
        <f>IF(AND(Include_study?="Yes",Sufficient_data="Yes"),'Publication Bias Analysis'!E:E-'Publication Bias Analysis'!I$37,"")</f>
        <v/>
      </c>
      <c r="CR193" s="34" t="str">
        <f t="shared" si="355"/>
        <v/>
      </c>
      <c r="CS193" s="34" t="str">
        <f t="shared" si="364"/>
        <v/>
      </c>
      <c r="CT193" s="76" t="str">
        <f t="shared" si="356"/>
        <v/>
      </c>
      <c r="CU193" s="76" t="str">
        <f>IF(AND(Include_study?="Yes",Sufficient_data="Yes"),CT:CT+IF(DF:DF&lt;0,-1,1)*COUNTIF(CT$2:CT192,CT:CT),"")</f>
        <v/>
      </c>
      <c r="CV193" s="76" t="str">
        <f>IF(AND(Include_study?="Yes",Sufficient_data="Yes"),RANK(DJ:DJ,DJ:DJ,1)*IF(DI:DI&lt;0,-1,1)+IF(DI:DI&lt;0,-1,1)*COUNTIF(CT$2:CT192,CT:CT),"")</f>
        <v/>
      </c>
      <c r="CW193" s="76" t="str">
        <f>IF(AND(Include_study?="Yes",Sufficient_data="Yes"),RANK(DM:DM,DM:DM,1)*IF(DL:DL&lt;0,-1,1)+IF(DL:DL&lt;0,-1,1)*COUNTIF(CT$2:CT192,CT:CT),"")</f>
        <v/>
      </c>
      <c r="CX193" s="34" t="e">
        <f>IF(AND(Include_study?="Yes",Sufficient_data="Yes"),'Publication Bias Analysis'!E:E,NA())</f>
        <v>#N/A</v>
      </c>
      <c r="CY193" s="47" t="e">
        <f>IF(AND(Include_study?="Yes",Sufficient_data="Yes"),'Publication Bias Analysis'!F:F,NA())</f>
        <v>#N/A</v>
      </c>
      <c r="DE193" s="166"/>
      <c r="DF193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93" s="34" t="str">
        <f t="shared" si="390"/>
        <v/>
      </c>
      <c r="DH193" s="47" t="str">
        <f>IF(AND(Include_study?="Yes",Sufficient_data="Yes"),1/('Publication Bias Analysis'!F:F^2+IF(Additional_model="Fixed effect",0,$DQ$7)),"")</f>
        <v/>
      </c>
      <c r="DI193" s="34" t="str">
        <f>IF(AND(Include_study?="Yes",Sufficient_data="Yes"),IF('Publication Bias Analysis'!L$37="Left",'Publication Bias Analysis'!E:E-DQ$3,DQ$3-'Publication Bias Analysis'!E:E),"")</f>
        <v/>
      </c>
      <c r="DJ193" s="34" t="str">
        <f t="shared" si="391"/>
        <v/>
      </c>
      <c r="DK193" s="47" t="str">
        <f>IF(AND(DI193&lt;&gt;"",CU193&lt;=MAX(CU:CU)-DQ$8),1/('Publication Bias Analysis'!F:F^2+IF(Additional_model="Fixed effect",0,$DQ$15)),"")</f>
        <v/>
      </c>
      <c r="DL193" s="7" t="str">
        <f>IF(AND(Include_study?="Yes",Sufficient_data="Yes"),IF('Publication Bias Analysis'!L$37="Left",'Publication Bias Analysis'!E:E-DQ$11,DQ$11-'Publication Bias Analysis'!E:E),"")</f>
        <v/>
      </c>
      <c r="DM193" s="7" t="str">
        <f t="shared" si="392"/>
        <v/>
      </c>
      <c r="DN193" s="47" t="str">
        <f>IF(AND(DL193&lt;&gt;"",CV193&lt;=MAX(CV:CV)-DQ$16),1/('Publication Bias Analysis'!F:F^2+IF(Additional_model="Fixed effect",0,$DQ$23)),"")</f>
        <v/>
      </c>
      <c r="EF193" s="166"/>
      <c r="EG193" s="34" t="str">
        <f t="shared" si="315"/>
        <v/>
      </c>
      <c r="EH193" s="47" t="str">
        <f>IF(AND(Include_study?="Yes",Sufficient_data="Yes"),Z_score-('Publication Bias Analysis'!P$3+'Publication Bias Analysis'!P$4*Inverse_standard_error),"")</f>
        <v/>
      </c>
      <c r="EJ193" s="166"/>
      <c r="EK193" s="34" t="str">
        <f>IF(AND(Include_study?="Yes",Sufficient_data="Yes"),('Publication Bias Analysis'!E:E-SUMPRODUCT('Publication Bias Analysis'!E:E,Calculations!CN:CN)/SUM(Calculations!CN:CN))/(SQRT(EL:EL)),"")</f>
        <v/>
      </c>
      <c r="EL193" s="34" t="str">
        <f>IF(AND(Include_study?="Yes",Sufficient_data="Yes"),'Publication Bias Analysis'!F:F^2-1/(SUM(Calculations!CN:CN)),"")</f>
        <v/>
      </c>
      <c r="EM193" s="76" t="str">
        <f t="shared" si="357"/>
        <v/>
      </c>
      <c r="EN193" s="76" t="str">
        <f t="shared" si="358"/>
        <v/>
      </c>
      <c r="EO193" s="76" t="str">
        <f>IF(AND(Include_study?="Yes",Sufficient_data="Yes"),COUNTIFS(EM$2:EM192,"&lt;"&amp;EM193,EN$2:EN192,"&lt;"&amp;EN193)+COUNTIFS(EM194:EM$201,"&lt;"&amp;EM193,EN194:EN$201,"&lt;"&amp;EN193)+COUNTIFS(EM$2:EM192,"&gt;"&amp;EM193,EN$2:EN192,"&gt;"&amp;EN193)+COUNTIFS(EM194:EM$201,"&gt;"&amp;EM193,EN194:EN$201,"&gt;"&amp;EN193),"")</f>
        <v/>
      </c>
      <c r="EP193" s="101" t="str">
        <f>IF(AND(Include_study?="Yes",Sufficient_data="Yes"),COUNTIFS(EM$2:EM192,"&lt;"&amp;EM193,EN$2:EN192,"&gt;"&amp;EN193)+COUNTIFS(EM194:EM$201,"&lt;"&amp;EM193,EN194:EN$201,"&gt;"&amp;EN193)+COUNTIFS(EM$2:EM192,"&gt;"&amp;EM193,EN$2:EN192,"&lt;"&amp;EN193)+COUNTIFS(EM194:EM$201,"&gt;"&amp;EM193,EN194:EN$201,"&lt;"&amp;EN193),"")</f>
        <v/>
      </c>
      <c r="ER193" s="166"/>
      <c r="EW193" s="166"/>
      <c r="EX193" s="34" t="e">
        <f t="shared" si="359"/>
        <v>#N/A</v>
      </c>
      <c r="EY193" s="34" t="e">
        <f t="shared" si="360"/>
        <v>#N/A</v>
      </c>
      <c r="EZ193" s="34" t="str">
        <f t="shared" si="361"/>
        <v/>
      </c>
      <c r="FA193" s="47" t="str">
        <f>IF(AND(Include_study?="Yes",Sufficient_data="Yes"),Z_score-('Publication Bias Analysis'!AL$30+'Publication Bias Analysis'!AL$31*Inverse_standard_error),"")</f>
        <v/>
      </c>
      <c r="FG193" s="166"/>
      <c r="FH193" s="104" t="str">
        <f>IF(Z_score&lt;&gt;"",RANK('Publication Bias Analysis'!AT:AT,'Publication Bias Analysis'!AT:AT,1)+COUNTIF('Publication Bias Analysis'!AT$2:AT192,'Publication Bias Analysis'!AT193),"")</f>
        <v/>
      </c>
      <c r="FI193" s="34" t="str">
        <f t="shared" si="362"/>
        <v/>
      </c>
      <c r="FJ193" s="34" t="e">
        <f>IF('Publication Bias Analysis'!AS193&lt;&gt;"",'Publication Bias Analysis'!AS193,NA())</f>
        <v>#N/A</v>
      </c>
      <c r="FK193" s="34" t="e">
        <f>IF('Publication Bias Analysis'!AT193&lt;&gt;"",'Publication Bias Analysis'!AT193,NA())</f>
        <v>#N/A</v>
      </c>
      <c r="FL193" s="34" t="str">
        <f>IF(AND(Include_study?="Yes",Sufficient_data="Yes"),'Publication Bias Analysis'!AS:AS-AVERAGE('Publication Bias Analysis'!AS:AS),"")</f>
        <v/>
      </c>
      <c r="FM193" s="47" t="str">
        <f>IF(AND(Include_study?="Yes",Sufficient_data="Yes"),FK:FK-('Publication Bias Analysis'!AW$30+'Publication Bias Analysis'!AW$31*'Publication Bias Analysis'!AS:AS),"")</f>
        <v/>
      </c>
      <c r="FS193" s="166"/>
      <c r="FT193" s="34" t="str">
        <f t="shared" si="363"/>
        <v/>
      </c>
      <c r="FU193" s="90" t="str">
        <f t="shared" si="324"/>
        <v/>
      </c>
      <c r="FV193" s="47" t="str">
        <f t="shared" si="393"/>
        <v/>
      </c>
    </row>
    <row r="194" spans="1:178" x14ac:dyDescent="0.2">
      <c r="A194" s="169"/>
      <c r="B194" s="54" t="str">
        <f t="shared" ref="B194:B201" si="394">IF(AND(Sufficient_data="Yes",Include_study?="Yes"),IF(AND(Sort_by=$E$1,Order="Ascending"),COUNTIFS(Include_study?,"Yes",Sufficient_data,"Yes",Study_name,"&lt;"&amp;Study_name)+1,IF(AND(Sort_by=$E$1,Order="Descending"),COUNTIF(Study_name,"&gt;"&amp;Study_name)-IF(Study_name&lt;"Study name",1,0),RANK(IF(Sort_by=$D$1,D:D,IF(Sort_by=$F$1,Semi_partial_correlation,IF(Sort_by=G$1,Number_of_observations,IF(Sort_by=H$1,Number_of_predictors,IF(Sort_by=I$1,Variance,IF(Sort_by=$J$1,Standard_error,IF(Sort_by=$K$1,Weightf,IF(Sort_by=$L$1,Weightr,"")))))))),IF(Sort_by=$D$1,D:D,IF(Sort_by=$F$1,Semi_partial_correlation,IF(Sort_by=G$1,Number_of_observations,IF(Sort_by=H$1,Number_of_predictors,IF(Sort_by=I$1,Variance,IF(Sort_by=$J$1,Standard_error,IF(Sort_by=$K$1,Weightf,IF(Sort_by=$L$1,Weightr,"")))))))),IF(Order="Descending",0,1)))),"")</f>
        <v/>
      </c>
      <c r="C194" s="76" t="str">
        <f>IF(B194&lt;&gt;"",IF(B194=0,COUNTIF(B$2:B193,0)+1,COUNTIF(B$2:B193,B194)+B194+COUNTIF(B:B,0)),"")</f>
        <v/>
      </c>
      <c r="D194" s="76" t="str">
        <f t="shared" si="326"/>
        <v/>
      </c>
      <c r="E194" s="121" t="str">
        <f>IF(AND(Sufficient_data="Yes",Include_study?="Yes",Input!Study_name&lt;&gt;""),Input!Study_name,"")</f>
        <v/>
      </c>
      <c r="F194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94" s="76" t="str">
        <f t="shared" ref="G194:G201" si="395">IF(AND(Include_study?="Yes",Number_of_observations&lt;&gt;""),Number_of_observations,"")</f>
        <v/>
      </c>
      <c r="H194" s="132" t="str">
        <f t="shared" ref="H194:H201" si="396">IF(AND(Sufficient_data="Yes",Include_study?="Yes",Number_of_predictors&lt;&gt;""),Number_of_predictors,"")</f>
        <v/>
      </c>
      <c r="I194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94" s="77" t="str">
        <f t="shared" si="329"/>
        <v/>
      </c>
      <c r="K194" s="77" t="str">
        <f t="shared" si="330"/>
        <v/>
      </c>
      <c r="L194" s="77" t="str">
        <f t="shared" si="331"/>
        <v/>
      </c>
      <c r="M194" s="77" t="str">
        <f t="shared" ref="M194:M201" si="397">IF(AND(Sufficient_data="Yes",Include_study?="Yes"),Semi_partial_correlation-ABS(TINV((1-Confidence_level),Number_of_observations-1))*Standard_error,"")</f>
        <v/>
      </c>
      <c r="N194" s="77" t="str">
        <f t="shared" ref="N194:N201" si="398">IF(AND(Sufficient_data="Yes",Include_study?="Yes"),Semi_partial_correlation+ABS(TINV((1-Confidence_level),Number_of_observations-1))*Standard_error,"")</f>
        <v/>
      </c>
      <c r="O194" s="146" t="str">
        <f t="shared" ref="O194:O201" si="399">IF(Weightr&lt;&gt;"",IF(Meta_analysis_model="Fixed effect model",Weightf/SUM(Weightf),Weightr/SUM(Weightr)),"")</f>
        <v/>
      </c>
      <c r="P194" s="142" t="str">
        <f t="shared" ref="P194:P201" si="400">IF(AND(Include_study?="Yes",Sufficient_data="Yes"),Semi_partial_correlation-Combined_Effect_Size,"")</f>
        <v/>
      </c>
      <c r="Q194" s="35"/>
      <c r="R194" s="71" t="e">
        <f t="shared" ref="R194:R201" si="401">IF(AND(Sufficient_data="Yes",Include_study?="Yes"),Semi_partial_correlation,NA())</f>
        <v>#N/A</v>
      </c>
      <c r="S194" s="34" t="e">
        <f t="shared" ref="S194:S201" si="402">IF(AND(Sufficient_data="Yes",Include_study?="Yes"),Semi_partial_correlation-CI_Lower_limit,NA())</f>
        <v>#N/A</v>
      </c>
      <c r="T194" s="47" t="e">
        <f t="shared" ref="T194:T201" si="403">IF(AND(Sufficient_data="Yes",Include_study?="Yes"),CI_Upper_limit-Semi_partial_correlation,NA())</f>
        <v>#N/A</v>
      </c>
      <c r="Y194" s="169"/>
      <c r="Z194" s="83" t="str">
        <f t="shared" si="365"/>
        <v/>
      </c>
      <c r="AA194" s="34" t="str">
        <f t="shared" si="339"/>
        <v/>
      </c>
      <c r="AB194" s="34" t="str">
        <f t="shared" si="340"/>
        <v/>
      </c>
      <c r="AC194" s="34" t="str">
        <f t="shared" ref="AC194:AC201" si="404">IF(AND(Include_study?="Yes",Sufficient_data="Yes",Subgroup&lt;&gt;""),Semi_partial_correlation,"")</f>
        <v/>
      </c>
      <c r="AD194" s="34" t="str">
        <f t="shared" si="342"/>
        <v/>
      </c>
      <c r="AE194" s="77" t="str">
        <f t="shared" si="366"/>
        <v/>
      </c>
      <c r="AF194" s="77" t="str">
        <f t="shared" ref="AF194:AF201" si="405">IF(AND(Include_study?="Yes",Sufficient_data="Yes",Subgroup&lt;&gt;""),1/(AD194^2+IF(Within_subgroup_weighting=BS$34,0,INDEX(AQ:AX,MATCH(Subgroup,AQ:AQ,0),8))),"")</f>
        <v/>
      </c>
      <c r="AG194" s="84" t="str">
        <f t="shared" si="367"/>
        <v/>
      </c>
      <c r="AH194" s="34" t="str">
        <f t="shared" ref="AH194:AH201" si="406">IF(AND(Sufficient_data="Yes",Include_study?="Yes",Subgroup&lt;&gt;""),AC:AC-ABS(TINV((1-Subgroup_confidence_level),Number_of_observations-1))*AD:AD,"")</f>
        <v/>
      </c>
      <c r="AI194" s="34" t="str">
        <f t="shared" ref="AI194:AI201" si="407">IF(AND(Sufficient_data="Yes",Include_study?="Yes",Subgroup&lt;&gt;""),AC:AC+ABS(TINV((1-Subgroup_confidence_level),Number_of_observations-1))*AD:AD,"")</f>
        <v/>
      </c>
      <c r="AJ194" s="47" t="str">
        <f t="shared" ref="AJ194:AJ201" si="408">IF(AND(Include_study?="Yes",Sufficient_data="Yes",Subgroup&lt;&gt;""),AC:AC-VLOOKUP(AB:AB,AQ:AZ,10,FALSE),"")</f>
        <v/>
      </c>
      <c r="AK194" s="35"/>
      <c r="AL194" s="71" t="e">
        <f t="shared" si="368"/>
        <v>#N/A</v>
      </c>
      <c r="AM194" s="34" t="e">
        <f t="shared" si="369"/>
        <v>#N/A</v>
      </c>
      <c r="AN194" s="47" t="e">
        <f t="shared" si="370"/>
        <v>#N/A</v>
      </c>
      <c r="AO194" s="35"/>
      <c r="AP194" s="83" t="str">
        <f t="shared" si="371"/>
        <v/>
      </c>
      <c r="AQ194" s="34" t="str">
        <f>IF(AND(Sufficient_data="Yes",Include_study?="Yes",Subgroup&lt;&gt;""),IF(COUNTIFS(Input!L$2:L193,"="&amp;"Yes",Input!C$2:C193,"="&amp;"Yes",Input!M$2:M193,"="&amp;Subgroup)&gt;0,"",Subgroup),"")</f>
        <v/>
      </c>
      <c r="AR194" s="89" t="str">
        <f t="shared" si="372"/>
        <v/>
      </c>
      <c r="AS194" s="76" t="str">
        <f t="shared" si="373"/>
        <v/>
      </c>
      <c r="AT194" s="34" t="str">
        <f t="shared" si="374"/>
        <v/>
      </c>
      <c r="AU194" s="90" t="str">
        <f t="shared" si="375"/>
        <v/>
      </c>
      <c r="AV194" s="34" t="str">
        <f t="shared" si="376"/>
        <v/>
      </c>
      <c r="AW194" s="34" t="str">
        <f t="shared" si="377"/>
        <v/>
      </c>
      <c r="AX194" s="34" t="str">
        <f t="shared" ref="AX194:AX201" si="409">IF(AT194&lt;&gt;"",IF(AS194=1,0,IF(Within_subgroup_weighting=$BS$36,MAX(0,(SUM(AT:AT)-(k_-COUNT(AT:AT)-1))/SUM(AW:AW)),MAX(0,(AT194-AS194-1))/AW194)),"")</f>
        <v/>
      </c>
      <c r="AY194" s="34" t="str">
        <f t="shared" si="378"/>
        <v/>
      </c>
      <c r="AZ194" s="34" t="str">
        <f t="shared" si="379"/>
        <v/>
      </c>
      <c r="BA194" s="34" t="str">
        <f t="shared" ref="BA194:BA201" si="410">IF(AT194&lt;&gt;"",IF(Within_subgroup_weighting=BS$34,1/SQRT(SUMIF(Subgroup,AQ194,AE:AE)),SQRT(SUMPRODUCT(--(Subgroup=AQ194),AF:AF,AJ:AJ,AJ:AJ)/((AS194-1)*SUMIF(Subgroup,AQ194,AF:AF)))),"")</f>
        <v/>
      </c>
      <c r="BB194" s="89" t="str">
        <f t="shared" si="380"/>
        <v/>
      </c>
      <c r="BC194" s="34" t="str">
        <f t="shared" ref="BC194:BC201" si="411">IF(AT194&lt;&gt;"",AZ194-ABS(TINV((1-Subgroup_confidence_level),AS194-1))*BA194,"")</f>
        <v/>
      </c>
      <c r="BD194" s="34" t="str">
        <f t="shared" ref="BD194:BD201" si="412">IF(AT194&lt;&gt;"",AZ194+ABS(TINV((1-Subgroup_confidence_level),AS194-1))*BA194,"")</f>
        <v/>
      </c>
      <c r="BE194" s="34" t="str">
        <f t="shared" si="381"/>
        <v/>
      </c>
      <c r="BF194" s="34" t="str">
        <f t="shared" si="382"/>
        <v/>
      </c>
      <c r="BG194" s="34" t="str">
        <f t="shared" si="319"/>
        <v/>
      </c>
      <c r="BH194" s="34" t="str">
        <f t="shared" si="320"/>
        <v/>
      </c>
      <c r="BI194" s="34" t="str">
        <f t="shared" si="383"/>
        <v/>
      </c>
      <c r="BJ194" s="34" t="str">
        <f t="shared" si="384"/>
        <v/>
      </c>
      <c r="BK194" s="34" t="str">
        <f t="shared" si="385"/>
        <v/>
      </c>
      <c r="BL194" s="34" t="e">
        <f t="shared" si="386"/>
        <v>#N/A</v>
      </c>
      <c r="BM194" s="84" t="str">
        <f t="shared" si="321"/>
        <v/>
      </c>
      <c r="BN194" s="34" t="str">
        <f t="shared" si="387"/>
        <v/>
      </c>
      <c r="BO194" s="34" t="str">
        <f t="shared" ref="BO194:BO201" si="413">IF(BA194&lt;&gt;"",1/(BA194^2+IF(Between_subgroup_weighting=BS$30,0,BT$27)),"")</f>
        <v/>
      </c>
      <c r="BP194" s="34" t="str">
        <f t="shared" si="388"/>
        <v/>
      </c>
      <c r="BQ194" s="47" t="str">
        <f t="shared" si="322"/>
        <v/>
      </c>
      <c r="BV194" s="170"/>
      <c r="BW194" s="71" t="e">
        <f>IF(AND(Sufficient_data="Yes",Include_study?="Yes",Moderator&lt;&gt;""),'Moderator Analysis'!E:E,NA())</f>
        <v>#N/A</v>
      </c>
      <c r="BX194" s="34" t="e">
        <f>IF(AND(Include_study?="Yes",Sufficient_data="Yes",Moderator&lt;&gt;""),'Moderator Analysis'!F:F,NA())</f>
        <v>#N/A</v>
      </c>
      <c r="BY194" s="34" t="str">
        <f t="shared" ref="BY194:BY201" si="414">IF(AND(Include_study?="Yes",Sufficient_data="Yes",Moderator&lt;&gt;""),Weightf,"")</f>
        <v/>
      </c>
      <c r="BZ194" s="34" t="str">
        <f>IF(AND(Sufficient_data="Yes",Include_study?="Yes",Moderator&lt;&gt;""),'Moderator Analysis'!F:F-CJ$2,"")</f>
        <v/>
      </c>
      <c r="CA194" s="34" t="str">
        <f>IF(AND(Sufficient_data="Yes",Include_study?="Yes",Moderator&lt;&gt;""),'Moderator Analysis'!E:E-CJ$3,"")</f>
        <v/>
      </c>
      <c r="CB194" s="47" t="str">
        <f t="shared" ref="CB194:CB201" si="415">IF(AND(Sufficient_data="Yes",Include_study?="Yes",Moderator&lt;&gt;""),BY194*(BX194-CJ$5-CJ$4*BW194)^2,"")</f>
        <v/>
      </c>
      <c r="CD194" s="95" t="str">
        <f t="shared" si="389"/>
        <v/>
      </c>
      <c r="CE194" s="77" t="str">
        <f>IF(AND(Sufficient_data="Yes",Include_study?="Yes",CD194&lt;&gt;""),'Moderator Analysis'!F:F-'Moderator Analysis'!J$37,"")</f>
        <v/>
      </c>
      <c r="CF194" s="77" t="str">
        <f>IF(AND(Sufficient_data="Yes",Include_study?="Yes",CD194&lt;&gt;""),'Moderator Analysis'!E:E-SUMPRODUCT('Moderator Analysis'!E:E,CD:CD)/SUM(CD:CD),"")</f>
        <v/>
      </c>
      <c r="CG194" s="96" t="str">
        <f>IF(AND(Sufficient_data="Yes",Include_study?="Yes",CD194&lt;&gt;""),CD:CD*(BX194-'Moderator Analysis'!J$29-'Moderator Analysis'!J$30*'Moderator Analysis'!E:E)^2,"")</f>
        <v/>
      </c>
      <c r="CL194" s="170"/>
      <c r="CM194" s="174"/>
      <c r="CN194" s="34" t="str">
        <f t="shared" ref="CN194:CN201" si="416">IF(AND(Include_study?="Yes",Sufficient_data="Yes"),1/Standard_error^2,"")</f>
        <v/>
      </c>
      <c r="CO194" s="34" t="str">
        <f>IF(AND(Include_study?="Yes",Sufficient_data="Yes"),1/('Publication Bias Analysis'!F:F^2+IF(Additional_model="Fixed effect",0,Calculations!DB$11)),"")</f>
        <v/>
      </c>
      <c r="CP194" s="34" t="str">
        <f>IF(AND(Include_study?="Yes",Sufficient_data="Yes"),1/('Publication Bias Analysis'!F:F^2+IF(Additional_model="Fixed effect",0,'Publication Bias Analysis'!L$32)),"")</f>
        <v/>
      </c>
      <c r="CQ194" s="34" t="str">
        <f>IF(AND(Include_study?="Yes",Sufficient_data="Yes"),'Publication Bias Analysis'!E:E-'Publication Bias Analysis'!I$37,"")</f>
        <v/>
      </c>
      <c r="CR194" s="34" t="str">
        <f t="shared" ref="CR194:CR201" si="417">IF(AND(Include_study?="Yes",Sufficient_data="Yes"),IF(Additional_model="Fixed effect",1/Standard_error,1/SQRT(Standard_error^2+DB$11)),"")</f>
        <v/>
      </c>
      <c r="CS194" s="34" t="str">
        <f t="shared" si="364"/>
        <v/>
      </c>
      <c r="CT194" s="76" t="str">
        <f t="shared" ref="CT194:CT201" si="418">IF(AND(Include_study?="Yes",Sufficient_data="Yes"),RANK(DG:DG,DG:DG,1)*IF(DF:DF&gt;0,1,-1),"")</f>
        <v/>
      </c>
      <c r="CU194" s="76" t="str">
        <f>IF(AND(Include_study?="Yes",Sufficient_data="Yes"),CT:CT+IF(DF:DF&lt;0,-1,1)*COUNTIF(CT$2:CT193,CT:CT),"")</f>
        <v/>
      </c>
      <c r="CV194" s="76" t="str">
        <f>IF(AND(Include_study?="Yes",Sufficient_data="Yes"),RANK(DJ:DJ,DJ:DJ,1)*IF(DI:DI&lt;0,-1,1)+IF(DI:DI&lt;0,-1,1)*COUNTIF(CT$2:CT193,CT:CT),"")</f>
        <v/>
      </c>
      <c r="CW194" s="76" t="str">
        <f>IF(AND(Include_study?="Yes",Sufficient_data="Yes"),RANK(DM:DM,DM:DM,1)*IF(DL:DL&lt;0,-1,1)+IF(DL:DL&lt;0,-1,1)*COUNTIF(CT$2:CT193,CT:CT),"")</f>
        <v/>
      </c>
      <c r="CX194" s="34" t="e">
        <f>IF(AND(Include_study?="Yes",Sufficient_data="Yes"),'Publication Bias Analysis'!E:E,NA())</f>
        <v>#N/A</v>
      </c>
      <c r="CY194" s="47" t="e">
        <f>IF(AND(Include_study?="Yes",Sufficient_data="Yes"),'Publication Bias Analysis'!F:F,NA())</f>
        <v>#N/A</v>
      </c>
      <c r="DE194" s="166"/>
      <c r="DF194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94" s="34" t="str">
        <f t="shared" si="390"/>
        <v/>
      </c>
      <c r="DH194" s="47" t="str">
        <f>IF(AND(Include_study?="Yes",Sufficient_data="Yes"),1/('Publication Bias Analysis'!F:F^2+IF(Additional_model="Fixed effect",0,$DQ$7)),"")</f>
        <v/>
      </c>
      <c r="DI194" s="34" t="str">
        <f>IF(AND(Include_study?="Yes",Sufficient_data="Yes"),IF('Publication Bias Analysis'!L$37="Left",'Publication Bias Analysis'!E:E-DQ$3,DQ$3-'Publication Bias Analysis'!E:E),"")</f>
        <v/>
      </c>
      <c r="DJ194" s="34" t="str">
        <f t="shared" si="391"/>
        <v/>
      </c>
      <c r="DK194" s="47" t="str">
        <f>IF(AND(DI194&lt;&gt;"",CU194&lt;=MAX(CU:CU)-DQ$8),1/('Publication Bias Analysis'!F:F^2+IF(Additional_model="Fixed effect",0,$DQ$15)),"")</f>
        <v/>
      </c>
      <c r="DL194" s="7" t="str">
        <f>IF(AND(Include_study?="Yes",Sufficient_data="Yes"),IF('Publication Bias Analysis'!L$37="Left",'Publication Bias Analysis'!E:E-DQ$11,DQ$11-'Publication Bias Analysis'!E:E),"")</f>
        <v/>
      </c>
      <c r="DM194" s="7" t="str">
        <f t="shared" si="392"/>
        <v/>
      </c>
      <c r="DN194" s="47" t="str">
        <f>IF(AND(DL194&lt;&gt;"",CV194&lt;=MAX(CV:CV)-DQ$16),1/('Publication Bias Analysis'!F:F^2+IF(Additional_model="Fixed effect",0,$DQ$23)),"")</f>
        <v/>
      </c>
      <c r="EF194" s="166"/>
      <c r="EG194" s="34" t="str">
        <f t="shared" ref="EG194:EG201" si="419">IF(AND(Include_study?="Yes",Sufficient_data="Yes"),Inverse_standard_error-AVERAGE(Inverse_standard_error),"")</f>
        <v/>
      </c>
      <c r="EH194" s="47" t="str">
        <f>IF(AND(Include_study?="Yes",Sufficient_data="Yes"),Z_score-('Publication Bias Analysis'!P$3+'Publication Bias Analysis'!P$4*Inverse_standard_error),"")</f>
        <v/>
      </c>
      <c r="EJ194" s="166"/>
      <c r="EK194" s="34" t="str">
        <f>IF(AND(Include_study?="Yes",Sufficient_data="Yes"),('Publication Bias Analysis'!E:E-SUMPRODUCT('Publication Bias Analysis'!E:E,Calculations!CN:CN)/SUM(Calculations!CN:CN))/(SQRT(EL:EL)),"")</f>
        <v/>
      </c>
      <c r="EL194" s="34" t="str">
        <f>IF(AND(Include_study?="Yes",Sufficient_data="Yes"),'Publication Bias Analysis'!F:F^2-1/(SUM(Calculations!CN:CN)),"")</f>
        <v/>
      </c>
      <c r="EM194" s="76" t="str">
        <f t="shared" ref="EM194:EM201" si="420">IF(AND(Include_study?="Yes",Sufficient_data="Yes"),RANK(EK:EK,EK:EK,1),"")</f>
        <v/>
      </c>
      <c r="EN194" s="76" t="str">
        <f t="shared" ref="EN194:EN201" si="421">IF(AND(Include_study?="Yes",Sufficient_data="Yes"),RANK(EL:EL,EL:EL,1),"")</f>
        <v/>
      </c>
      <c r="EO194" s="76" t="str">
        <f>IF(AND(Include_study?="Yes",Sufficient_data="Yes"),COUNTIFS(EM$2:EM193,"&lt;"&amp;EM194,EN$2:EN193,"&lt;"&amp;EN194)+COUNTIFS(EM195:EM$201,"&lt;"&amp;EM194,EN195:EN$201,"&lt;"&amp;EN194)+COUNTIFS(EM$2:EM193,"&gt;"&amp;EM194,EN$2:EN193,"&gt;"&amp;EN194)+COUNTIFS(EM195:EM$201,"&gt;"&amp;EM194,EN195:EN$201,"&gt;"&amp;EN194),"")</f>
        <v/>
      </c>
      <c r="EP194" s="101" t="str">
        <f>IF(AND(Include_study?="Yes",Sufficient_data="Yes"),COUNTIFS(EM$2:EM193,"&lt;"&amp;EM194,EN$2:EN193,"&gt;"&amp;EN194)+COUNTIFS(EM195:EM$201,"&lt;"&amp;EM194,EN195:EN$201,"&gt;"&amp;EN194)+COUNTIFS(EM$2:EM193,"&gt;"&amp;EM194,EN$2:EN193,"&lt;"&amp;EN194)+COUNTIFS(EM195:EM$201,"&gt;"&amp;EM194,EN195:EN$201,"&lt;"&amp;EN194),"")</f>
        <v/>
      </c>
      <c r="ER194" s="166"/>
      <c r="EW194" s="166"/>
      <c r="EX194" s="34" t="e">
        <f t="shared" si="359"/>
        <v>#N/A</v>
      </c>
      <c r="EY194" s="34" t="e">
        <f t="shared" si="360"/>
        <v>#N/A</v>
      </c>
      <c r="EZ194" s="34" t="str">
        <f t="shared" si="361"/>
        <v/>
      </c>
      <c r="FA194" s="47" t="str">
        <f>IF(AND(Include_study?="Yes",Sufficient_data="Yes"),Z_score-('Publication Bias Analysis'!AL$30+'Publication Bias Analysis'!AL$31*Inverse_standard_error),"")</f>
        <v/>
      </c>
      <c r="FG194" s="166"/>
      <c r="FH194" s="104" t="str">
        <f>IF(Z_score&lt;&gt;"",RANK('Publication Bias Analysis'!AT:AT,'Publication Bias Analysis'!AT:AT,1)+COUNTIF('Publication Bias Analysis'!AT$2:AT193,'Publication Bias Analysis'!AT194),"")</f>
        <v/>
      </c>
      <c r="FI194" s="34" t="str">
        <f t="shared" ref="FI194:FI201" si="422">IF(FH:FH&lt;&gt;"",(FH:FH-1/3)/(k_+1/3),"")</f>
        <v/>
      </c>
      <c r="FJ194" s="34" t="e">
        <f>IF('Publication Bias Analysis'!AS194&lt;&gt;"",'Publication Bias Analysis'!AS194,NA())</f>
        <v>#N/A</v>
      </c>
      <c r="FK194" s="34" t="e">
        <f>IF('Publication Bias Analysis'!AT194&lt;&gt;"",'Publication Bias Analysis'!AT194,NA())</f>
        <v>#N/A</v>
      </c>
      <c r="FL194" s="34" t="str">
        <f>IF(AND(Include_study?="Yes",Sufficient_data="Yes"),'Publication Bias Analysis'!AS:AS-AVERAGE('Publication Bias Analysis'!AS:AS),"")</f>
        <v/>
      </c>
      <c r="FM194" s="47" t="str">
        <f>IF(AND(Include_study?="Yes",Sufficient_data="Yes"),FK:FK-('Publication Bias Analysis'!AW$30+'Publication Bias Analysis'!AW$31*'Publication Bias Analysis'!AS:AS),"")</f>
        <v/>
      </c>
      <c r="FS194" s="166"/>
      <c r="FT194" s="34" t="str">
        <f t="shared" si="363"/>
        <v/>
      </c>
      <c r="FU194" s="90" t="str">
        <f t="shared" si="324"/>
        <v/>
      </c>
      <c r="FV194" s="47" t="str">
        <f t="shared" si="393"/>
        <v/>
      </c>
    </row>
    <row r="195" spans="1:178" x14ac:dyDescent="0.2">
      <c r="A195" s="169"/>
      <c r="B195" s="54" t="str">
        <f t="shared" si="394"/>
        <v/>
      </c>
      <c r="C195" s="76" t="str">
        <f>IF(B195&lt;&gt;"",IF(B195=0,COUNTIF(B$2:B194,0)+1,COUNTIF(B$2:B194,B195)+B195+COUNTIF(B:B,0)),"")</f>
        <v/>
      </c>
      <c r="D195" s="76" t="str">
        <f t="shared" si="326"/>
        <v/>
      </c>
      <c r="E195" s="121" t="str">
        <f>IF(AND(Sufficient_data="Yes",Include_study?="Yes",Input!Study_name&lt;&gt;""),Input!Study_name,"")</f>
        <v/>
      </c>
      <c r="F195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95" s="76" t="str">
        <f t="shared" si="395"/>
        <v/>
      </c>
      <c r="H195" s="132" t="str">
        <f t="shared" si="396"/>
        <v/>
      </c>
      <c r="I195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95" s="77" t="str">
        <f t="shared" si="329"/>
        <v/>
      </c>
      <c r="K195" s="77" t="str">
        <f t="shared" si="330"/>
        <v/>
      </c>
      <c r="L195" s="77" t="str">
        <f t="shared" si="331"/>
        <v/>
      </c>
      <c r="M195" s="77" t="str">
        <f t="shared" si="397"/>
        <v/>
      </c>
      <c r="N195" s="77" t="str">
        <f t="shared" si="398"/>
        <v/>
      </c>
      <c r="O195" s="146" t="str">
        <f t="shared" si="399"/>
        <v/>
      </c>
      <c r="P195" s="142" t="str">
        <f t="shared" si="400"/>
        <v/>
      </c>
      <c r="Q195" s="35"/>
      <c r="R195" s="71" t="e">
        <f t="shared" si="401"/>
        <v>#N/A</v>
      </c>
      <c r="S195" s="34" t="e">
        <f t="shared" si="402"/>
        <v>#N/A</v>
      </c>
      <c r="T195" s="47" t="e">
        <f t="shared" si="403"/>
        <v>#N/A</v>
      </c>
      <c r="Y195" s="169"/>
      <c r="Z195" s="83" t="str">
        <f t="shared" si="365"/>
        <v/>
      </c>
      <c r="AA195" s="34" t="str">
        <f t="shared" si="339"/>
        <v/>
      </c>
      <c r="AB195" s="34" t="str">
        <f t="shared" si="340"/>
        <v/>
      </c>
      <c r="AC195" s="34" t="str">
        <f t="shared" si="404"/>
        <v/>
      </c>
      <c r="AD195" s="34" t="str">
        <f t="shared" si="342"/>
        <v/>
      </c>
      <c r="AE195" s="77" t="str">
        <f t="shared" si="366"/>
        <v/>
      </c>
      <c r="AF195" s="77" t="str">
        <f t="shared" si="405"/>
        <v/>
      </c>
      <c r="AG195" s="84" t="str">
        <f t="shared" si="367"/>
        <v/>
      </c>
      <c r="AH195" s="34" t="str">
        <f t="shared" si="406"/>
        <v/>
      </c>
      <c r="AI195" s="34" t="str">
        <f t="shared" si="407"/>
        <v/>
      </c>
      <c r="AJ195" s="47" t="str">
        <f t="shared" si="408"/>
        <v/>
      </c>
      <c r="AK195" s="35"/>
      <c r="AL195" s="71" t="e">
        <f t="shared" si="368"/>
        <v>#N/A</v>
      </c>
      <c r="AM195" s="34" t="e">
        <f t="shared" si="369"/>
        <v>#N/A</v>
      </c>
      <c r="AN195" s="47" t="e">
        <f t="shared" si="370"/>
        <v>#N/A</v>
      </c>
      <c r="AO195" s="35"/>
      <c r="AP195" s="83" t="str">
        <f t="shared" si="371"/>
        <v/>
      </c>
      <c r="AQ195" s="34" t="str">
        <f>IF(AND(Sufficient_data="Yes",Include_study?="Yes",Subgroup&lt;&gt;""),IF(COUNTIFS(Input!L$2:L194,"="&amp;"Yes",Input!C$2:C194,"="&amp;"Yes",Input!M$2:M194,"="&amp;Subgroup)&gt;0,"",Subgroup),"")</f>
        <v/>
      </c>
      <c r="AR195" s="89" t="str">
        <f t="shared" si="372"/>
        <v/>
      </c>
      <c r="AS195" s="76" t="str">
        <f t="shared" si="373"/>
        <v/>
      </c>
      <c r="AT195" s="34" t="str">
        <f t="shared" si="374"/>
        <v/>
      </c>
      <c r="AU195" s="90" t="str">
        <f t="shared" si="375"/>
        <v/>
      </c>
      <c r="AV195" s="34" t="str">
        <f t="shared" si="376"/>
        <v/>
      </c>
      <c r="AW195" s="34" t="str">
        <f t="shared" si="377"/>
        <v/>
      </c>
      <c r="AX195" s="34" t="str">
        <f t="shared" si="409"/>
        <v/>
      </c>
      <c r="AY195" s="34" t="str">
        <f t="shared" si="378"/>
        <v/>
      </c>
      <c r="AZ195" s="34" t="str">
        <f t="shared" si="379"/>
        <v/>
      </c>
      <c r="BA195" s="34" t="str">
        <f t="shared" si="410"/>
        <v/>
      </c>
      <c r="BB195" s="89" t="str">
        <f t="shared" si="380"/>
        <v/>
      </c>
      <c r="BC195" s="34" t="str">
        <f t="shared" si="411"/>
        <v/>
      </c>
      <c r="BD195" s="34" t="str">
        <f t="shared" si="412"/>
        <v/>
      </c>
      <c r="BE195" s="34" t="str">
        <f t="shared" si="381"/>
        <v/>
      </c>
      <c r="BF195" s="34" t="str">
        <f t="shared" si="382"/>
        <v/>
      </c>
      <c r="BG195" s="34" t="str">
        <f t="shared" ref="BG195:BG201" si="423">IF(AT195&lt;&gt;"",AZ195-ABS(TINV((1-Subgroup_confidence_level),AS195-1))*SQRT(AX195+BA195^2),"")</f>
        <v/>
      </c>
      <c r="BH195" s="34" t="str">
        <f t="shared" ref="BH195:BH201" si="424">IF(AT195&lt;&gt;"",AZ195+ABS(TINV((1-Subgroup_confidence_level),AS195-1))*SQRT(AX195+BA195^2),"")</f>
        <v/>
      </c>
      <c r="BI195" s="34" t="str">
        <f t="shared" si="383"/>
        <v/>
      </c>
      <c r="BJ195" s="34" t="str">
        <f t="shared" si="384"/>
        <v/>
      </c>
      <c r="BK195" s="34" t="str">
        <f t="shared" si="385"/>
        <v/>
      </c>
      <c r="BL195" s="34" t="e">
        <f t="shared" si="386"/>
        <v>#N/A</v>
      </c>
      <c r="BM195" s="84" t="str">
        <f t="shared" ref="BM195:BM201" si="425">IF(AT195&lt;&gt;"",BO195/SUM(BO:BO),"")</f>
        <v/>
      </c>
      <c r="BN195" s="34" t="str">
        <f t="shared" si="387"/>
        <v/>
      </c>
      <c r="BO195" s="34" t="str">
        <f t="shared" si="413"/>
        <v/>
      </c>
      <c r="BP195" s="34" t="str">
        <f t="shared" si="388"/>
        <v/>
      </c>
      <c r="BQ195" s="47" t="str">
        <f t="shared" ref="BQ195:BQ201" si="426">IF(AT195&lt;&gt;"",AZ:AZ-BT$2,"")</f>
        <v/>
      </c>
      <c r="BV195" s="170"/>
      <c r="BW195" s="71" t="e">
        <f>IF(AND(Sufficient_data="Yes",Include_study?="Yes",Moderator&lt;&gt;""),'Moderator Analysis'!E:E,NA())</f>
        <v>#N/A</v>
      </c>
      <c r="BX195" s="34" t="e">
        <f>IF(AND(Include_study?="Yes",Sufficient_data="Yes",Moderator&lt;&gt;""),'Moderator Analysis'!F:F,NA())</f>
        <v>#N/A</v>
      </c>
      <c r="BY195" s="34" t="str">
        <f t="shared" si="414"/>
        <v/>
      </c>
      <c r="BZ195" s="34" t="str">
        <f>IF(AND(Sufficient_data="Yes",Include_study?="Yes",Moderator&lt;&gt;""),'Moderator Analysis'!F:F-CJ$2,"")</f>
        <v/>
      </c>
      <c r="CA195" s="34" t="str">
        <f>IF(AND(Sufficient_data="Yes",Include_study?="Yes",Moderator&lt;&gt;""),'Moderator Analysis'!E:E-CJ$3,"")</f>
        <v/>
      </c>
      <c r="CB195" s="47" t="str">
        <f t="shared" si="415"/>
        <v/>
      </c>
      <c r="CD195" s="95" t="str">
        <f t="shared" si="389"/>
        <v/>
      </c>
      <c r="CE195" s="77" t="str">
        <f>IF(AND(Sufficient_data="Yes",Include_study?="Yes",CD195&lt;&gt;""),'Moderator Analysis'!F:F-'Moderator Analysis'!J$37,"")</f>
        <v/>
      </c>
      <c r="CF195" s="77" t="str">
        <f>IF(AND(Sufficient_data="Yes",Include_study?="Yes",CD195&lt;&gt;""),'Moderator Analysis'!E:E-SUMPRODUCT('Moderator Analysis'!E:E,CD:CD)/SUM(CD:CD),"")</f>
        <v/>
      </c>
      <c r="CG195" s="96" t="str">
        <f>IF(AND(Sufficient_data="Yes",Include_study?="Yes",CD195&lt;&gt;""),CD:CD*(BX195-'Moderator Analysis'!J$29-'Moderator Analysis'!J$30*'Moderator Analysis'!E:E)^2,"")</f>
        <v/>
      </c>
      <c r="CL195" s="170"/>
      <c r="CM195" s="174"/>
      <c r="CN195" s="34" t="str">
        <f t="shared" si="416"/>
        <v/>
      </c>
      <c r="CO195" s="34" t="str">
        <f>IF(AND(Include_study?="Yes",Sufficient_data="Yes"),1/('Publication Bias Analysis'!F:F^2+IF(Additional_model="Fixed effect",0,Calculations!DB$11)),"")</f>
        <v/>
      </c>
      <c r="CP195" s="34" t="str">
        <f>IF(AND(Include_study?="Yes",Sufficient_data="Yes"),1/('Publication Bias Analysis'!F:F^2+IF(Additional_model="Fixed effect",0,'Publication Bias Analysis'!L$32)),"")</f>
        <v/>
      </c>
      <c r="CQ195" s="34" t="str">
        <f>IF(AND(Include_study?="Yes",Sufficient_data="Yes"),'Publication Bias Analysis'!E:E-'Publication Bias Analysis'!I$37,"")</f>
        <v/>
      </c>
      <c r="CR195" s="34" t="str">
        <f t="shared" si="417"/>
        <v/>
      </c>
      <c r="CS195" s="34" t="str">
        <f t="shared" ref="CS195:CS201" si="427">IF(AND(Include_study?="Yes",Sufficient_data="Yes"),IF(Additional_model="Fixed effect",Semi_partial_correlation/Standard_error,Semi_partial_correlation/(Standard_error+SQRT(DB$11))),"")</f>
        <v/>
      </c>
      <c r="CT195" s="76" t="str">
        <f t="shared" si="418"/>
        <v/>
      </c>
      <c r="CU195" s="76" t="str">
        <f>IF(AND(Include_study?="Yes",Sufficient_data="Yes"),CT:CT+IF(DF:DF&lt;0,-1,1)*COUNTIF(CT$2:CT194,CT:CT),"")</f>
        <v/>
      </c>
      <c r="CV195" s="76" t="str">
        <f>IF(AND(Include_study?="Yes",Sufficient_data="Yes"),RANK(DJ:DJ,DJ:DJ,1)*IF(DI:DI&lt;0,-1,1)+IF(DI:DI&lt;0,-1,1)*COUNTIF(CT$2:CT194,CT:CT),"")</f>
        <v/>
      </c>
      <c r="CW195" s="76" t="str">
        <f>IF(AND(Include_study?="Yes",Sufficient_data="Yes"),RANK(DM:DM,DM:DM,1)*IF(DL:DL&lt;0,-1,1)+IF(DL:DL&lt;0,-1,1)*COUNTIF(CT$2:CT194,CT:CT),"")</f>
        <v/>
      </c>
      <c r="CX195" s="34" t="e">
        <f>IF(AND(Include_study?="Yes",Sufficient_data="Yes"),'Publication Bias Analysis'!E:E,NA())</f>
        <v>#N/A</v>
      </c>
      <c r="CY195" s="47" t="e">
        <f>IF(AND(Include_study?="Yes",Sufficient_data="Yes"),'Publication Bias Analysis'!F:F,NA())</f>
        <v>#N/A</v>
      </c>
      <c r="DE195" s="166"/>
      <c r="DF195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95" s="34" t="str">
        <f t="shared" si="390"/>
        <v/>
      </c>
      <c r="DH195" s="47" t="str">
        <f>IF(AND(Include_study?="Yes",Sufficient_data="Yes"),1/('Publication Bias Analysis'!F:F^2+IF(Additional_model="Fixed effect",0,$DQ$7)),"")</f>
        <v/>
      </c>
      <c r="DI195" s="34" t="str">
        <f>IF(AND(Include_study?="Yes",Sufficient_data="Yes"),IF('Publication Bias Analysis'!L$37="Left",'Publication Bias Analysis'!E:E-DQ$3,DQ$3-'Publication Bias Analysis'!E:E),"")</f>
        <v/>
      </c>
      <c r="DJ195" s="34" t="str">
        <f t="shared" si="391"/>
        <v/>
      </c>
      <c r="DK195" s="47" t="str">
        <f>IF(AND(DI195&lt;&gt;"",CU195&lt;=MAX(CU:CU)-DQ$8),1/('Publication Bias Analysis'!F:F^2+IF(Additional_model="Fixed effect",0,$DQ$15)),"")</f>
        <v/>
      </c>
      <c r="DL195" s="7" t="str">
        <f>IF(AND(Include_study?="Yes",Sufficient_data="Yes"),IF('Publication Bias Analysis'!L$37="Left",'Publication Bias Analysis'!E:E-DQ$11,DQ$11-'Publication Bias Analysis'!E:E),"")</f>
        <v/>
      </c>
      <c r="DM195" s="7" t="str">
        <f t="shared" si="392"/>
        <v/>
      </c>
      <c r="DN195" s="47" t="str">
        <f>IF(AND(DL195&lt;&gt;"",CV195&lt;=MAX(CV:CV)-DQ$16),1/('Publication Bias Analysis'!F:F^2+IF(Additional_model="Fixed effect",0,$DQ$23)),"")</f>
        <v/>
      </c>
      <c r="EF195" s="166"/>
      <c r="EG195" s="34" t="str">
        <f t="shared" si="419"/>
        <v/>
      </c>
      <c r="EH195" s="47" t="str">
        <f>IF(AND(Include_study?="Yes",Sufficient_data="Yes"),Z_score-('Publication Bias Analysis'!P$3+'Publication Bias Analysis'!P$4*Inverse_standard_error),"")</f>
        <v/>
      </c>
      <c r="EJ195" s="166"/>
      <c r="EK195" s="34" t="str">
        <f>IF(AND(Include_study?="Yes",Sufficient_data="Yes"),('Publication Bias Analysis'!E:E-SUMPRODUCT('Publication Bias Analysis'!E:E,Calculations!CN:CN)/SUM(Calculations!CN:CN))/(SQRT(EL:EL)),"")</f>
        <v/>
      </c>
      <c r="EL195" s="34" t="str">
        <f>IF(AND(Include_study?="Yes",Sufficient_data="Yes"),'Publication Bias Analysis'!F:F^2-1/(SUM(Calculations!CN:CN)),"")</f>
        <v/>
      </c>
      <c r="EM195" s="76" t="str">
        <f t="shared" si="420"/>
        <v/>
      </c>
      <c r="EN195" s="76" t="str">
        <f t="shared" si="421"/>
        <v/>
      </c>
      <c r="EO195" s="76" t="str">
        <f>IF(AND(Include_study?="Yes",Sufficient_data="Yes"),COUNTIFS(EM$2:EM194,"&lt;"&amp;EM195,EN$2:EN194,"&lt;"&amp;EN195)+COUNTIFS(EM196:EM$201,"&lt;"&amp;EM195,EN196:EN$201,"&lt;"&amp;EN195)+COUNTIFS(EM$2:EM194,"&gt;"&amp;EM195,EN$2:EN194,"&gt;"&amp;EN195)+COUNTIFS(EM196:EM$201,"&gt;"&amp;EM195,EN196:EN$201,"&gt;"&amp;EN195),"")</f>
        <v/>
      </c>
      <c r="EP195" s="101" t="str">
        <f>IF(AND(Include_study?="Yes",Sufficient_data="Yes"),COUNTIFS(EM$2:EM194,"&lt;"&amp;EM195,EN$2:EN194,"&gt;"&amp;EN195)+COUNTIFS(EM196:EM$201,"&lt;"&amp;EM195,EN196:EN$201,"&gt;"&amp;EN195)+COUNTIFS(EM$2:EM194,"&gt;"&amp;EM195,EN$2:EN194,"&lt;"&amp;EN195)+COUNTIFS(EM196:EM$201,"&gt;"&amp;EM195,EN196:EN$201,"&lt;"&amp;EN195),"")</f>
        <v/>
      </c>
      <c r="ER195" s="166"/>
      <c r="EW195" s="166"/>
      <c r="EX195" s="34" t="e">
        <f t="shared" si="359"/>
        <v>#N/A</v>
      </c>
      <c r="EY195" s="34" t="e">
        <f t="shared" si="360"/>
        <v>#N/A</v>
      </c>
      <c r="EZ195" s="34" t="str">
        <f t="shared" si="361"/>
        <v/>
      </c>
      <c r="FA195" s="47" t="str">
        <f>IF(AND(Include_study?="Yes",Sufficient_data="Yes"),Z_score-('Publication Bias Analysis'!AL$30+'Publication Bias Analysis'!AL$31*Inverse_standard_error),"")</f>
        <v/>
      </c>
      <c r="FG195" s="166"/>
      <c r="FH195" s="104" t="str">
        <f>IF(Z_score&lt;&gt;"",RANK('Publication Bias Analysis'!AT:AT,'Publication Bias Analysis'!AT:AT,1)+COUNTIF('Publication Bias Analysis'!AT$2:AT194,'Publication Bias Analysis'!AT195),"")</f>
        <v/>
      </c>
      <c r="FI195" s="34" t="str">
        <f t="shared" si="422"/>
        <v/>
      </c>
      <c r="FJ195" s="34" t="e">
        <f>IF('Publication Bias Analysis'!AS195&lt;&gt;"",'Publication Bias Analysis'!AS195,NA())</f>
        <v>#N/A</v>
      </c>
      <c r="FK195" s="34" t="e">
        <f>IF('Publication Bias Analysis'!AT195&lt;&gt;"",'Publication Bias Analysis'!AT195,NA())</f>
        <v>#N/A</v>
      </c>
      <c r="FL195" s="34" t="str">
        <f>IF(AND(Include_study?="Yes",Sufficient_data="Yes"),'Publication Bias Analysis'!AS:AS-AVERAGE('Publication Bias Analysis'!AS:AS),"")</f>
        <v/>
      </c>
      <c r="FM195" s="47" t="str">
        <f>IF(AND(Include_study?="Yes",Sufficient_data="Yes"),FK:FK-('Publication Bias Analysis'!AW$30+'Publication Bias Analysis'!AW$31*'Publication Bias Analysis'!AS:AS),"")</f>
        <v/>
      </c>
      <c r="FS195" s="166"/>
      <c r="FT195" s="34" t="str">
        <f t="shared" si="363"/>
        <v/>
      </c>
      <c r="FU195" s="90" t="str">
        <f t="shared" ref="FU195:FU201" si="428">IF(FT195&lt;&gt;"",MAX(10^-307,1-NORMSDIST(ABS(FT195))),"")</f>
        <v/>
      </c>
      <c r="FV195" s="47" t="str">
        <f t="shared" si="393"/>
        <v/>
      </c>
    </row>
    <row r="196" spans="1:178" x14ac:dyDescent="0.2">
      <c r="A196" s="169"/>
      <c r="B196" s="54" t="str">
        <f t="shared" si="394"/>
        <v/>
      </c>
      <c r="C196" s="76" t="str">
        <f>IF(B196&lt;&gt;"",IF(B196=0,COUNTIF(B$2:B195,0)+1,COUNTIF(B$2:B195,B196)+B196+COUNTIF(B:B,0)),"")</f>
        <v/>
      </c>
      <c r="D196" s="76" t="str">
        <f t="shared" si="326"/>
        <v/>
      </c>
      <c r="E196" s="121" t="str">
        <f>IF(AND(Sufficient_data="Yes",Include_study?="Yes",Input!Study_name&lt;&gt;""),Input!Study_name,"")</f>
        <v/>
      </c>
      <c r="F196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96" s="76" t="str">
        <f t="shared" si="395"/>
        <v/>
      </c>
      <c r="H196" s="132" t="str">
        <f t="shared" si="396"/>
        <v/>
      </c>
      <c r="I196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96" s="77" t="str">
        <f t="shared" si="329"/>
        <v/>
      </c>
      <c r="K196" s="77" t="str">
        <f t="shared" si="330"/>
        <v/>
      </c>
      <c r="L196" s="77" t="str">
        <f t="shared" si="331"/>
        <v/>
      </c>
      <c r="M196" s="77" t="str">
        <f t="shared" si="397"/>
        <v/>
      </c>
      <c r="N196" s="77" t="str">
        <f t="shared" si="398"/>
        <v/>
      </c>
      <c r="O196" s="146" t="str">
        <f t="shared" si="399"/>
        <v/>
      </c>
      <c r="P196" s="142" t="str">
        <f t="shared" si="400"/>
        <v/>
      </c>
      <c r="Q196" s="35"/>
      <c r="R196" s="71" t="e">
        <f t="shared" si="401"/>
        <v>#N/A</v>
      </c>
      <c r="S196" s="34" t="e">
        <f t="shared" si="402"/>
        <v>#N/A</v>
      </c>
      <c r="T196" s="47" t="e">
        <f t="shared" si="403"/>
        <v>#N/A</v>
      </c>
      <c r="Y196" s="169"/>
      <c r="Z196" s="83" t="str">
        <f t="shared" si="365"/>
        <v/>
      </c>
      <c r="AA196" s="34" t="str">
        <f t="shared" si="339"/>
        <v/>
      </c>
      <c r="AB196" s="34" t="str">
        <f t="shared" si="340"/>
        <v/>
      </c>
      <c r="AC196" s="34" t="str">
        <f t="shared" si="404"/>
        <v/>
      </c>
      <c r="AD196" s="34" t="str">
        <f t="shared" si="342"/>
        <v/>
      </c>
      <c r="AE196" s="77" t="str">
        <f t="shared" si="366"/>
        <v/>
      </c>
      <c r="AF196" s="77" t="str">
        <f t="shared" si="405"/>
        <v/>
      </c>
      <c r="AG196" s="84" t="str">
        <f t="shared" si="367"/>
        <v/>
      </c>
      <c r="AH196" s="34" t="str">
        <f t="shared" si="406"/>
        <v/>
      </c>
      <c r="AI196" s="34" t="str">
        <f t="shared" si="407"/>
        <v/>
      </c>
      <c r="AJ196" s="47" t="str">
        <f t="shared" si="408"/>
        <v/>
      </c>
      <c r="AK196" s="35"/>
      <c r="AL196" s="71" t="e">
        <f t="shared" si="368"/>
        <v>#N/A</v>
      </c>
      <c r="AM196" s="34" t="e">
        <f t="shared" si="369"/>
        <v>#N/A</v>
      </c>
      <c r="AN196" s="47" t="e">
        <f t="shared" si="370"/>
        <v>#N/A</v>
      </c>
      <c r="AO196" s="35"/>
      <c r="AP196" s="83" t="str">
        <f t="shared" si="371"/>
        <v/>
      </c>
      <c r="AQ196" s="34" t="str">
        <f>IF(AND(Sufficient_data="Yes",Include_study?="Yes",Subgroup&lt;&gt;""),IF(COUNTIFS(Input!L$2:L195,"="&amp;"Yes",Input!C$2:C195,"="&amp;"Yes",Input!M$2:M195,"="&amp;Subgroup)&gt;0,"",Subgroup),"")</f>
        <v/>
      </c>
      <c r="AR196" s="89" t="str">
        <f t="shared" si="372"/>
        <v/>
      </c>
      <c r="AS196" s="76" t="str">
        <f t="shared" si="373"/>
        <v/>
      </c>
      <c r="AT196" s="34" t="str">
        <f t="shared" si="374"/>
        <v/>
      </c>
      <c r="AU196" s="90" t="str">
        <f t="shared" si="375"/>
        <v/>
      </c>
      <c r="AV196" s="34" t="str">
        <f t="shared" si="376"/>
        <v/>
      </c>
      <c r="AW196" s="34" t="str">
        <f t="shared" si="377"/>
        <v/>
      </c>
      <c r="AX196" s="34" t="str">
        <f t="shared" si="409"/>
        <v/>
      </c>
      <c r="AY196" s="34" t="str">
        <f t="shared" si="378"/>
        <v/>
      </c>
      <c r="AZ196" s="34" t="str">
        <f t="shared" si="379"/>
        <v/>
      </c>
      <c r="BA196" s="34" t="str">
        <f t="shared" si="410"/>
        <v/>
      </c>
      <c r="BB196" s="89" t="str">
        <f t="shared" si="380"/>
        <v/>
      </c>
      <c r="BC196" s="34" t="str">
        <f t="shared" si="411"/>
        <v/>
      </c>
      <c r="BD196" s="34" t="str">
        <f t="shared" si="412"/>
        <v/>
      </c>
      <c r="BE196" s="34" t="str">
        <f t="shared" si="381"/>
        <v/>
      </c>
      <c r="BF196" s="34" t="str">
        <f t="shared" si="382"/>
        <v/>
      </c>
      <c r="BG196" s="34" t="str">
        <f t="shared" si="423"/>
        <v/>
      </c>
      <c r="BH196" s="34" t="str">
        <f t="shared" si="424"/>
        <v/>
      </c>
      <c r="BI196" s="34" t="str">
        <f t="shared" si="383"/>
        <v/>
      </c>
      <c r="BJ196" s="34" t="str">
        <f t="shared" si="384"/>
        <v/>
      </c>
      <c r="BK196" s="34" t="str">
        <f t="shared" si="385"/>
        <v/>
      </c>
      <c r="BL196" s="34" t="e">
        <f t="shared" si="386"/>
        <v>#N/A</v>
      </c>
      <c r="BM196" s="84" t="str">
        <f t="shared" si="425"/>
        <v/>
      </c>
      <c r="BN196" s="34" t="str">
        <f t="shared" si="387"/>
        <v/>
      </c>
      <c r="BO196" s="34" t="str">
        <f t="shared" si="413"/>
        <v/>
      </c>
      <c r="BP196" s="34" t="str">
        <f t="shared" si="388"/>
        <v/>
      </c>
      <c r="BQ196" s="47" t="str">
        <f t="shared" si="426"/>
        <v/>
      </c>
      <c r="BV196" s="170"/>
      <c r="BW196" s="71" t="e">
        <f>IF(AND(Sufficient_data="Yes",Include_study?="Yes",Moderator&lt;&gt;""),'Moderator Analysis'!E:E,NA())</f>
        <v>#N/A</v>
      </c>
      <c r="BX196" s="34" t="e">
        <f>IF(AND(Include_study?="Yes",Sufficient_data="Yes",Moderator&lt;&gt;""),'Moderator Analysis'!F:F,NA())</f>
        <v>#N/A</v>
      </c>
      <c r="BY196" s="34" t="str">
        <f t="shared" si="414"/>
        <v/>
      </c>
      <c r="BZ196" s="34" t="str">
        <f>IF(AND(Sufficient_data="Yes",Include_study?="Yes",Moderator&lt;&gt;""),'Moderator Analysis'!F:F-CJ$2,"")</f>
        <v/>
      </c>
      <c r="CA196" s="34" t="str">
        <f>IF(AND(Sufficient_data="Yes",Include_study?="Yes",Moderator&lt;&gt;""),'Moderator Analysis'!E:E-CJ$3,"")</f>
        <v/>
      </c>
      <c r="CB196" s="47" t="str">
        <f t="shared" si="415"/>
        <v/>
      </c>
      <c r="CD196" s="95" t="str">
        <f t="shared" si="389"/>
        <v/>
      </c>
      <c r="CE196" s="77" t="str">
        <f>IF(AND(Sufficient_data="Yes",Include_study?="Yes",CD196&lt;&gt;""),'Moderator Analysis'!F:F-'Moderator Analysis'!J$37,"")</f>
        <v/>
      </c>
      <c r="CF196" s="77" t="str">
        <f>IF(AND(Sufficient_data="Yes",Include_study?="Yes",CD196&lt;&gt;""),'Moderator Analysis'!E:E-SUMPRODUCT('Moderator Analysis'!E:E,CD:CD)/SUM(CD:CD),"")</f>
        <v/>
      </c>
      <c r="CG196" s="96" t="str">
        <f>IF(AND(Sufficient_data="Yes",Include_study?="Yes",CD196&lt;&gt;""),CD:CD*(BX196-'Moderator Analysis'!J$29-'Moderator Analysis'!J$30*'Moderator Analysis'!E:E)^2,"")</f>
        <v/>
      </c>
      <c r="CL196" s="170"/>
      <c r="CM196" s="174"/>
      <c r="CN196" s="34" t="str">
        <f t="shared" si="416"/>
        <v/>
      </c>
      <c r="CO196" s="34" t="str">
        <f>IF(AND(Include_study?="Yes",Sufficient_data="Yes"),1/('Publication Bias Analysis'!F:F^2+IF(Additional_model="Fixed effect",0,Calculations!DB$11)),"")</f>
        <v/>
      </c>
      <c r="CP196" s="34" t="str">
        <f>IF(AND(Include_study?="Yes",Sufficient_data="Yes"),1/('Publication Bias Analysis'!F:F^2+IF(Additional_model="Fixed effect",0,'Publication Bias Analysis'!L$32)),"")</f>
        <v/>
      </c>
      <c r="CQ196" s="34" t="str">
        <f>IF(AND(Include_study?="Yes",Sufficient_data="Yes"),'Publication Bias Analysis'!E:E-'Publication Bias Analysis'!I$37,"")</f>
        <v/>
      </c>
      <c r="CR196" s="34" t="str">
        <f t="shared" si="417"/>
        <v/>
      </c>
      <c r="CS196" s="34" t="str">
        <f t="shared" si="427"/>
        <v/>
      </c>
      <c r="CT196" s="76" t="str">
        <f t="shared" si="418"/>
        <v/>
      </c>
      <c r="CU196" s="76" t="str">
        <f>IF(AND(Include_study?="Yes",Sufficient_data="Yes"),CT:CT+IF(DF:DF&lt;0,-1,1)*COUNTIF(CT$2:CT195,CT:CT),"")</f>
        <v/>
      </c>
      <c r="CV196" s="76" t="str">
        <f>IF(AND(Include_study?="Yes",Sufficient_data="Yes"),RANK(DJ:DJ,DJ:DJ,1)*IF(DI:DI&lt;0,-1,1)+IF(DI:DI&lt;0,-1,1)*COUNTIF(CT$2:CT195,CT:CT),"")</f>
        <v/>
      </c>
      <c r="CW196" s="76" t="str">
        <f>IF(AND(Include_study?="Yes",Sufficient_data="Yes"),RANK(DM:DM,DM:DM,1)*IF(DL:DL&lt;0,-1,1)+IF(DL:DL&lt;0,-1,1)*COUNTIF(CT$2:CT195,CT:CT),"")</f>
        <v/>
      </c>
      <c r="CX196" s="34" t="e">
        <f>IF(AND(Include_study?="Yes",Sufficient_data="Yes"),'Publication Bias Analysis'!E:E,NA())</f>
        <v>#N/A</v>
      </c>
      <c r="CY196" s="47" t="e">
        <f>IF(AND(Include_study?="Yes",Sufficient_data="Yes"),'Publication Bias Analysis'!F:F,NA())</f>
        <v>#N/A</v>
      </c>
      <c r="DE196" s="166"/>
      <c r="DF196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96" s="34" t="str">
        <f t="shared" si="390"/>
        <v/>
      </c>
      <c r="DH196" s="47" t="str">
        <f>IF(AND(Include_study?="Yes",Sufficient_data="Yes"),1/('Publication Bias Analysis'!F:F^2+IF(Additional_model="Fixed effect",0,$DQ$7)),"")</f>
        <v/>
      </c>
      <c r="DI196" s="34" t="str">
        <f>IF(AND(Include_study?="Yes",Sufficient_data="Yes"),IF('Publication Bias Analysis'!L$37="Left",'Publication Bias Analysis'!E:E-DQ$3,DQ$3-'Publication Bias Analysis'!E:E),"")</f>
        <v/>
      </c>
      <c r="DJ196" s="34" t="str">
        <f t="shared" si="391"/>
        <v/>
      </c>
      <c r="DK196" s="47" t="str">
        <f>IF(AND(DI196&lt;&gt;"",CU196&lt;=MAX(CU:CU)-DQ$8),1/('Publication Bias Analysis'!F:F^2+IF(Additional_model="Fixed effect",0,$DQ$15)),"")</f>
        <v/>
      </c>
      <c r="DL196" s="7" t="str">
        <f>IF(AND(Include_study?="Yes",Sufficient_data="Yes"),IF('Publication Bias Analysis'!L$37="Left",'Publication Bias Analysis'!E:E-DQ$11,DQ$11-'Publication Bias Analysis'!E:E),"")</f>
        <v/>
      </c>
      <c r="DM196" s="7" t="str">
        <f t="shared" si="392"/>
        <v/>
      </c>
      <c r="DN196" s="47" t="str">
        <f>IF(AND(DL196&lt;&gt;"",CV196&lt;=MAX(CV:CV)-DQ$16),1/('Publication Bias Analysis'!F:F^2+IF(Additional_model="Fixed effect",0,$DQ$23)),"")</f>
        <v/>
      </c>
      <c r="EF196" s="166"/>
      <c r="EG196" s="34" t="str">
        <f t="shared" si="419"/>
        <v/>
      </c>
      <c r="EH196" s="47" t="str">
        <f>IF(AND(Include_study?="Yes",Sufficient_data="Yes"),Z_score-('Publication Bias Analysis'!P$3+'Publication Bias Analysis'!P$4*Inverse_standard_error),"")</f>
        <v/>
      </c>
      <c r="EJ196" s="166"/>
      <c r="EK196" s="34" t="str">
        <f>IF(AND(Include_study?="Yes",Sufficient_data="Yes"),('Publication Bias Analysis'!E:E-SUMPRODUCT('Publication Bias Analysis'!E:E,Calculations!CN:CN)/SUM(Calculations!CN:CN))/(SQRT(EL:EL)),"")</f>
        <v/>
      </c>
      <c r="EL196" s="34" t="str">
        <f>IF(AND(Include_study?="Yes",Sufficient_data="Yes"),'Publication Bias Analysis'!F:F^2-1/(SUM(Calculations!CN:CN)),"")</f>
        <v/>
      </c>
      <c r="EM196" s="76" t="str">
        <f t="shared" si="420"/>
        <v/>
      </c>
      <c r="EN196" s="76" t="str">
        <f t="shared" si="421"/>
        <v/>
      </c>
      <c r="EO196" s="76" t="str">
        <f>IF(AND(Include_study?="Yes",Sufficient_data="Yes"),COUNTIFS(EM$2:EM195,"&lt;"&amp;EM196,EN$2:EN195,"&lt;"&amp;EN196)+COUNTIFS(EM197:EM$201,"&lt;"&amp;EM196,EN197:EN$201,"&lt;"&amp;EN196)+COUNTIFS(EM$2:EM195,"&gt;"&amp;EM196,EN$2:EN195,"&gt;"&amp;EN196)+COUNTIFS(EM197:EM$201,"&gt;"&amp;EM196,EN197:EN$201,"&gt;"&amp;EN196),"")</f>
        <v/>
      </c>
      <c r="EP196" s="101" t="str">
        <f>IF(AND(Include_study?="Yes",Sufficient_data="Yes"),COUNTIFS(EM$2:EM195,"&lt;"&amp;EM196,EN$2:EN195,"&gt;"&amp;EN196)+COUNTIFS(EM197:EM$201,"&lt;"&amp;EM196,EN197:EN$201,"&gt;"&amp;EN196)+COUNTIFS(EM$2:EM195,"&gt;"&amp;EM196,EN$2:EN195,"&lt;"&amp;EN196)+COUNTIFS(EM197:EM$201,"&gt;"&amp;EM196,EN197:EN$201,"&lt;"&amp;EN196),"")</f>
        <v/>
      </c>
      <c r="ER196" s="166"/>
      <c r="EW196" s="166"/>
      <c r="EX196" s="34" t="e">
        <f t="shared" si="359"/>
        <v>#N/A</v>
      </c>
      <c r="EY196" s="34" t="e">
        <f t="shared" si="360"/>
        <v>#N/A</v>
      </c>
      <c r="EZ196" s="34" t="str">
        <f t="shared" si="361"/>
        <v/>
      </c>
      <c r="FA196" s="47" t="str">
        <f>IF(AND(Include_study?="Yes",Sufficient_data="Yes"),Z_score-('Publication Bias Analysis'!AL$30+'Publication Bias Analysis'!AL$31*Inverse_standard_error),"")</f>
        <v/>
      </c>
      <c r="FG196" s="166"/>
      <c r="FH196" s="104" t="str">
        <f>IF(Z_score&lt;&gt;"",RANK('Publication Bias Analysis'!AT:AT,'Publication Bias Analysis'!AT:AT,1)+COUNTIF('Publication Bias Analysis'!AT$2:AT195,'Publication Bias Analysis'!AT196),"")</f>
        <v/>
      </c>
      <c r="FI196" s="34" t="str">
        <f t="shared" si="422"/>
        <v/>
      </c>
      <c r="FJ196" s="34" t="e">
        <f>IF('Publication Bias Analysis'!AS196&lt;&gt;"",'Publication Bias Analysis'!AS196,NA())</f>
        <v>#N/A</v>
      </c>
      <c r="FK196" s="34" t="e">
        <f>IF('Publication Bias Analysis'!AT196&lt;&gt;"",'Publication Bias Analysis'!AT196,NA())</f>
        <v>#N/A</v>
      </c>
      <c r="FL196" s="34" t="str">
        <f>IF(AND(Include_study?="Yes",Sufficient_data="Yes"),'Publication Bias Analysis'!AS:AS-AVERAGE('Publication Bias Analysis'!AS:AS),"")</f>
        <v/>
      </c>
      <c r="FM196" s="47" t="str">
        <f>IF(AND(Include_study?="Yes",Sufficient_data="Yes"),FK:FK-('Publication Bias Analysis'!AW$30+'Publication Bias Analysis'!AW$31*'Publication Bias Analysis'!AS:AS),"")</f>
        <v/>
      </c>
      <c r="FS196" s="166"/>
      <c r="FT196" s="34" t="str">
        <f t="shared" si="363"/>
        <v/>
      </c>
      <c r="FU196" s="90" t="str">
        <f t="shared" si="428"/>
        <v/>
      </c>
      <c r="FV196" s="47" t="str">
        <f t="shared" si="393"/>
        <v/>
      </c>
    </row>
    <row r="197" spans="1:178" x14ac:dyDescent="0.2">
      <c r="A197" s="169"/>
      <c r="B197" s="54" t="str">
        <f t="shared" si="394"/>
        <v/>
      </c>
      <c r="C197" s="76" t="str">
        <f>IF(B197&lt;&gt;"",IF(B197=0,COUNTIF(B$2:B196,0)+1,COUNTIF(B$2:B196,B197)+B197+COUNTIF(B:B,0)),"")</f>
        <v/>
      </c>
      <c r="D197" s="76" t="str">
        <f t="shared" si="326"/>
        <v/>
      </c>
      <c r="E197" s="121" t="str">
        <f>IF(AND(Sufficient_data="Yes",Include_study?="Yes",Input!Study_name&lt;&gt;""),Input!Study_name,"")</f>
        <v/>
      </c>
      <c r="F197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97" s="76" t="str">
        <f t="shared" si="395"/>
        <v/>
      </c>
      <c r="H197" s="132" t="str">
        <f t="shared" si="396"/>
        <v/>
      </c>
      <c r="I197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97" s="77" t="str">
        <f t="shared" si="329"/>
        <v/>
      </c>
      <c r="K197" s="77" t="str">
        <f t="shared" si="330"/>
        <v/>
      </c>
      <c r="L197" s="77" t="str">
        <f t="shared" si="331"/>
        <v/>
      </c>
      <c r="M197" s="77" t="str">
        <f t="shared" si="397"/>
        <v/>
      </c>
      <c r="N197" s="77" t="str">
        <f t="shared" si="398"/>
        <v/>
      </c>
      <c r="O197" s="146" t="str">
        <f t="shared" si="399"/>
        <v/>
      </c>
      <c r="P197" s="142" t="str">
        <f t="shared" si="400"/>
        <v/>
      </c>
      <c r="Q197" s="35"/>
      <c r="R197" s="71" t="e">
        <f t="shared" si="401"/>
        <v>#N/A</v>
      </c>
      <c r="S197" s="34" t="e">
        <f t="shared" si="402"/>
        <v>#N/A</v>
      </c>
      <c r="T197" s="47" t="e">
        <f t="shared" si="403"/>
        <v>#N/A</v>
      </c>
      <c r="Y197" s="169"/>
      <c r="Z197" s="83" t="str">
        <f t="shared" si="365"/>
        <v/>
      </c>
      <c r="AA197" s="34" t="str">
        <f t="shared" si="339"/>
        <v/>
      </c>
      <c r="AB197" s="34" t="str">
        <f t="shared" si="340"/>
        <v/>
      </c>
      <c r="AC197" s="34" t="str">
        <f t="shared" si="404"/>
        <v/>
      </c>
      <c r="AD197" s="34" t="str">
        <f t="shared" si="342"/>
        <v/>
      </c>
      <c r="AE197" s="77" t="str">
        <f t="shared" si="366"/>
        <v/>
      </c>
      <c r="AF197" s="77" t="str">
        <f t="shared" si="405"/>
        <v/>
      </c>
      <c r="AG197" s="84" t="str">
        <f t="shared" si="367"/>
        <v/>
      </c>
      <c r="AH197" s="34" t="str">
        <f t="shared" si="406"/>
        <v/>
      </c>
      <c r="AI197" s="34" t="str">
        <f t="shared" si="407"/>
        <v/>
      </c>
      <c r="AJ197" s="47" t="str">
        <f t="shared" si="408"/>
        <v/>
      </c>
      <c r="AK197" s="35"/>
      <c r="AL197" s="71" t="e">
        <f t="shared" si="368"/>
        <v>#N/A</v>
      </c>
      <c r="AM197" s="34" t="e">
        <f t="shared" si="369"/>
        <v>#N/A</v>
      </c>
      <c r="AN197" s="47" t="e">
        <f t="shared" si="370"/>
        <v>#N/A</v>
      </c>
      <c r="AO197" s="35"/>
      <c r="AP197" s="83" t="str">
        <f t="shared" si="371"/>
        <v/>
      </c>
      <c r="AQ197" s="34" t="str">
        <f>IF(AND(Sufficient_data="Yes",Include_study?="Yes",Subgroup&lt;&gt;""),IF(COUNTIFS(Input!L$2:L196,"="&amp;"Yes",Input!C$2:C196,"="&amp;"Yes",Input!M$2:M196,"="&amp;Subgroup)&gt;0,"",Subgroup),"")</f>
        <v/>
      </c>
      <c r="AR197" s="89" t="str">
        <f t="shared" si="372"/>
        <v/>
      </c>
      <c r="AS197" s="76" t="str">
        <f t="shared" si="373"/>
        <v/>
      </c>
      <c r="AT197" s="34" t="str">
        <f t="shared" si="374"/>
        <v/>
      </c>
      <c r="AU197" s="90" t="str">
        <f t="shared" si="375"/>
        <v/>
      </c>
      <c r="AV197" s="34" t="str">
        <f t="shared" si="376"/>
        <v/>
      </c>
      <c r="AW197" s="34" t="str">
        <f t="shared" si="377"/>
        <v/>
      </c>
      <c r="AX197" s="34" t="str">
        <f t="shared" si="409"/>
        <v/>
      </c>
      <c r="AY197" s="34" t="str">
        <f t="shared" si="378"/>
        <v/>
      </c>
      <c r="AZ197" s="34" t="str">
        <f t="shared" si="379"/>
        <v/>
      </c>
      <c r="BA197" s="34" t="str">
        <f t="shared" si="410"/>
        <v/>
      </c>
      <c r="BB197" s="89" t="str">
        <f t="shared" si="380"/>
        <v/>
      </c>
      <c r="BC197" s="34" t="str">
        <f t="shared" si="411"/>
        <v/>
      </c>
      <c r="BD197" s="34" t="str">
        <f t="shared" si="412"/>
        <v/>
      </c>
      <c r="BE197" s="34" t="str">
        <f t="shared" si="381"/>
        <v/>
      </c>
      <c r="BF197" s="34" t="str">
        <f t="shared" si="382"/>
        <v/>
      </c>
      <c r="BG197" s="34" t="str">
        <f t="shared" si="423"/>
        <v/>
      </c>
      <c r="BH197" s="34" t="str">
        <f t="shared" si="424"/>
        <v/>
      </c>
      <c r="BI197" s="34" t="str">
        <f t="shared" si="383"/>
        <v/>
      </c>
      <c r="BJ197" s="34" t="str">
        <f t="shared" si="384"/>
        <v/>
      </c>
      <c r="BK197" s="34" t="str">
        <f t="shared" si="385"/>
        <v/>
      </c>
      <c r="BL197" s="34" t="e">
        <f t="shared" si="386"/>
        <v>#N/A</v>
      </c>
      <c r="BM197" s="84" t="str">
        <f t="shared" si="425"/>
        <v/>
      </c>
      <c r="BN197" s="34" t="str">
        <f t="shared" si="387"/>
        <v/>
      </c>
      <c r="BO197" s="34" t="str">
        <f t="shared" si="413"/>
        <v/>
      </c>
      <c r="BP197" s="34" t="str">
        <f t="shared" si="388"/>
        <v/>
      </c>
      <c r="BQ197" s="47" t="str">
        <f t="shared" si="426"/>
        <v/>
      </c>
      <c r="BV197" s="170"/>
      <c r="BW197" s="71" t="e">
        <f>IF(AND(Sufficient_data="Yes",Include_study?="Yes",Moderator&lt;&gt;""),'Moderator Analysis'!E:E,NA())</f>
        <v>#N/A</v>
      </c>
      <c r="BX197" s="34" t="e">
        <f>IF(AND(Include_study?="Yes",Sufficient_data="Yes",Moderator&lt;&gt;""),'Moderator Analysis'!F:F,NA())</f>
        <v>#N/A</v>
      </c>
      <c r="BY197" s="34" t="str">
        <f t="shared" si="414"/>
        <v/>
      </c>
      <c r="BZ197" s="34" t="str">
        <f>IF(AND(Sufficient_data="Yes",Include_study?="Yes",Moderator&lt;&gt;""),'Moderator Analysis'!F:F-CJ$2,"")</f>
        <v/>
      </c>
      <c r="CA197" s="34" t="str">
        <f>IF(AND(Sufficient_data="Yes",Include_study?="Yes",Moderator&lt;&gt;""),'Moderator Analysis'!E:E-CJ$3,"")</f>
        <v/>
      </c>
      <c r="CB197" s="47" t="str">
        <f t="shared" si="415"/>
        <v/>
      </c>
      <c r="CD197" s="95" t="str">
        <f t="shared" si="389"/>
        <v/>
      </c>
      <c r="CE197" s="77" t="str">
        <f>IF(AND(Sufficient_data="Yes",Include_study?="Yes",CD197&lt;&gt;""),'Moderator Analysis'!F:F-'Moderator Analysis'!J$37,"")</f>
        <v/>
      </c>
      <c r="CF197" s="77" t="str">
        <f>IF(AND(Sufficient_data="Yes",Include_study?="Yes",CD197&lt;&gt;""),'Moderator Analysis'!E:E-SUMPRODUCT('Moderator Analysis'!E:E,CD:CD)/SUM(CD:CD),"")</f>
        <v/>
      </c>
      <c r="CG197" s="96" t="str">
        <f>IF(AND(Sufficient_data="Yes",Include_study?="Yes",CD197&lt;&gt;""),CD:CD*(BX197-'Moderator Analysis'!J$29-'Moderator Analysis'!J$30*'Moderator Analysis'!E:E)^2,"")</f>
        <v/>
      </c>
      <c r="CL197" s="170"/>
      <c r="CM197" s="174"/>
      <c r="CN197" s="34" t="str">
        <f t="shared" si="416"/>
        <v/>
      </c>
      <c r="CO197" s="34" t="str">
        <f>IF(AND(Include_study?="Yes",Sufficient_data="Yes"),1/('Publication Bias Analysis'!F:F^2+IF(Additional_model="Fixed effect",0,Calculations!DB$11)),"")</f>
        <v/>
      </c>
      <c r="CP197" s="34" t="str">
        <f>IF(AND(Include_study?="Yes",Sufficient_data="Yes"),1/('Publication Bias Analysis'!F:F^2+IF(Additional_model="Fixed effect",0,'Publication Bias Analysis'!L$32)),"")</f>
        <v/>
      </c>
      <c r="CQ197" s="34" t="str">
        <f>IF(AND(Include_study?="Yes",Sufficient_data="Yes"),'Publication Bias Analysis'!E:E-'Publication Bias Analysis'!I$37,"")</f>
        <v/>
      </c>
      <c r="CR197" s="34" t="str">
        <f t="shared" si="417"/>
        <v/>
      </c>
      <c r="CS197" s="34" t="str">
        <f t="shared" si="427"/>
        <v/>
      </c>
      <c r="CT197" s="76" t="str">
        <f t="shared" si="418"/>
        <v/>
      </c>
      <c r="CU197" s="76" t="str">
        <f>IF(AND(Include_study?="Yes",Sufficient_data="Yes"),CT:CT+IF(DF:DF&lt;0,-1,1)*COUNTIF(CT$2:CT196,CT:CT),"")</f>
        <v/>
      </c>
      <c r="CV197" s="76" t="str">
        <f>IF(AND(Include_study?="Yes",Sufficient_data="Yes"),RANK(DJ:DJ,DJ:DJ,1)*IF(DI:DI&lt;0,-1,1)+IF(DI:DI&lt;0,-1,1)*COUNTIF(CT$2:CT196,CT:CT),"")</f>
        <v/>
      </c>
      <c r="CW197" s="76" t="str">
        <f>IF(AND(Include_study?="Yes",Sufficient_data="Yes"),RANK(DM:DM,DM:DM,1)*IF(DL:DL&lt;0,-1,1)+IF(DL:DL&lt;0,-1,1)*COUNTIF(CT$2:CT196,CT:CT),"")</f>
        <v/>
      </c>
      <c r="CX197" s="34" t="e">
        <f>IF(AND(Include_study?="Yes",Sufficient_data="Yes"),'Publication Bias Analysis'!E:E,NA())</f>
        <v>#N/A</v>
      </c>
      <c r="CY197" s="47" t="e">
        <f>IF(AND(Include_study?="Yes",Sufficient_data="Yes"),'Publication Bias Analysis'!F:F,NA())</f>
        <v>#N/A</v>
      </c>
      <c r="DE197" s="166"/>
      <c r="DF197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97" s="34" t="str">
        <f t="shared" si="390"/>
        <v/>
      </c>
      <c r="DH197" s="47" t="str">
        <f>IF(AND(Include_study?="Yes",Sufficient_data="Yes"),1/('Publication Bias Analysis'!F:F^2+IF(Additional_model="Fixed effect",0,$DQ$7)),"")</f>
        <v/>
      </c>
      <c r="DI197" s="34" t="str">
        <f>IF(AND(Include_study?="Yes",Sufficient_data="Yes"),IF('Publication Bias Analysis'!L$37="Left",'Publication Bias Analysis'!E:E-DQ$3,DQ$3-'Publication Bias Analysis'!E:E),"")</f>
        <v/>
      </c>
      <c r="DJ197" s="34" t="str">
        <f t="shared" si="391"/>
        <v/>
      </c>
      <c r="DK197" s="47" t="str">
        <f>IF(AND(DI197&lt;&gt;"",CU197&lt;=MAX(CU:CU)-DQ$8),1/('Publication Bias Analysis'!F:F^2+IF(Additional_model="Fixed effect",0,$DQ$15)),"")</f>
        <v/>
      </c>
      <c r="DL197" s="7" t="str">
        <f>IF(AND(Include_study?="Yes",Sufficient_data="Yes"),IF('Publication Bias Analysis'!L$37="Left",'Publication Bias Analysis'!E:E-DQ$11,DQ$11-'Publication Bias Analysis'!E:E),"")</f>
        <v/>
      </c>
      <c r="DM197" s="7" t="str">
        <f t="shared" si="392"/>
        <v/>
      </c>
      <c r="DN197" s="47" t="str">
        <f>IF(AND(DL197&lt;&gt;"",CV197&lt;=MAX(CV:CV)-DQ$16),1/('Publication Bias Analysis'!F:F^2+IF(Additional_model="Fixed effect",0,$DQ$23)),"")</f>
        <v/>
      </c>
      <c r="EF197" s="166"/>
      <c r="EG197" s="34" t="str">
        <f t="shared" si="419"/>
        <v/>
      </c>
      <c r="EH197" s="47" t="str">
        <f>IF(AND(Include_study?="Yes",Sufficient_data="Yes"),Z_score-('Publication Bias Analysis'!P$3+'Publication Bias Analysis'!P$4*Inverse_standard_error),"")</f>
        <v/>
      </c>
      <c r="EJ197" s="166"/>
      <c r="EK197" s="34" t="str">
        <f>IF(AND(Include_study?="Yes",Sufficient_data="Yes"),('Publication Bias Analysis'!E:E-SUMPRODUCT('Publication Bias Analysis'!E:E,Calculations!CN:CN)/SUM(Calculations!CN:CN))/(SQRT(EL:EL)),"")</f>
        <v/>
      </c>
      <c r="EL197" s="34" t="str">
        <f>IF(AND(Include_study?="Yes",Sufficient_data="Yes"),'Publication Bias Analysis'!F:F^2-1/(SUM(Calculations!CN:CN)),"")</f>
        <v/>
      </c>
      <c r="EM197" s="76" t="str">
        <f t="shared" si="420"/>
        <v/>
      </c>
      <c r="EN197" s="76" t="str">
        <f t="shared" si="421"/>
        <v/>
      </c>
      <c r="EO197" s="76" t="str">
        <f>IF(AND(Include_study?="Yes",Sufficient_data="Yes"),COUNTIFS(EM$2:EM196,"&lt;"&amp;EM197,EN$2:EN196,"&lt;"&amp;EN197)+COUNTIFS(EM198:EM$201,"&lt;"&amp;EM197,EN198:EN$201,"&lt;"&amp;EN197)+COUNTIFS(EM$2:EM196,"&gt;"&amp;EM197,EN$2:EN196,"&gt;"&amp;EN197)+COUNTIFS(EM198:EM$201,"&gt;"&amp;EM197,EN198:EN$201,"&gt;"&amp;EN197),"")</f>
        <v/>
      </c>
      <c r="EP197" s="101" t="str">
        <f>IF(AND(Include_study?="Yes",Sufficient_data="Yes"),COUNTIFS(EM$2:EM196,"&lt;"&amp;EM197,EN$2:EN196,"&gt;"&amp;EN197)+COUNTIFS(EM198:EM$201,"&lt;"&amp;EM197,EN198:EN$201,"&gt;"&amp;EN197)+COUNTIFS(EM$2:EM196,"&gt;"&amp;EM197,EN$2:EN196,"&lt;"&amp;EN197)+COUNTIFS(EM198:EM$201,"&gt;"&amp;EM197,EN198:EN$201,"&lt;"&amp;EN197),"")</f>
        <v/>
      </c>
      <c r="ER197" s="166"/>
      <c r="EW197" s="166"/>
      <c r="EX197" s="34" t="e">
        <f t="shared" si="359"/>
        <v>#N/A</v>
      </c>
      <c r="EY197" s="34" t="e">
        <f t="shared" si="360"/>
        <v>#N/A</v>
      </c>
      <c r="EZ197" s="34" t="str">
        <f t="shared" si="361"/>
        <v/>
      </c>
      <c r="FA197" s="47" t="str">
        <f>IF(AND(Include_study?="Yes",Sufficient_data="Yes"),Z_score-('Publication Bias Analysis'!AL$30+'Publication Bias Analysis'!AL$31*Inverse_standard_error),"")</f>
        <v/>
      </c>
      <c r="FG197" s="166"/>
      <c r="FH197" s="104" t="str">
        <f>IF(Z_score&lt;&gt;"",RANK('Publication Bias Analysis'!AT:AT,'Publication Bias Analysis'!AT:AT,1)+COUNTIF('Publication Bias Analysis'!AT$2:AT196,'Publication Bias Analysis'!AT197),"")</f>
        <v/>
      </c>
      <c r="FI197" s="34" t="str">
        <f t="shared" si="422"/>
        <v/>
      </c>
      <c r="FJ197" s="34" t="e">
        <f>IF('Publication Bias Analysis'!AS197&lt;&gt;"",'Publication Bias Analysis'!AS197,NA())</f>
        <v>#N/A</v>
      </c>
      <c r="FK197" s="34" t="e">
        <f>IF('Publication Bias Analysis'!AT197&lt;&gt;"",'Publication Bias Analysis'!AT197,NA())</f>
        <v>#N/A</v>
      </c>
      <c r="FL197" s="34" t="str">
        <f>IF(AND(Include_study?="Yes",Sufficient_data="Yes"),'Publication Bias Analysis'!AS:AS-AVERAGE('Publication Bias Analysis'!AS:AS),"")</f>
        <v/>
      </c>
      <c r="FM197" s="47" t="str">
        <f>IF(AND(Include_study?="Yes",Sufficient_data="Yes"),FK:FK-('Publication Bias Analysis'!AW$30+'Publication Bias Analysis'!AW$31*'Publication Bias Analysis'!AS:AS),"")</f>
        <v/>
      </c>
      <c r="FS197" s="166"/>
      <c r="FT197" s="34" t="str">
        <f t="shared" si="363"/>
        <v/>
      </c>
      <c r="FU197" s="90" t="str">
        <f t="shared" si="428"/>
        <v/>
      </c>
      <c r="FV197" s="47" t="str">
        <f t="shared" si="393"/>
        <v/>
      </c>
    </row>
    <row r="198" spans="1:178" x14ac:dyDescent="0.2">
      <c r="A198" s="169"/>
      <c r="B198" s="54" t="str">
        <f t="shared" si="394"/>
        <v/>
      </c>
      <c r="C198" s="76" t="str">
        <f>IF(B198&lt;&gt;"",IF(B198=0,COUNTIF(B$2:B197,0)+1,COUNTIF(B$2:B197,B198)+B198+COUNTIF(B:B,0)),"")</f>
        <v/>
      </c>
      <c r="D198" s="76" t="str">
        <f t="shared" si="326"/>
        <v/>
      </c>
      <c r="E198" s="121" t="str">
        <f>IF(AND(Sufficient_data="Yes",Include_study?="Yes",Input!Study_name&lt;&gt;""),Input!Study_name,"")</f>
        <v/>
      </c>
      <c r="F198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98" s="76" t="str">
        <f t="shared" si="395"/>
        <v/>
      </c>
      <c r="H198" s="132" t="str">
        <f t="shared" si="396"/>
        <v/>
      </c>
      <c r="I198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98" s="77" t="str">
        <f t="shared" si="329"/>
        <v/>
      </c>
      <c r="K198" s="77" t="str">
        <f t="shared" si="330"/>
        <v/>
      </c>
      <c r="L198" s="77" t="str">
        <f t="shared" si="331"/>
        <v/>
      </c>
      <c r="M198" s="77" t="str">
        <f t="shared" si="397"/>
        <v/>
      </c>
      <c r="N198" s="77" t="str">
        <f t="shared" si="398"/>
        <v/>
      </c>
      <c r="O198" s="146" t="str">
        <f t="shared" si="399"/>
        <v/>
      </c>
      <c r="P198" s="142" t="str">
        <f t="shared" si="400"/>
        <v/>
      </c>
      <c r="Q198" s="35"/>
      <c r="R198" s="71" t="e">
        <f t="shared" si="401"/>
        <v>#N/A</v>
      </c>
      <c r="S198" s="34" t="e">
        <f t="shared" si="402"/>
        <v>#N/A</v>
      </c>
      <c r="T198" s="47" t="e">
        <f t="shared" si="403"/>
        <v>#N/A</v>
      </c>
      <c r="Y198" s="169"/>
      <c r="Z198" s="83" t="str">
        <f t="shared" si="365"/>
        <v/>
      </c>
      <c r="AA198" s="34" t="str">
        <f t="shared" si="339"/>
        <v/>
      </c>
      <c r="AB198" s="34" t="str">
        <f t="shared" si="340"/>
        <v/>
      </c>
      <c r="AC198" s="34" t="str">
        <f t="shared" si="404"/>
        <v/>
      </c>
      <c r="AD198" s="34" t="str">
        <f t="shared" si="342"/>
        <v/>
      </c>
      <c r="AE198" s="77" t="str">
        <f t="shared" si="366"/>
        <v/>
      </c>
      <c r="AF198" s="77" t="str">
        <f t="shared" si="405"/>
        <v/>
      </c>
      <c r="AG198" s="84" t="str">
        <f t="shared" si="367"/>
        <v/>
      </c>
      <c r="AH198" s="34" t="str">
        <f t="shared" si="406"/>
        <v/>
      </c>
      <c r="AI198" s="34" t="str">
        <f t="shared" si="407"/>
        <v/>
      </c>
      <c r="AJ198" s="47" t="str">
        <f t="shared" si="408"/>
        <v/>
      </c>
      <c r="AK198" s="35"/>
      <c r="AL198" s="71" t="e">
        <f t="shared" si="368"/>
        <v>#N/A</v>
      </c>
      <c r="AM198" s="34" t="e">
        <f t="shared" si="369"/>
        <v>#N/A</v>
      </c>
      <c r="AN198" s="47" t="e">
        <f t="shared" si="370"/>
        <v>#N/A</v>
      </c>
      <c r="AO198" s="35"/>
      <c r="AP198" s="83" t="str">
        <f t="shared" si="371"/>
        <v/>
      </c>
      <c r="AQ198" s="34" t="str">
        <f>IF(AND(Sufficient_data="Yes",Include_study?="Yes",Subgroup&lt;&gt;""),IF(COUNTIFS(Input!L$2:L197,"="&amp;"Yes",Input!C$2:C197,"="&amp;"Yes",Input!M$2:M197,"="&amp;Subgroup)&gt;0,"",Subgroup),"")</f>
        <v/>
      </c>
      <c r="AR198" s="89" t="str">
        <f t="shared" si="372"/>
        <v/>
      </c>
      <c r="AS198" s="76" t="str">
        <f t="shared" si="373"/>
        <v/>
      </c>
      <c r="AT198" s="34" t="str">
        <f t="shared" si="374"/>
        <v/>
      </c>
      <c r="AU198" s="90" t="str">
        <f t="shared" si="375"/>
        <v/>
      </c>
      <c r="AV198" s="34" t="str">
        <f t="shared" si="376"/>
        <v/>
      </c>
      <c r="AW198" s="34" t="str">
        <f t="shared" si="377"/>
        <v/>
      </c>
      <c r="AX198" s="34" t="str">
        <f t="shared" si="409"/>
        <v/>
      </c>
      <c r="AY198" s="34" t="str">
        <f t="shared" si="378"/>
        <v/>
      </c>
      <c r="AZ198" s="34" t="str">
        <f t="shared" si="379"/>
        <v/>
      </c>
      <c r="BA198" s="34" t="str">
        <f t="shared" si="410"/>
        <v/>
      </c>
      <c r="BB198" s="89" t="str">
        <f t="shared" si="380"/>
        <v/>
      </c>
      <c r="BC198" s="34" t="str">
        <f t="shared" si="411"/>
        <v/>
      </c>
      <c r="BD198" s="34" t="str">
        <f t="shared" si="412"/>
        <v/>
      </c>
      <c r="BE198" s="34" t="str">
        <f t="shared" si="381"/>
        <v/>
      </c>
      <c r="BF198" s="34" t="str">
        <f t="shared" si="382"/>
        <v/>
      </c>
      <c r="BG198" s="34" t="str">
        <f t="shared" si="423"/>
        <v/>
      </c>
      <c r="BH198" s="34" t="str">
        <f t="shared" si="424"/>
        <v/>
      </c>
      <c r="BI198" s="34" t="str">
        <f t="shared" si="383"/>
        <v/>
      </c>
      <c r="BJ198" s="34" t="str">
        <f t="shared" si="384"/>
        <v/>
      </c>
      <c r="BK198" s="34" t="str">
        <f t="shared" si="385"/>
        <v/>
      </c>
      <c r="BL198" s="34" t="e">
        <f t="shared" si="386"/>
        <v>#N/A</v>
      </c>
      <c r="BM198" s="84" t="str">
        <f t="shared" si="425"/>
        <v/>
      </c>
      <c r="BN198" s="34" t="str">
        <f t="shared" si="387"/>
        <v/>
      </c>
      <c r="BO198" s="34" t="str">
        <f t="shared" si="413"/>
        <v/>
      </c>
      <c r="BP198" s="34" t="str">
        <f t="shared" si="388"/>
        <v/>
      </c>
      <c r="BQ198" s="47" t="str">
        <f t="shared" si="426"/>
        <v/>
      </c>
      <c r="BV198" s="170"/>
      <c r="BW198" s="71" t="e">
        <f>IF(AND(Sufficient_data="Yes",Include_study?="Yes",Moderator&lt;&gt;""),'Moderator Analysis'!E:E,NA())</f>
        <v>#N/A</v>
      </c>
      <c r="BX198" s="34" t="e">
        <f>IF(AND(Include_study?="Yes",Sufficient_data="Yes",Moderator&lt;&gt;""),'Moderator Analysis'!F:F,NA())</f>
        <v>#N/A</v>
      </c>
      <c r="BY198" s="34" t="str">
        <f t="shared" si="414"/>
        <v/>
      </c>
      <c r="BZ198" s="34" t="str">
        <f>IF(AND(Sufficient_data="Yes",Include_study?="Yes",Moderator&lt;&gt;""),'Moderator Analysis'!F:F-CJ$2,"")</f>
        <v/>
      </c>
      <c r="CA198" s="34" t="str">
        <f>IF(AND(Sufficient_data="Yes",Include_study?="Yes",Moderator&lt;&gt;""),'Moderator Analysis'!E:E-CJ$3,"")</f>
        <v/>
      </c>
      <c r="CB198" s="47" t="str">
        <f t="shared" si="415"/>
        <v/>
      </c>
      <c r="CD198" s="95" t="str">
        <f t="shared" si="389"/>
        <v/>
      </c>
      <c r="CE198" s="77" t="str">
        <f>IF(AND(Sufficient_data="Yes",Include_study?="Yes",CD198&lt;&gt;""),'Moderator Analysis'!F:F-'Moderator Analysis'!J$37,"")</f>
        <v/>
      </c>
      <c r="CF198" s="77" t="str">
        <f>IF(AND(Sufficient_data="Yes",Include_study?="Yes",CD198&lt;&gt;""),'Moderator Analysis'!E:E-SUMPRODUCT('Moderator Analysis'!E:E,CD:CD)/SUM(CD:CD),"")</f>
        <v/>
      </c>
      <c r="CG198" s="96" t="str">
        <f>IF(AND(Sufficient_data="Yes",Include_study?="Yes",CD198&lt;&gt;""),CD:CD*(BX198-'Moderator Analysis'!J$29-'Moderator Analysis'!J$30*'Moderator Analysis'!E:E)^2,"")</f>
        <v/>
      </c>
      <c r="CL198" s="170"/>
      <c r="CM198" s="174"/>
      <c r="CN198" s="34" t="str">
        <f t="shared" si="416"/>
        <v/>
      </c>
      <c r="CO198" s="34" t="str">
        <f>IF(AND(Include_study?="Yes",Sufficient_data="Yes"),1/('Publication Bias Analysis'!F:F^2+IF(Additional_model="Fixed effect",0,Calculations!DB$11)),"")</f>
        <v/>
      </c>
      <c r="CP198" s="34" t="str">
        <f>IF(AND(Include_study?="Yes",Sufficient_data="Yes"),1/('Publication Bias Analysis'!F:F^2+IF(Additional_model="Fixed effect",0,'Publication Bias Analysis'!L$32)),"")</f>
        <v/>
      </c>
      <c r="CQ198" s="34" t="str">
        <f>IF(AND(Include_study?="Yes",Sufficient_data="Yes"),'Publication Bias Analysis'!E:E-'Publication Bias Analysis'!I$37,"")</f>
        <v/>
      </c>
      <c r="CR198" s="34" t="str">
        <f t="shared" si="417"/>
        <v/>
      </c>
      <c r="CS198" s="34" t="str">
        <f t="shared" si="427"/>
        <v/>
      </c>
      <c r="CT198" s="76" t="str">
        <f t="shared" si="418"/>
        <v/>
      </c>
      <c r="CU198" s="76" t="str">
        <f>IF(AND(Include_study?="Yes",Sufficient_data="Yes"),CT:CT+IF(DF:DF&lt;0,-1,1)*COUNTIF(CT$2:CT197,CT:CT),"")</f>
        <v/>
      </c>
      <c r="CV198" s="76" t="str">
        <f>IF(AND(Include_study?="Yes",Sufficient_data="Yes"),RANK(DJ:DJ,DJ:DJ,1)*IF(DI:DI&lt;0,-1,1)+IF(DI:DI&lt;0,-1,1)*COUNTIF(CT$2:CT197,CT:CT),"")</f>
        <v/>
      </c>
      <c r="CW198" s="76" t="str">
        <f>IF(AND(Include_study?="Yes",Sufficient_data="Yes"),RANK(DM:DM,DM:DM,1)*IF(DL:DL&lt;0,-1,1)+IF(DL:DL&lt;0,-1,1)*COUNTIF(CT$2:CT197,CT:CT),"")</f>
        <v/>
      </c>
      <c r="CX198" s="34" t="e">
        <f>IF(AND(Include_study?="Yes",Sufficient_data="Yes"),'Publication Bias Analysis'!E:E,NA())</f>
        <v>#N/A</v>
      </c>
      <c r="CY198" s="47" t="e">
        <f>IF(AND(Include_study?="Yes",Sufficient_data="Yes"),'Publication Bias Analysis'!F:F,NA())</f>
        <v>#N/A</v>
      </c>
      <c r="DE198" s="166"/>
      <c r="DF198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98" s="34" t="str">
        <f t="shared" si="390"/>
        <v/>
      </c>
      <c r="DH198" s="47" t="str">
        <f>IF(AND(Include_study?="Yes",Sufficient_data="Yes"),1/('Publication Bias Analysis'!F:F^2+IF(Additional_model="Fixed effect",0,$DQ$7)),"")</f>
        <v/>
      </c>
      <c r="DI198" s="34" t="str">
        <f>IF(AND(Include_study?="Yes",Sufficient_data="Yes"),IF('Publication Bias Analysis'!L$37="Left",'Publication Bias Analysis'!E:E-DQ$3,DQ$3-'Publication Bias Analysis'!E:E),"")</f>
        <v/>
      </c>
      <c r="DJ198" s="34" t="str">
        <f t="shared" si="391"/>
        <v/>
      </c>
      <c r="DK198" s="47" t="str">
        <f>IF(AND(DI198&lt;&gt;"",CU198&lt;=MAX(CU:CU)-DQ$8),1/('Publication Bias Analysis'!F:F^2+IF(Additional_model="Fixed effect",0,$DQ$15)),"")</f>
        <v/>
      </c>
      <c r="DL198" s="7" t="str">
        <f>IF(AND(Include_study?="Yes",Sufficient_data="Yes"),IF('Publication Bias Analysis'!L$37="Left",'Publication Bias Analysis'!E:E-DQ$11,DQ$11-'Publication Bias Analysis'!E:E),"")</f>
        <v/>
      </c>
      <c r="DM198" s="7" t="str">
        <f t="shared" si="392"/>
        <v/>
      </c>
      <c r="DN198" s="47" t="str">
        <f>IF(AND(DL198&lt;&gt;"",CV198&lt;=MAX(CV:CV)-DQ$16),1/('Publication Bias Analysis'!F:F^2+IF(Additional_model="Fixed effect",0,$DQ$23)),"")</f>
        <v/>
      </c>
      <c r="EF198" s="166"/>
      <c r="EG198" s="34" t="str">
        <f t="shared" si="419"/>
        <v/>
      </c>
      <c r="EH198" s="47" t="str">
        <f>IF(AND(Include_study?="Yes",Sufficient_data="Yes"),Z_score-('Publication Bias Analysis'!P$3+'Publication Bias Analysis'!P$4*Inverse_standard_error),"")</f>
        <v/>
      </c>
      <c r="EJ198" s="166"/>
      <c r="EK198" s="34" t="str">
        <f>IF(AND(Include_study?="Yes",Sufficient_data="Yes"),('Publication Bias Analysis'!E:E-SUMPRODUCT('Publication Bias Analysis'!E:E,Calculations!CN:CN)/SUM(Calculations!CN:CN))/(SQRT(EL:EL)),"")</f>
        <v/>
      </c>
      <c r="EL198" s="34" t="str">
        <f>IF(AND(Include_study?="Yes",Sufficient_data="Yes"),'Publication Bias Analysis'!F:F^2-1/(SUM(Calculations!CN:CN)),"")</f>
        <v/>
      </c>
      <c r="EM198" s="76" t="str">
        <f t="shared" si="420"/>
        <v/>
      </c>
      <c r="EN198" s="76" t="str">
        <f t="shared" si="421"/>
        <v/>
      </c>
      <c r="EO198" s="76" t="str">
        <f>IF(AND(Include_study?="Yes",Sufficient_data="Yes"),COUNTIFS(EM$2:EM197,"&lt;"&amp;EM198,EN$2:EN197,"&lt;"&amp;EN198)+COUNTIFS(EM199:EM$201,"&lt;"&amp;EM198,EN199:EN$201,"&lt;"&amp;EN198)+COUNTIFS(EM$2:EM197,"&gt;"&amp;EM198,EN$2:EN197,"&gt;"&amp;EN198)+COUNTIFS(EM199:EM$201,"&gt;"&amp;EM198,EN199:EN$201,"&gt;"&amp;EN198),"")</f>
        <v/>
      </c>
      <c r="EP198" s="101" t="str">
        <f>IF(AND(Include_study?="Yes",Sufficient_data="Yes"),COUNTIFS(EM$2:EM197,"&lt;"&amp;EM198,EN$2:EN197,"&gt;"&amp;EN198)+COUNTIFS(EM199:EM$201,"&lt;"&amp;EM198,EN199:EN$201,"&gt;"&amp;EN198)+COUNTIFS(EM$2:EM197,"&gt;"&amp;EM198,EN$2:EN197,"&lt;"&amp;EN198)+COUNTIFS(EM199:EM$201,"&gt;"&amp;EM198,EN199:EN$201,"&lt;"&amp;EN198),"")</f>
        <v/>
      </c>
      <c r="ER198" s="166"/>
      <c r="EW198" s="166"/>
      <c r="EX198" s="34" t="e">
        <f t="shared" si="359"/>
        <v>#N/A</v>
      </c>
      <c r="EY198" s="34" t="e">
        <f t="shared" si="360"/>
        <v>#N/A</v>
      </c>
      <c r="EZ198" s="34" t="str">
        <f t="shared" si="361"/>
        <v/>
      </c>
      <c r="FA198" s="47" t="str">
        <f>IF(AND(Include_study?="Yes",Sufficient_data="Yes"),Z_score-('Publication Bias Analysis'!AL$30+'Publication Bias Analysis'!AL$31*Inverse_standard_error),"")</f>
        <v/>
      </c>
      <c r="FG198" s="166"/>
      <c r="FH198" s="104" t="str">
        <f>IF(Z_score&lt;&gt;"",RANK('Publication Bias Analysis'!AT:AT,'Publication Bias Analysis'!AT:AT,1)+COUNTIF('Publication Bias Analysis'!AT$2:AT197,'Publication Bias Analysis'!AT198),"")</f>
        <v/>
      </c>
      <c r="FI198" s="34" t="str">
        <f t="shared" si="422"/>
        <v/>
      </c>
      <c r="FJ198" s="34" t="e">
        <f>IF('Publication Bias Analysis'!AS198&lt;&gt;"",'Publication Bias Analysis'!AS198,NA())</f>
        <v>#N/A</v>
      </c>
      <c r="FK198" s="34" t="e">
        <f>IF('Publication Bias Analysis'!AT198&lt;&gt;"",'Publication Bias Analysis'!AT198,NA())</f>
        <v>#N/A</v>
      </c>
      <c r="FL198" s="34" t="str">
        <f>IF(AND(Include_study?="Yes",Sufficient_data="Yes"),'Publication Bias Analysis'!AS:AS-AVERAGE('Publication Bias Analysis'!AS:AS),"")</f>
        <v/>
      </c>
      <c r="FM198" s="47" t="str">
        <f>IF(AND(Include_study?="Yes",Sufficient_data="Yes"),FK:FK-('Publication Bias Analysis'!AW$30+'Publication Bias Analysis'!AW$31*'Publication Bias Analysis'!AS:AS),"")</f>
        <v/>
      </c>
      <c r="FS198" s="166"/>
      <c r="FT198" s="34" t="str">
        <f t="shared" si="363"/>
        <v/>
      </c>
      <c r="FU198" s="90" t="str">
        <f t="shared" si="428"/>
        <v/>
      </c>
      <c r="FV198" s="47" t="str">
        <f t="shared" si="393"/>
        <v/>
      </c>
    </row>
    <row r="199" spans="1:178" x14ac:dyDescent="0.2">
      <c r="A199" s="169"/>
      <c r="B199" s="54" t="str">
        <f t="shared" si="394"/>
        <v/>
      </c>
      <c r="C199" s="76" t="str">
        <f>IF(B199&lt;&gt;"",IF(B199=0,COUNTIF(B$2:B198,0)+1,COUNTIF(B$2:B198,B199)+B199+COUNTIF(B:B,0)),"")</f>
        <v/>
      </c>
      <c r="D199" s="76" t="str">
        <f t="shared" si="326"/>
        <v/>
      </c>
      <c r="E199" s="121" t="str">
        <f>IF(AND(Sufficient_data="Yes",Include_study?="Yes",Input!Study_name&lt;&gt;""),Input!Study_name,"")</f>
        <v/>
      </c>
      <c r="F199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199" s="76" t="str">
        <f t="shared" si="395"/>
        <v/>
      </c>
      <c r="H199" s="132" t="str">
        <f t="shared" si="396"/>
        <v/>
      </c>
      <c r="I199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199" s="77" t="str">
        <f t="shared" si="329"/>
        <v/>
      </c>
      <c r="K199" s="77" t="str">
        <f t="shared" si="330"/>
        <v/>
      </c>
      <c r="L199" s="77" t="str">
        <f t="shared" si="331"/>
        <v/>
      </c>
      <c r="M199" s="77" t="str">
        <f t="shared" si="397"/>
        <v/>
      </c>
      <c r="N199" s="77" t="str">
        <f t="shared" si="398"/>
        <v/>
      </c>
      <c r="O199" s="146" t="str">
        <f t="shared" si="399"/>
        <v/>
      </c>
      <c r="P199" s="142" t="str">
        <f t="shared" si="400"/>
        <v/>
      </c>
      <c r="Q199" s="35"/>
      <c r="R199" s="71" t="e">
        <f t="shared" si="401"/>
        <v>#N/A</v>
      </c>
      <c r="S199" s="34" t="e">
        <f t="shared" si="402"/>
        <v>#N/A</v>
      </c>
      <c r="T199" s="47" t="e">
        <f t="shared" si="403"/>
        <v>#N/A</v>
      </c>
      <c r="Y199" s="169"/>
      <c r="Z199" s="83" t="str">
        <f t="shared" si="365"/>
        <v/>
      </c>
      <c r="AA199" s="34" t="str">
        <f t="shared" si="339"/>
        <v/>
      </c>
      <c r="AB199" s="34" t="str">
        <f t="shared" si="340"/>
        <v/>
      </c>
      <c r="AC199" s="34" t="str">
        <f t="shared" si="404"/>
        <v/>
      </c>
      <c r="AD199" s="34" t="str">
        <f t="shared" si="342"/>
        <v/>
      </c>
      <c r="AE199" s="77" t="str">
        <f t="shared" si="366"/>
        <v/>
      </c>
      <c r="AF199" s="77" t="str">
        <f t="shared" si="405"/>
        <v/>
      </c>
      <c r="AG199" s="84" t="str">
        <f t="shared" si="367"/>
        <v/>
      </c>
      <c r="AH199" s="34" t="str">
        <f t="shared" si="406"/>
        <v/>
      </c>
      <c r="AI199" s="34" t="str">
        <f t="shared" si="407"/>
        <v/>
      </c>
      <c r="AJ199" s="47" t="str">
        <f t="shared" si="408"/>
        <v/>
      </c>
      <c r="AK199" s="35"/>
      <c r="AL199" s="71" t="e">
        <f t="shared" si="368"/>
        <v>#N/A</v>
      </c>
      <c r="AM199" s="34" t="e">
        <f t="shared" si="369"/>
        <v>#N/A</v>
      </c>
      <c r="AN199" s="47" t="e">
        <f t="shared" si="370"/>
        <v>#N/A</v>
      </c>
      <c r="AO199" s="35"/>
      <c r="AP199" s="83" t="str">
        <f t="shared" si="371"/>
        <v/>
      </c>
      <c r="AQ199" s="34" t="str">
        <f>IF(AND(Sufficient_data="Yes",Include_study?="Yes",Subgroup&lt;&gt;""),IF(COUNTIFS(Input!L$2:L198,"="&amp;"Yes",Input!C$2:C198,"="&amp;"Yes",Input!M$2:M198,"="&amp;Subgroup)&gt;0,"",Subgroup),"")</f>
        <v/>
      </c>
      <c r="AR199" s="89" t="str">
        <f t="shared" si="372"/>
        <v/>
      </c>
      <c r="AS199" s="76" t="str">
        <f t="shared" si="373"/>
        <v/>
      </c>
      <c r="AT199" s="34" t="str">
        <f t="shared" si="374"/>
        <v/>
      </c>
      <c r="AU199" s="90" t="str">
        <f t="shared" si="375"/>
        <v/>
      </c>
      <c r="AV199" s="34" t="str">
        <f t="shared" si="376"/>
        <v/>
      </c>
      <c r="AW199" s="34" t="str">
        <f t="shared" si="377"/>
        <v/>
      </c>
      <c r="AX199" s="34" t="str">
        <f t="shared" si="409"/>
        <v/>
      </c>
      <c r="AY199" s="34" t="str">
        <f t="shared" si="378"/>
        <v/>
      </c>
      <c r="AZ199" s="34" t="str">
        <f t="shared" si="379"/>
        <v/>
      </c>
      <c r="BA199" s="34" t="str">
        <f t="shared" si="410"/>
        <v/>
      </c>
      <c r="BB199" s="89" t="str">
        <f t="shared" si="380"/>
        <v/>
      </c>
      <c r="BC199" s="34" t="str">
        <f t="shared" si="411"/>
        <v/>
      </c>
      <c r="BD199" s="34" t="str">
        <f t="shared" si="412"/>
        <v/>
      </c>
      <c r="BE199" s="34" t="str">
        <f t="shared" si="381"/>
        <v/>
      </c>
      <c r="BF199" s="34" t="str">
        <f t="shared" si="382"/>
        <v/>
      </c>
      <c r="BG199" s="34" t="str">
        <f t="shared" si="423"/>
        <v/>
      </c>
      <c r="BH199" s="34" t="str">
        <f t="shared" si="424"/>
        <v/>
      </c>
      <c r="BI199" s="34" t="str">
        <f t="shared" si="383"/>
        <v/>
      </c>
      <c r="BJ199" s="34" t="str">
        <f t="shared" si="384"/>
        <v/>
      </c>
      <c r="BK199" s="34" t="str">
        <f t="shared" si="385"/>
        <v/>
      </c>
      <c r="BL199" s="34" t="e">
        <f t="shared" si="386"/>
        <v>#N/A</v>
      </c>
      <c r="BM199" s="84" t="str">
        <f t="shared" si="425"/>
        <v/>
      </c>
      <c r="BN199" s="34" t="str">
        <f t="shared" si="387"/>
        <v/>
      </c>
      <c r="BO199" s="34" t="str">
        <f t="shared" si="413"/>
        <v/>
      </c>
      <c r="BP199" s="34" t="str">
        <f t="shared" si="388"/>
        <v/>
      </c>
      <c r="BQ199" s="47" t="str">
        <f t="shared" si="426"/>
        <v/>
      </c>
      <c r="BV199" s="170"/>
      <c r="BW199" s="71" t="e">
        <f>IF(AND(Sufficient_data="Yes",Include_study?="Yes",Moderator&lt;&gt;""),'Moderator Analysis'!E:E,NA())</f>
        <v>#N/A</v>
      </c>
      <c r="BX199" s="34" t="e">
        <f>IF(AND(Include_study?="Yes",Sufficient_data="Yes",Moderator&lt;&gt;""),'Moderator Analysis'!F:F,NA())</f>
        <v>#N/A</v>
      </c>
      <c r="BY199" s="34" t="str">
        <f t="shared" si="414"/>
        <v/>
      </c>
      <c r="BZ199" s="34" t="str">
        <f>IF(AND(Sufficient_data="Yes",Include_study?="Yes",Moderator&lt;&gt;""),'Moderator Analysis'!F:F-CJ$2,"")</f>
        <v/>
      </c>
      <c r="CA199" s="34" t="str">
        <f>IF(AND(Sufficient_data="Yes",Include_study?="Yes",Moderator&lt;&gt;""),'Moderator Analysis'!E:E-CJ$3,"")</f>
        <v/>
      </c>
      <c r="CB199" s="47" t="str">
        <f t="shared" si="415"/>
        <v/>
      </c>
      <c r="CD199" s="95" t="str">
        <f t="shared" si="389"/>
        <v/>
      </c>
      <c r="CE199" s="77" t="str">
        <f>IF(AND(Sufficient_data="Yes",Include_study?="Yes",CD199&lt;&gt;""),'Moderator Analysis'!F:F-'Moderator Analysis'!J$37,"")</f>
        <v/>
      </c>
      <c r="CF199" s="77" t="str">
        <f>IF(AND(Sufficient_data="Yes",Include_study?="Yes",CD199&lt;&gt;""),'Moderator Analysis'!E:E-SUMPRODUCT('Moderator Analysis'!E:E,CD:CD)/SUM(CD:CD),"")</f>
        <v/>
      </c>
      <c r="CG199" s="96" t="str">
        <f>IF(AND(Sufficient_data="Yes",Include_study?="Yes",CD199&lt;&gt;""),CD:CD*(BX199-'Moderator Analysis'!J$29-'Moderator Analysis'!J$30*'Moderator Analysis'!E:E)^2,"")</f>
        <v/>
      </c>
      <c r="CL199" s="170"/>
      <c r="CM199" s="174"/>
      <c r="CN199" s="34" t="str">
        <f t="shared" si="416"/>
        <v/>
      </c>
      <c r="CO199" s="34" t="str">
        <f>IF(AND(Include_study?="Yes",Sufficient_data="Yes"),1/('Publication Bias Analysis'!F:F^2+IF(Additional_model="Fixed effect",0,Calculations!DB$11)),"")</f>
        <v/>
      </c>
      <c r="CP199" s="34" t="str">
        <f>IF(AND(Include_study?="Yes",Sufficient_data="Yes"),1/('Publication Bias Analysis'!F:F^2+IF(Additional_model="Fixed effect",0,'Publication Bias Analysis'!L$32)),"")</f>
        <v/>
      </c>
      <c r="CQ199" s="34" t="str">
        <f>IF(AND(Include_study?="Yes",Sufficient_data="Yes"),'Publication Bias Analysis'!E:E-'Publication Bias Analysis'!I$37,"")</f>
        <v/>
      </c>
      <c r="CR199" s="34" t="str">
        <f t="shared" si="417"/>
        <v/>
      </c>
      <c r="CS199" s="34" t="str">
        <f t="shared" si="427"/>
        <v/>
      </c>
      <c r="CT199" s="76" t="str">
        <f t="shared" si="418"/>
        <v/>
      </c>
      <c r="CU199" s="76" t="str">
        <f>IF(AND(Include_study?="Yes",Sufficient_data="Yes"),CT:CT+IF(DF:DF&lt;0,-1,1)*COUNTIF(CT$2:CT198,CT:CT),"")</f>
        <v/>
      </c>
      <c r="CV199" s="76" t="str">
        <f>IF(AND(Include_study?="Yes",Sufficient_data="Yes"),RANK(DJ:DJ,DJ:DJ,1)*IF(DI:DI&lt;0,-1,1)+IF(DI:DI&lt;0,-1,1)*COUNTIF(CT$2:CT198,CT:CT),"")</f>
        <v/>
      </c>
      <c r="CW199" s="76" t="str">
        <f>IF(AND(Include_study?="Yes",Sufficient_data="Yes"),RANK(DM:DM,DM:DM,1)*IF(DL:DL&lt;0,-1,1)+IF(DL:DL&lt;0,-1,1)*COUNTIF(CT$2:CT198,CT:CT),"")</f>
        <v/>
      </c>
      <c r="CX199" s="34" t="e">
        <f>IF(AND(Include_study?="Yes",Sufficient_data="Yes"),'Publication Bias Analysis'!E:E,NA())</f>
        <v>#N/A</v>
      </c>
      <c r="CY199" s="47" t="e">
        <f>IF(AND(Include_study?="Yes",Sufficient_data="Yes"),'Publication Bias Analysis'!F:F,NA())</f>
        <v>#N/A</v>
      </c>
      <c r="DE199" s="166"/>
      <c r="DF199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199" s="34" t="str">
        <f t="shared" si="390"/>
        <v/>
      </c>
      <c r="DH199" s="47" t="str">
        <f>IF(AND(Include_study?="Yes",Sufficient_data="Yes"),1/('Publication Bias Analysis'!F:F^2+IF(Additional_model="Fixed effect",0,$DQ$7)),"")</f>
        <v/>
      </c>
      <c r="DI199" s="34" t="str">
        <f>IF(AND(Include_study?="Yes",Sufficient_data="Yes"),IF('Publication Bias Analysis'!L$37="Left",'Publication Bias Analysis'!E:E-DQ$3,DQ$3-'Publication Bias Analysis'!E:E),"")</f>
        <v/>
      </c>
      <c r="DJ199" s="34" t="str">
        <f t="shared" si="391"/>
        <v/>
      </c>
      <c r="DK199" s="47" t="str">
        <f>IF(AND(DI199&lt;&gt;"",CU199&lt;=MAX(CU:CU)-DQ$8),1/('Publication Bias Analysis'!F:F^2+IF(Additional_model="Fixed effect",0,$DQ$15)),"")</f>
        <v/>
      </c>
      <c r="DL199" s="7" t="str">
        <f>IF(AND(Include_study?="Yes",Sufficient_data="Yes"),IF('Publication Bias Analysis'!L$37="Left",'Publication Bias Analysis'!E:E-DQ$11,DQ$11-'Publication Bias Analysis'!E:E),"")</f>
        <v/>
      </c>
      <c r="DM199" s="7" t="str">
        <f t="shared" si="392"/>
        <v/>
      </c>
      <c r="DN199" s="47" t="str">
        <f>IF(AND(DL199&lt;&gt;"",CV199&lt;=MAX(CV:CV)-DQ$16),1/('Publication Bias Analysis'!F:F^2+IF(Additional_model="Fixed effect",0,$DQ$23)),"")</f>
        <v/>
      </c>
      <c r="EF199" s="166"/>
      <c r="EG199" s="34" t="str">
        <f t="shared" si="419"/>
        <v/>
      </c>
      <c r="EH199" s="47" t="str">
        <f>IF(AND(Include_study?="Yes",Sufficient_data="Yes"),Z_score-('Publication Bias Analysis'!P$3+'Publication Bias Analysis'!P$4*Inverse_standard_error),"")</f>
        <v/>
      </c>
      <c r="EJ199" s="166"/>
      <c r="EK199" s="34" t="str">
        <f>IF(AND(Include_study?="Yes",Sufficient_data="Yes"),('Publication Bias Analysis'!E:E-SUMPRODUCT('Publication Bias Analysis'!E:E,Calculations!CN:CN)/SUM(Calculations!CN:CN))/(SQRT(EL:EL)),"")</f>
        <v/>
      </c>
      <c r="EL199" s="34" t="str">
        <f>IF(AND(Include_study?="Yes",Sufficient_data="Yes"),'Publication Bias Analysis'!F:F^2-1/(SUM(Calculations!CN:CN)),"")</f>
        <v/>
      </c>
      <c r="EM199" s="76" t="str">
        <f t="shared" si="420"/>
        <v/>
      </c>
      <c r="EN199" s="76" t="str">
        <f t="shared" si="421"/>
        <v/>
      </c>
      <c r="EO199" s="76" t="str">
        <f>IF(AND(Include_study?="Yes",Sufficient_data="Yes"),COUNTIFS(EM$2:EM198,"&lt;"&amp;EM199,EN$2:EN198,"&lt;"&amp;EN199)+COUNTIFS(EM200:EM$201,"&lt;"&amp;EM199,EN200:EN$201,"&lt;"&amp;EN199)+COUNTIFS(EM$2:EM198,"&gt;"&amp;EM199,EN$2:EN198,"&gt;"&amp;EN199)+COUNTIFS(EM200:EM$201,"&gt;"&amp;EM199,EN200:EN$201,"&gt;"&amp;EN199),"")</f>
        <v/>
      </c>
      <c r="EP199" s="101" t="str">
        <f>IF(AND(Include_study?="Yes",Sufficient_data="Yes"),COUNTIFS(EM$2:EM198,"&lt;"&amp;EM199,EN$2:EN198,"&gt;"&amp;EN199)+COUNTIFS(EM200:EM$201,"&lt;"&amp;EM199,EN200:EN$201,"&gt;"&amp;EN199)+COUNTIFS(EM$2:EM198,"&gt;"&amp;EM199,EN$2:EN198,"&lt;"&amp;EN199)+COUNTIFS(EM200:EM$201,"&gt;"&amp;EM199,EN200:EN$201,"&lt;"&amp;EN199),"")</f>
        <v/>
      </c>
      <c r="ER199" s="166"/>
      <c r="EW199" s="166"/>
      <c r="EX199" s="34" t="e">
        <f t="shared" si="359"/>
        <v>#N/A</v>
      </c>
      <c r="EY199" s="34" t="e">
        <f t="shared" si="360"/>
        <v>#N/A</v>
      </c>
      <c r="EZ199" s="34" t="str">
        <f t="shared" si="361"/>
        <v/>
      </c>
      <c r="FA199" s="47" t="str">
        <f>IF(AND(Include_study?="Yes",Sufficient_data="Yes"),Z_score-('Publication Bias Analysis'!AL$30+'Publication Bias Analysis'!AL$31*Inverse_standard_error),"")</f>
        <v/>
      </c>
      <c r="FG199" s="166"/>
      <c r="FH199" s="104" t="str">
        <f>IF(Z_score&lt;&gt;"",RANK('Publication Bias Analysis'!AT:AT,'Publication Bias Analysis'!AT:AT,1)+COUNTIF('Publication Bias Analysis'!AT$2:AT198,'Publication Bias Analysis'!AT199),"")</f>
        <v/>
      </c>
      <c r="FI199" s="34" t="str">
        <f t="shared" si="422"/>
        <v/>
      </c>
      <c r="FJ199" s="34" t="e">
        <f>IF('Publication Bias Analysis'!AS199&lt;&gt;"",'Publication Bias Analysis'!AS199,NA())</f>
        <v>#N/A</v>
      </c>
      <c r="FK199" s="34" t="e">
        <f>IF('Publication Bias Analysis'!AT199&lt;&gt;"",'Publication Bias Analysis'!AT199,NA())</f>
        <v>#N/A</v>
      </c>
      <c r="FL199" s="34" t="str">
        <f>IF(AND(Include_study?="Yes",Sufficient_data="Yes"),'Publication Bias Analysis'!AS:AS-AVERAGE('Publication Bias Analysis'!AS:AS),"")</f>
        <v/>
      </c>
      <c r="FM199" s="47" t="str">
        <f>IF(AND(Include_study?="Yes",Sufficient_data="Yes"),FK:FK-('Publication Bias Analysis'!AW$30+'Publication Bias Analysis'!AW$31*'Publication Bias Analysis'!AS:AS),"")</f>
        <v/>
      </c>
      <c r="FS199" s="166"/>
      <c r="FT199" s="34" t="str">
        <f t="shared" si="363"/>
        <v/>
      </c>
      <c r="FU199" s="90" t="str">
        <f t="shared" si="428"/>
        <v/>
      </c>
      <c r="FV199" s="47" t="str">
        <f t="shared" si="393"/>
        <v/>
      </c>
    </row>
    <row r="200" spans="1:178" x14ac:dyDescent="0.2">
      <c r="A200" s="169"/>
      <c r="B200" s="54" t="str">
        <f t="shared" si="394"/>
        <v/>
      </c>
      <c r="C200" s="76" t="str">
        <f>IF(B200&lt;&gt;"",IF(B200=0,COUNTIF(B$2:B199,0)+1,COUNTIF(B$2:B199,B200)+B200+COUNTIF(B:B,0)),"")</f>
        <v/>
      </c>
      <c r="D200" s="76" t="str">
        <f t="shared" si="326"/>
        <v/>
      </c>
      <c r="E200" s="121" t="str">
        <f>IF(AND(Sufficient_data="Yes",Include_study?="Yes",Input!Study_name&lt;&gt;""),Input!Study_name,"")</f>
        <v/>
      </c>
      <c r="F200" s="77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00" s="76" t="str">
        <f t="shared" si="395"/>
        <v/>
      </c>
      <c r="H200" s="132" t="str">
        <f t="shared" si="396"/>
        <v/>
      </c>
      <c r="I200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00" s="77" t="str">
        <f t="shared" si="329"/>
        <v/>
      </c>
      <c r="K200" s="77" t="str">
        <f t="shared" si="330"/>
        <v/>
      </c>
      <c r="L200" s="77" t="str">
        <f t="shared" si="331"/>
        <v/>
      </c>
      <c r="M200" s="77" t="str">
        <f t="shared" si="397"/>
        <v/>
      </c>
      <c r="N200" s="77" t="str">
        <f t="shared" si="398"/>
        <v/>
      </c>
      <c r="O200" s="146" t="str">
        <f t="shared" si="399"/>
        <v/>
      </c>
      <c r="P200" s="142" t="str">
        <f t="shared" si="400"/>
        <v/>
      </c>
      <c r="Q200" s="35"/>
      <c r="R200" s="71" t="e">
        <f t="shared" si="401"/>
        <v>#N/A</v>
      </c>
      <c r="S200" s="34" t="e">
        <f t="shared" si="402"/>
        <v>#N/A</v>
      </c>
      <c r="T200" s="47" t="e">
        <f t="shared" si="403"/>
        <v>#N/A</v>
      </c>
      <c r="Y200" s="169"/>
      <c r="Z200" s="83" t="str">
        <f t="shared" si="365"/>
        <v/>
      </c>
      <c r="AA200" s="34" t="str">
        <f t="shared" si="339"/>
        <v/>
      </c>
      <c r="AB200" s="34" t="str">
        <f t="shared" si="340"/>
        <v/>
      </c>
      <c r="AC200" s="34" t="str">
        <f t="shared" si="404"/>
        <v/>
      </c>
      <c r="AD200" s="34" t="str">
        <f t="shared" si="342"/>
        <v/>
      </c>
      <c r="AE200" s="77" t="str">
        <f t="shared" si="366"/>
        <v/>
      </c>
      <c r="AF200" s="77" t="str">
        <f t="shared" si="405"/>
        <v/>
      </c>
      <c r="AG200" s="84" t="str">
        <f t="shared" si="367"/>
        <v/>
      </c>
      <c r="AH200" s="34" t="str">
        <f t="shared" si="406"/>
        <v/>
      </c>
      <c r="AI200" s="34" t="str">
        <f t="shared" si="407"/>
        <v/>
      </c>
      <c r="AJ200" s="47" t="str">
        <f t="shared" si="408"/>
        <v/>
      </c>
      <c r="AK200" s="35"/>
      <c r="AL200" s="71" t="e">
        <f t="shared" si="368"/>
        <v>#N/A</v>
      </c>
      <c r="AM200" s="34" t="e">
        <f t="shared" si="369"/>
        <v>#N/A</v>
      </c>
      <c r="AN200" s="47" t="e">
        <f t="shared" si="370"/>
        <v>#N/A</v>
      </c>
      <c r="AO200" s="35"/>
      <c r="AP200" s="83" t="str">
        <f t="shared" si="371"/>
        <v/>
      </c>
      <c r="AQ200" s="34" t="str">
        <f>IF(AND(Sufficient_data="Yes",Include_study?="Yes",Subgroup&lt;&gt;""),IF(COUNTIFS(Input!L$2:L199,"="&amp;"Yes",Input!C$2:C199,"="&amp;"Yes",Input!M$2:M199,"="&amp;Subgroup)&gt;0,"",Subgroup),"")</f>
        <v/>
      </c>
      <c r="AR200" s="89" t="str">
        <f t="shared" si="372"/>
        <v/>
      </c>
      <c r="AS200" s="76" t="str">
        <f t="shared" si="373"/>
        <v/>
      </c>
      <c r="AT200" s="34" t="str">
        <f t="shared" si="374"/>
        <v/>
      </c>
      <c r="AU200" s="90" t="str">
        <f t="shared" si="375"/>
        <v/>
      </c>
      <c r="AV200" s="34" t="str">
        <f t="shared" si="376"/>
        <v/>
      </c>
      <c r="AW200" s="34" t="str">
        <f t="shared" si="377"/>
        <v/>
      </c>
      <c r="AX200" s="34" t="str">
        <f t="shared" si="409"/>
        <v/>
      </c>
      <c r="AY200" s="34" t="str">
        <f t="shared" si="378"/>
        <v/>
      </c>
      <c r="AZ200" s="34" t="str">
        <f t="shared" si="379"/>
        <v/>
      </c>
      <c r="BA200" s="34" t="str">
        <f t="shared" si="410"/>
        <v/>
      </c>
      <c r="BB200" s="89" t="str">
        <f t="shared" si="380"/>
        <v/>
      </c>
      <c r="BC200" s="34" t="str">
        <f t="shared" si="411"/>
        <v/>
      </c>
      <c r="BD200" s="34" t="str">
        <f t="shared" si="412"/>
        <v/>
      </c>
      <c r="BE200" s="34" t="str">
        <f t="shared" si="381"/>
        <v/>
      </c>
      <c r="BF200" s="34" t="str">
        <f t="shared" si="382"/>
        <v/>
      </c>
      <c r="BG200" s="34" t="str">
        <f t="shared" si="423"/>
        <v/>
      </c>
      <c r="BH200" s="34" t="str">
        <f t="shared" si="424"/>
        <v/>
      </c>
      <c r="BI200" s="34" t="str">
        <f t="shared" si="383"/>
        <v/>
      </c>
      <c r="BJ200" s="34" t="str">
        <f t="shared" si="384"/>
        <v/>
      </c>
      <c r="BK200" s="34" t="str">
        <f t="shared" si="385"/>
        <v/>
      </c>
      <c r="BL200" s="34" t="e">
        <f t="shared" si="386"/>
        <v>#N/A</v>
      </c>
      <c r="BM200" s="84" t="str">
        <f t="shared" si="425"/>
        <v/>
      </c>
      <c r="BN200" s="34" t="str">
        <f t="shared" si="387"/>
        <v/>
      </c>
      <c r="BO200" s="34" t="str">
        <f t="shared" si="413"/>
        <v/>
      </c>
      <c r="BP200" s="34" t="str">
        <f t="shared" si="388"/>
        <v/>
      </c>
      <c r="BQ200" s="47" t="str">
        <f t="shared" si="426"/>
        <v/>
      </c>
      <c r="BV200" s="170"/>
      <c r="BW200" s="71" t="e">
        <f>IF(AND(Sufficient_data="Yes",Include_study?="Yes",Moderator&lt;&gt;""),'Moderator Analysis'!E:E,NA())</f>
        <v>#N/A</v>
      </c>
      <c r="BX200" s="34" t="e">
        <f>IF(AND(Include_study?="Yes",Sufficient_data="Yes",Moderator&lt;&gt;""),'Moderator Analysis'!F:F,NA())</f>
        <v>#N/A</v>
      </c>
      <c r="BY200" s="34" t="str">
        <f t="shared" si="414"/>
        <v/>
      </c>
      <c r="BZ200" s="34" t="str">
        <f>IF(AND(Sufficient_data="Yes",Include_study?="Yes",Moderator&lt;&gt;""),'Moderator Analysis'!F:F-CJ$2,"")</f>
        <v/>
      </c>
      <c r="CA200" s="34" t="str">
        <f>IF(AND(Sufficient_data="Yes",Include_study?="Yes",Moderator&lt;&gt;""),'Moderator Analysis'!E:E-CJ$3,"")</f>
        <v/>
      </c>
      <c r="CB200" s="47" t="str">
        <f t="shared" si="415"/>
        <v/>
      </c>
      <c r="CD200" s="95" t="str">
        <f t="shared" si="389"/>
        <v/>
      </c>
      <c r="CE200" s="77" t="str">
        <f>IF(AND(Sufficient_data="Yes",Include_study?="Yes",CD200&lt;&gt;""),'Moderator Analysis'!F:F-'Moderator Analysis'!J$37,"")</f>
        <v/>
      </c>
      <c r="CF200" s="77" t="str">
        <f>IF(AND(Sufficient_data="Yes",Include_study?="Yes",CD200&lt;&gt;""),'Moderator Analysis'!E:E-SUMPRODUCT('Moderator Analysis'!E:E,CD:CD)/SUM(CD:CD),"")</f>
        <v/>
      </c>
      <c r="CG200" s="96" t="str">
        <f>IF(AND(Sufficient_data="Yes",Include_study?="Yes",CD200&lt;&gt;""),CD:CD*(BX200-'Moderator Analysis'!J$29-'Moderator Analysis'!J$30*'Moderator Analysis'!E:E)^2,"")</f>
        <v/>
      </c>
      <c r="CL200" s="170"/>
      <c r="CM200" s="174"/>
      <c r="CN200" s="34" t="str">
        <f t="shared" si="416"/>
        <v/>
      </c>
      <c r="CO200" s="34" t="str">
        <f>IF(AND(Include_study?="Yes",Sufficient_data="Yes"),1/('Publication Bias Analysis'!F:F^2+IF(Additional_model="Fixed effect",0,Calculations!DB$11)),"")</f>
        <v/>
      </c>
      <c r="CP200" s="34" t="str">
        <f>IF(AND(Include_study?="Yes",Sufficient_data="Yes"),1/('Publication Bias Analysis'!F:F^2+IF(Additional_model="Fixed effect",0,'Publication Bias Analysis'!L$32)),"")</f>
        <v/>
      </c>
      <c r="CQ200" s="34" t="str">
        <f>IF(AND(Include_study?="Yes",Sufficient_data="Yes"),'Publication Bias Analysis'!E:E-'Publication Bias Analysis'!I$37,"")</f>
        <v/>
      </c>
      <c r="CR200" s="34" t="str">
        <f t="shared" si="417"/>
        <v/>
      </c>
      <c r="CS200" s="34" t="str">
        <f t="shared" si="427"/>
        <v/>
      </c>
      <c r="CT200" s="76" t="str">
        <f t="shared" si="418"/>
        <v/>
      </c>
      <c r="CU200" s="76" t="str">
        <f>IF(AND(Include_study?="Yes",Sufficient_data="Yes"),CT:CT+IF(DF:DF&lt;0,-1,1)*COUNTIF(CT$2:CT199,CT:CT),"")</f>
        <v/>
      </c>
      <c r="CV200" s="76" t="str">
        <f>IF(AND(Include_study?="Yes",Sufficient_data="Yes"),RANK(DJ:DJ,DJ:DJ,1)*IF(DI:DI&lt;0,-1,1)+IF(DI:DI&lt;0,-1,1)*COUNTIF(CT$2:CT199,CT:CT),"")</f>
        <v/>
      </c>
      <c r="CW200" s="76" t="str">
        <f>IF(AND(Include_study?="Yes",Sufficient_data="Yes"),RANK(DM:DM,DM:DM,1)*IF(DL:DL&lt;0,-1,1)+IF(DL:DL&lt;0,-1,1)*COUNTIF(CT$2:CT199,CT:CT),"")</f>
        <v/>
      </c>
      <c r="CX200" s="34" t="e">
        <f>IF(AND(Include_study?="Yes",Sufficient_data="Yes"),'Publication Bias Analysis'!E:E,NA())</f>
        <v>#N/A</v>
      </c>
      <c r="CY200" s="47" t="e">
        <f>IF(AND(Include_study?="Yes",Sufficient_data="Yes"),'Publication Bias Analysis'!F:F,NA())</f>
        <v>#N/A</v>
      </c>
      <c r="DE200" s="166"/>
      <c r="DF200" s="34" t="str">
        <f>IF(AND(Include_study?="Yes",Sufficient_data="Yes"),IF('Publication Bias Analysis'!L$37="Left",Calculations!R:R-'Publication Bias Analysis'!I$29,'Publication Bias Analysis'!I$29-'Publication Bias Analysis'!E:E),"")</f>
        <v/>
      </c>
      <c r="DG200" s="34" t="str">
        <f t="shared" si="390"/>
        <v/>
      </c>
      <c r="DH200" s="47" t="str">
        <f>IF(AND(Include_study?="Yes",Sufficient_data="Yes"),1/('Publication Bias Analysis'!F:F^2+IF(Additional_model="Fixed effect",0,$DQ$7)),"")</f>
        <v/>
      </c>
      <c r="DI200" s="34" t="str">
        <f>IF(AND(Include_study?="Yes",Sufficient_data="Yes"),IF('Publication Bias Analysis'!L$37="Left",'Publication Bias Analysis'!E:E-DQ$3,DQ$3-'Publication Bias Analysis'!E:E),"")</f>
        <v/>
      </c>
      <c r="DJ200" s="34" t="str">
        <f t="shared" si="391"/>
        <v/>
      </c>
      <c r="DK200" s="47" t="str">
        <f>IF(AND(DI200&lt;&gt;"",CU200&lt;=MAX(CU:CU)-DQ$8),1/('Publication Bias Analysis'!F:F^2+IF(Additional_model="Fixed effect",0,$DQ$15)),"")</f>
        <v/>
      </c>
      <c r="DL200" s="7" t="str">
        <f>IF(AND(Include_study?="Yes",Sufficient_data="Yes"),IF('Publication Bias Analysis'!L$37="Left",'Publication Bias Analysis'!E:E-DQ$11,DQ$11-'Publication Bias Analysis'!E:E),"")</f>
        <v/>
      </c>
      <c r="DM200" s="7" t="str">
        <f t="shared" si="392"/>
        <v/>
      </c>
      <c r="DN200" s="47" t="str">
        <f>IF(AND(DL200&lt;&gt;"",CV200&lt;=MAX(CV:CV)-DQ$16),1/('Publication Bias Analysis'!F:F^2+IF(Additional_model="Fixed effect",0,$DQ$23)),"")</f>
        <v/>
      </c>
      <c r="EF200" s="166"/>
      <c r="EG200" s="34" t="str">
        <f t="shared" si="419"/>
        <v/>
      </c>
      <c r="EH200" s="47" t="str">
        <f>IF(AND(Include_study?="Yes",Sufficient_data="Yes"),Z_score-('Publication Bias Analysis'!P$3+'Publication Bias Analysis'!P$4*Inverse_standard_error),"")</f>
        <v/>
      </c>
      <c r="EJ200" s="166"/>
      <c r="EK200" s="34" t="str">
        <f>IF(AND(Include_study?="Yes",Sufficient_data="Yes"),('Publication Bias Analysis'!E:E-SUMPRODUCT('Publication Bias Analysis'!E:E,Calculations!CN:CN)/SUM(Calculations!CN:CN))/(SQRT(EL:EL)),"")</f>
        <v/>
      </c>
      <c r="EL200" s="34" t="str">
        <f>IF(AND(Include_study?="Yes",Sufficient_data="Yes"),'Publication Bias Analysis'!F:F^2-1/(SUM(Calculations!CN:CN)),"")</f>
        <v/>
      </c>
      <c r="EM200" s="76" t="str">
        <f t="shared" si="420"/>
        <v/>
      </c>
      <c r="EN200" s="76" t="str">
        <f t="shared" si="421"/>
        <v/>
      </c>
      <c r="EO200" s="76" t="str">
        <f>IF(AND(Include_study?="Yes",Sufficient_data="Yes"),COUNTIFS(EM$2:EM199,"&lt;"&amp;EM200,EN$2:EN199,"&lt;"&amp;EN200)+COUNTIFS(EM201:EM$201,"&lt;"&amp;EM200,EN201:EN$201,"&lt;"&amp;EN200)+COUNTIFS(EM$2:EM199,"&gt;"&amp;EM200,EN$2:EN199,"&gt;"&amp;EN200)+COUNTIFS(EM201:EM$201,"&gt;"&amp;EM200,EN201:EN$201,"&gt;"&amp;EN200),"")</f>
        <v/>
      </c>
      <c r="EP200" s="101" t="str">
        <f>IF(AND(Include_study?="Yes",Sufficient_data="Yes"),COUNTIFS(EM$2:EM199,"&lt;"&amp;EM200,EN$2:EN199,"&gt;"&amp;EN200)+COUNTIFS(EM201:EM$201,"&lt;"&amp;EM200,EN201:EN$201,"&gt;"&amp;EN200)+COUNTIFS(EM$2:EM199,"&gt;"&amp;EM200,EN$2:EN199,"&lt;"&amp;EN200)+COUNTIFS(EM201:EM$201,"&gt;"&amp;EM200,EN201:EN$201,"&lt;"&amp;EN200),"")</f>
        <v/>
      </c>
      <c r="ER200" s="166"/>
      <c r="EW200" s="166"/>
      <c r="EX200" s="34" t="e">
        <f t="shared" si="359"/>
        <v>#N/A</v>
      </c>
      <c r="EY200" s="34" t="e">
        <f t="shared" si="360"/>
        <v>#N/A</v>
      </c>
      <c r="EZ200" s="34" t="str">
        <f t="shared" si="361"/>
        <v/>
      </c>
      <c r="FA200" s="47" t="str">
        <f>IF(AND(Include_study?="Yes",Sufficient_data="Yes"),Z_score-('Publication Bias Analysis'!AL$30+'Publication Bias Analysis'!AL$31*Inverse_standard_error),"")</f>
        <v/>
      </c>
      <c r="FG200" s="166"/>
      <c r="FH200" s="104" t="str">
        <f>IF(Z_score&lt;&gt;"",RANK('Publication Bias Analysis'!AT:AT,'Publication Bias Analysis'!AT:AT,1)+COUNTIF('Publication Bias Analysis'!AT$2:AT199,'Publication Bias Analysis'!AT200),"")</f>
        <v/>
      </c>
      <c r="FI200" s="34" t="str">
        <f t="shared" si="422"/>
        <v/>
      </c>
      <c r="FJ200" s="34" t="e">
        <f>IF('Publication Bias Analysis'!AS200&lt;&gt;"",'Publication Bias Analysis'!AS200,NA())</f>
        <v>#N/A</v>
      </c>
      <c r="FK200" s="34" t="e">
        <f>IF('Publication Bias Analysis'!AT200&lt;&gt;"",'Publication Bias Analysis'!AT200,NA())</f>
        <v>#N/A</v>
      </c>
      <c r="FL200" s="34" t="str">
        <f>IF(AND(Include_study?="Yes",Sufficient_data="Yes"),'Publication Bias Analysis'!AS:AS-AVERAGE('Publication Bias Analysis'!AS:AS),"")</f>
        <v/>
      </c>
      <c r="FM200" s="47" t="str">
        <f>IF(AND(Include_study?="Yes",Sufficient_data="Yes"),FK:FK-('Publication Bias Analysis'!AW$30+'Publication Bias Analysis'!AW$31*'Publication Bias Analysis'!AS:AS),"")</f>
        <v/>
      </c>
      <c r="FS200" s="166"/>
      <c r="FT200" s="34" t="str">
        <f t="shared" si="363"/>
        <v/>
      </c>
      <c r="FU200" s="90" t="str">
        <f t="shared" si="428"/>
        <v/>
      </c>
      <c r="FV200" s="47" t="str">
        <f t="shared" si="393"/>
        <v/>
      </c>
    </row>
    <row r="201" spans="1:178" x14ac:dyDescent="0.2">
      <c r="A201" s="169"/>
      <c r="B201" s="57" t="str">
        <f t="shared" si="394"/>
        <v/>
      </c>
      <c r="C201" s="79" t="str">
        <f>IF(B201&lt;&gt;"",IF(B201=0,COUNTIF(B$2:B200,0)+1,COUNTIF(B$2:B200,B201)+B201+COUNTIF(B:B,0)),"")</f>
        <v/>
      </c>
      <c r="D201" s="79" t="str">
        <f t="shared" si="326"/>
        <v/>
      </c>
      <c r="E201" s="122" t="str">
        <f>IF(AND(Sufficient_data="Yes",Include_study?="Yes",Input!Study_name&lt;&gt;""),Input!Study_name,"")</f>
        <v/>
      </c>
      <c r="F201" s="80" t="str">
        <f>IF(Include_study?="Yes",IF(Input!Semi_partial_correlation&lt;&gt;"",Input!Semi_partial_correlation,IF(AND(Input!t_value&lt;&gt;"",Input!R_squared&lt;&gt;"",Number_of_predictors&lt;&gt;"",Number_of_observations&lt;&gt;""),Input!t_value*SQRT(1-Input!R_squared)/(SQRT(Number_of_observations-Number_of_predictors-1)),IF(AND(Input!Beta&lt;&gt;"",Input!Standard_error_of_Beta&lt;&gt;"",Input!R_squared&lt;&gt;"",Number_of_predictors&lt;&gt;"",Number_of_observations&lt;&gt;""),(Input!Beta/Input!Standard_error_of_Beta)*SQRT(1-Input!R_squared)/(SQRT(Number_of_observations-Number_of_predictors-1)),""))),"")</f>
        <v/>
      </c>
      <c r="G201" s="79" t="str">
        <f t="shared" si="395"/>
        <v/>
      </c>
      <c r="H201" s="132" t="str">
        <f t="shared" si="396"/>
        <v/>
      </c>
      <c r="I201" s="17" t="str">
        <f>IF(Include_study?="Yes",IF(Input!Standard_error_of_Semi_partial_correlation&lt;&gt;"",Input!Standard_error_of_Semi_partial_correlation^2,IF(AND(Input!R_squared&lt;&gt;"",Semi_partial_correlation&lt;&gt;"",Number_of_observations&lt;&gt;""),(Input!R_squared^2-2*Input!R_squared+(Input!R_squared-Semi_partial_correlation^2)+1-(Input!R_squared-Semi_partial_correlation^2)^2)/Number_of_subjects,"")),"")</f>
        <v/>
      </c>
      <c r="J201" s="80" t="str">
        <f t="shared" si="329"/>
        <v/>
      </c>
      <c r="K201" s="80" t="str">
        <f t="shared" si="330"/>
        <v/>
      </c>
      <c r="L201" s="80" t="str">
        <f t="shared" si="331"/>
        <v/>
      </c>
      <c r="M201" s="80" t="str">
        <f t="shared" si="397"/>
        <v/>
      </c>
      <c r="N201" s="80" t="str">
        <f t="shared" si="398"/>
        <v/>
      </c>
      <c r="O201" s="147" t="str">
        <f t="shared" si="399"/>
        <v/>
      </c>
      <c r="P201" s="143" t="str">
        <f t="shared" si="400"/>
        <v/>
      </c>
      <c r="Q201" s="35"/>
      <c r="R201" s="72" t="e">
        <f t="shared" si="401"/>
        <v>#N/A</v>
      </c>
      <c r="S201" s="45" t="e">
        <f t="shared" si="402"/>
        <v>#N/A</v>
      </c>
      <c r="T201" s="73" t="e">
        <f t="shared" si="403"/>
        <v>#N/A</v>
      </c>
      <c r="Y201" s="169"/>
      <c r="Z201" s="85" t="str">
        <f t="shared" si="365"/>
        <v/>
      </c>
      <c r="AA201" s="45" t="str">
        <f t="shared" si="339"/>
        <v/>
      </c>
      <c r="AB201" s="45" t="str">
        <f t="shared" si="340"/>
        <v/>
      </c>
      <c r="AC201" s="45" t="str">
        <f t="shared" si="404"/>
        <v/>
      </c>
      <c r="AD201" s="45" t="str">
        <f t="shared" si="342"/>
        <v/>
      </c>
      <c r="AE201" s="80" t="str">
        <f t="shared" si="366"/>
        <v/>
      </c>
      <c r="AF201" s="80" t="str">
        <f t="shared" si="405"/>
        <v/>
      </c>
      <c r="AG201" s="86" t="str">
        <f t="shared" si="367"/>
        <v/>
      </c>
      <c r="AH201" s="45" t="str">
        <f t="shared" si="406"/>
        <v/>
      </c>
      <c r="AI201" s="45" t="str">
        <f t="shared" si="407"/>
        <v/>
      </c>
      <c r="AJ201" s="73" t="str">
        <f t="shared" si="408"/>
        <v/>
      </c>
      <c r="AK201" s="35"/>
      <c r="AL201" s="72" t="e">
        <f t="shared" si="368"/>
        <v>#N/A</v>
      </c>
      <c r="AM201" s="45" t="e">
        <f t="shared" si="369"/>
        <v>#N/A</v>
      </c>
      <c r="AN201" s="73" t="e">
        <f t="shared" si="370"/>
        <v>#N/A</v>
      </c>
      <c r="AO201" s="35"/>
      <c r="AP201" s="85" t="str">
        <f t="shared" si="371"/>
        <v/>
      </c>
      <c r="AQ201" s="45" t="str">
        <f>IF(AND(Sufficient_data="Yes",Include_study?="Yes",Subgroup&lt;&gt;""),IF(COUNTIFS(Input!L$2:L200,"="&amp;"Yes",Input!C$2:C200,"="&amp;"Yes",Input!M$2:M200,"="&amp;Subgroup)&gt;0,"",Subgroup),"")</f>
        <v/>
      </c>
      <c r="AR201" s="91" t="str">
        <f t="shared" si="372"/>
        <v/>
      </c>
      <c r="AS201" s="79" t="str">
        <f t="shared" si="373"/>
        <v/>
      </c>
      <c r="AT201" s="45" t="str">
        <f t="shared" si="374"/>
        <v/>
      </c>
      <c r="AU201" s="92" t="str">
        <f t="shared" si="375"/>
        <v/>
      </c>
      <c r="AV201" s="45" t="str">
        <f t="shared" si="376"/>
        <v/>
      </c>
      <c r="AW201" s="45" t="str">
        <f t="shared" si="377"/>
        <v/>
      </c>
      <c r="AX201" s="45" t="str">
        <f t="shared" si="409"/>
        <v/>
      </c>
      <c r="AY201" s="45" t="str">
        <f t="shared" si="378"/>
        <v/>
      </c>
      <c r="AZ201" s="45" t="str">
        <f t="shared" si="379"/>
        <v/>
      </c>
      <c r="BA201" s="45" t="str">
        <f t="shared" si="410"/>
        <v/>
      </c>
      <c r="BB201" s="91" t="str">
        <f t="shared" si="380"/>
        <v/>
      </c>
      <c r="BC201" s="45" t="str">
        <f t="shared" si="411"/>
        <v/>
      </c>
      <c r="BD201" s="45" t="str">
        <f t="shared" si="412"/>
        <v/>
      </c>
      <c r="BE201" s="45" t="str">
        <f t="shared" si="381"/>
        <v/>
      </c>
      <c r="BF201" s="45" t="str">
        <f t="shared" si="382"/>
        <v/>
      </c>
      <c r="BG201" s="45" t="str">
        <f t="shared" si="423"/>
        <v/>
      </c>
      <c r="BH201" s="45" t="str">
        <f t="shared" si="424"/>
        <v/>
      </c>
      <c r="BI201" s="45" t="str">
        <f t="shared" si="383"/>
        <v/>
      </c>
      <c r="BJ201" s="45" t="str">
        <f t="shared" si="384"/>
        <v/>
      </c>
      <c r="BK201" s="45" t="str">
        <f t="shared" si="385"/>
        <v/>
      </c>
      <c r="BL201" s="45" t="e">
        <f t="shared" si="386"/>
        <v>#N/A</v>
      </c>
      <c r="BM201" s="86" t="str">
        <f t="shared" si="425"/>
        <v/>
      </c>
      <c r="BN201" s="45" t="str">
        <f t="shared" si="387"/>
        <v/>
      </c>
      <c r="BO201" s="45" t="str">
        <f t="shared" si="413"/>
        <v/>
      </c>
      <c r="BP201" s="45" t="str">
        <f t="shared" si="388"/>
        <v/>
      </c>
      <c r="BQ201" s="73" t="str">
        <f t="shared" si="426"/>
        <v/>
      </c>
      <c r="BV201" s="171"/>
      <c r="BW201" s="72" t="e">
        <f>IF(AND(Sufficient_data="Yes",Include_study?="Yes",Moderator&lt;&gt;""),'Moderator Analysis'!E:E,NA())</f>
        <v>#N/A</v>
      </c>
      <c r="BX201" s="45" t="e">
        <f>IF(AND(Include_study?="Yes",Sufficient_data="Yes",Moderator&lt;&gt;""),'Moderator Analysis'!F:F,NA())</f>
        <v>#N/A</v>
      </c>
      <c r="BY201" s="45" t="str">
        <f t="shared" si="414"/>
        <v/>
      </c>
      <c r="BZ201" s="45" t="str">
        <f>IF(AND(Sufficient_data="Yes",Include_study?="Yes",Moderator&lt;&gt;""),'Moderator Analysis'!F:F-CJ$2,"")</f>
        <v/>
      </c>
      <c r="CA201" s="45" t="str">
        <f>IF(AND(Sufficient_data="Yes",Include_study?="Yes",Moderator&lt;&gt;""),'Moderator Analysis'!E:E-CJ$3,"")</f>
        <v/>
      </c>
      <c r="CB201" s="73" t="str">
        <f t="shared" si="415"/>
        <v/>
      </c>
      <c r="CD201" s="97" t="str">
        <f t="shared" si="389"/>
        <v/>
      </c>
      <c r="CE201" s="80" t="str">
        <f>IF(AND(Sufficient_data="Yes",Include_study?="Yes",CD201&lt;&gt;""),'Moderator Analysis'!F:F-'Moderator Analysis'!J$37,"")</f>
        <v/>
      </c>
      <c r="CF201" s="80" t="str">
        <f>IF(AND(Sufficient_data="Yes",Include_study?="Yes",CD201&lt;&gt;""),'Moderator Analysis'!E:E-SUMPRODUCT('Moderator Analysis'!E:E,CD:CD)/SUM(CD:CD),"")</f>
        <v/>
      </c>
      <c r="CG201" s="98" t="str">
        <f>IF(AND(Sufficient_data="Yes",Include_study?="Yes",CD201&lt;&gt;""),CD:CD*(BX201-'Moderator Analysis'!J$29-'Moderator Analysis'!J$30*'Moderator Analysis'!E:E)^2,"")</f>
        <v/>
      </c>
      <c r="CL201" s="171"/>
      <c r="CM201" s="175"/>
      <c r="CN201" s="45" t="str">
        <f t="shared" si="416"/>
        <v/>
      </c>
      <c r="CO201" s="45" t="str">
        <f>IF(AND(Include_study?="Yes",Sufficient_data="Yes"),1/('Publication Bias Analysis'!F:F^2+IF(Additional_model="Fixed effect",0,Calculations!DB$11)),"")</f>
        <v/>
      </c>
      <c r="CP201" s="45" t="str">
        <f>IF(AND(Include_study?="Yes",Sufficient_data="Yes"),1/('Publication Bias Analysis'!F:F^2+IF(Additional_model="Fixed effect",0,'Publication Bias Analysis'!L$32)),"")</f>
        <v/>
      </c>
      <c r="CQ201" s="45" t="str">
        <f>IF(AND(Include_study?="Yes",Sufficient_data="Yes"),'Publication Bias Analysis'!E:E-'Publication Bias Analysis'!I$37,"")</f>
        <v/>
      </c>
      <c r="CR201" s="45" t="str">
        <f t="shared" si="417"/>
        <v/>
      </c>
      <c r="CS201" s="45" t="str">
        <f t="shared" si="427"/>
        <v/>
      </c>
      <c r="CT201" s="79" t="str">
        <f t="shared" si="418"/>
        <v/>
      </c>
      <c r="CU201" s="79" t="str">
        <f>IF(AND(Include_study?="Yes",Sufficient_data="Yes"),CT:CT+IF(DF:DF&lt;0,-1,1)*COUNTIF(CT$2:CT200,CT:CT),"")</f>
        <v/>
      </c>
      <c r="CV201" s="79" t="str">
        <f>IF(AND(Include_study?="Yes",Sufficient_data="Yes"),RANK(DJ:DJ,DJ:DJ,1)*IF(DI:DI&lt;0,-1,1)+IF(DI:DI&lt;0,-1,1)*COUNTIF(CT$2:CT200,CT:CT),"")</f>
        <v/>
      </c>
      <c r="CW201" s="79" t="str">
        <f>IF(AND(Include_study?="Yes",Sufficient_data="Yes"),RANK(DM:DM,DM:DM,1)*IF(DL:DL&lt;0,-1,1)+IF(DL:DL&lt;0,-1,1)*COUNTIF(CT$2:CT200,CT:CT),"")</f>
        <v/>
      </c>
      <c r="CX201" s="45" t="e">
        <f>IF(AND(Include_study?="Yes",Sufficient_data="Yes"),'Publication Bias Analysis'!E:E,NA())</f>
        <v>#N/A</v>
      </c>
      <c r="CY201" s="73" t="e">
        <f>IF(AND(Include_study?="Yes",Sufficient_data="Yes"),'Publication Bias Analysis'!F:F,NA())</f>
        <v>#N/A</v>
      </c>
      <c r="DE201" s="167"/>
      <c r="DF201" s="99" t="str">
        <f>IF(AND(Include_study?="Yes",Sufficient_data="Yes"),IF('Publication Bias Analysis'!L$37="Left",Calculations!R:R-'Publication Bias Analysis'!I$29,'Publication Bias Analysis'!I$29-'Publication Bias Analysis'!E:E),"")</f>
        <v/>
      </c>
      <c r="DG201" s="45" t="str">
        <f t="shared" si="390"/>
        <v/>
      </c>
      <c r="DH201" s="73" t="str">
        <f>IF(AND(Include_study?="Yes",Sufficient_data="Yes"),1/('Publication Bias Analysis'!F:F^2+IF(Additional_model="Fixed effect",0,$DQ$7)),"")</f>
        <v/>
      </c>
      <c r="DI201" s="45" t="str">
        <f>IF(AND(Include_study?="Yes",Sufficient_data="Yes"),IF('Publication Bias Analysis'!L$37="Left",'Publication Bias Analysis'!E:E-DQ$3,DQ$3-'Publication Bias Analysis'!E:E),"")</f>
        <v/>
      </c>
      <c r="DJ201" s="45" t="str">
        <f t="shared" si="391"/>
        <v/>
      </c>
      <c r="DK201" s="73" t="str">
        <f>IF(AND(DI201&lt;&gt;"",CU201&lt;=MAX(CU:CU)-DQ$8),1/('Publication Bias Analysis'!F:F^2+IF(Additional_model="Fixed effect",0,$DQ$15)),"")</f>
        <v/>
      </c>
      <c r="DL201" s="45" t="str">
        <f>IF(AND(Include_study?="Yes",Sufficient_data="Yes"),IF('Publication Bias Analysis'!L$37="Left",'Publication Bias Analysis'!E:E-DQ$11,DQ$11-'Publication Bias Analysis'!E:E),"")</f>
        <v/>
      </c>
      <c r="DM201" s="45" t="str">
        <f t="shared" si="392"/>
        <v/>
      </c>
      <c r="DN201" s="73" t="str">
        <f>IF(AND(DL201&lt;&gt;"",CV201&lt;=MAX(CV:CV)-DQ$16),1/('Publication Bias Analysis'!F:F^2+IF(Additional_model="Fixed effect",0,$DQ$23)),"")</f>
        <v/>
      </c>
      <c r="EF201" s="167"/>
      <c r="EG201" s="45" t="str">
        <f t="shared" si="419"/>
        <v/>
      </c>
      <c r="EH201" s="73" t="str">
        <f>IF(AND(Include_study?="Yes",Sufficient_data="Yes"),Z_score-('Publication Bias Analysis'!P$3+'Publication Bias Analysis'!P$4*Inverse_standard_error),"")</f>
        <v/>
      </c>
      <c r="EJ201" s="167"/>
      <c r="EK201" s="45" t="str">
        <f>IF(AND(Include_study?="Yes",Sufficient_data="Yes"),('Publication Bias Analysis'!E:E-SUMPRODUCT('Publication Bias Analysis'!E:E,Calculations!CN:CN)/SUM(Calculations!CN:CN))/(SQRT(EL:EL)),"")</f>
        <v/>
      </c>
      <c r="EL201" s="45" t="str">
        <f>IF(AND(Include_study?="Yes",Sufficient_data="Yes"),'Publication Bias Analysis'!F:F^2-1/(SUM(Calculations!CN:CN)),"")</f>
        <v/>
      </c>
      <c r="EM201" s="79" t="str">
        <f t="shared" si="420"/>
        <v/>
      </c>
      <c r="EN201" s="79" t="str">
        <f t="shared" si="421"/>
        <v/>
      </c>
      <c r="EO201" s="79" t="str">
        <f>IF(AND(Include_study?="Yes",Sufficient_data="Yes"),COUNTIFS(EM$2:EM200,"&lt;"&amp;EM201,EN$2:EN200,"&lt;"&amp;EN201)+COUNTIFS(EM$2:EM200,"&gt;"&amp;EM201,EN$2:EN200,"&gt;"&amp;EN201),"")</f>
        <v/>
      </c>
      <c r="EP201" s="102" t="str">
        <f>IF(AND(Include_study?="Yes",Sufficient_data="Yes"),COUNTIFS(EM$2:EM200,"&lt;"&amp;EM201,EN$2:EN200,"&gt;"&amp;EN201)+COUNTIFS(EM$2:EM200,"&gt;"&amp;EM201,EN$2:EN200,"&lt;"&amp;EN201),"")</f>
        <v/>
      </c>
      <c r="ER201" s="167"/>
      <c r="EW201" s="167"/>
      <c r="EX201" s="45" t="e">
        <f t="shared" si="359"/>
        <v>#N/A</v>
      </c>
      <c r="EY201" s="45" t="e">
        <f t="shared" si="360"/>
        <v>#N/A</v>
      </c>
      <c r="EZ201" s="45" t="str">
        <f t="shared" si="361"/>
        <v/>
      </c>
      <c r="FA201" s="73" t="str">
        <f>IF(AND(Include_study?="Yes",Sufficient_data="Yes"),Z_score-('Publication Bias Analysis'!AL$30+'Publication Bias Analysis'!AL$31*Inverse_standard_error),"")</f>
        <v/>
      </c>
      <c r="FG201" s="167"/>
      <c r="FH201" s="104" t="str">
        <f>IF(Z_score&lt;&gt;"",RANK('Publication Bias Analysis'!AT:AT,'Publication Bias Analysis'!AT:AT,1)+COUNTIF('Publication Bias Analysis'!AT$2:AT200,'Publication Bias Analysis'!AT201),"")</f>
        <v/>
      </c>
      <c r="FI201" s="45" t="str">
        <f t="shared" si="422"/>
        <v/>
      </c>
      <c r="FJ201" s="45" t="e">
        <f>IF('Publication Bias Analysis'!AS201&lt;&gt;"",'Publication Bias Analysis'!AS201,NA())</f>
        <v>#N/A</v>
      </c>
      <c r="FK201" s="45" t="e">
        <f>IF('Publication Bias Analysis'!AT201&lt;&gt;"",'Publication Bias Analysis'!AT201,NA())</f>
        <v>#N/A</v>
      </c>
      <c r="FL201" s="45" t="str">
        <f>IF(AND(Include_study?="Yes",Sufficient_data="Yes"),'Publication Bias Analysis'!AS:AS-AVERAGE('Publication Bias Analysis'!AS:AS),"")</f>
        <v/>
      </c>
      <c r="FM201" s="73" t="str">
        <f>IF(AND(Include_study?="Yes",Sufficient_data="Yes"),FK:FK-('Publication Bias Analysis'!AW$30+'Publication Bias Analysis'!AW$31*'Publication Bias Analysis'!AS:AS),"")</f>
        <v/>
      </c>
      <c r="FS201" s="167"/>
      <c r="FT201" s="45" t="str">
        <f t="shared" si="363"/>
        <v/>
      </c>
      <c r="FU201" s="92" t="str">
        <f t="shared" si="428"/>
        <v/>
      </c>
      <c r="FV201" s="73" t="str">
        <f t="shared" si="393"/>
        <v/>
      </c>
    </row>
    <row r="202" spans="1:178" x14ac:dyDescent="0.2">
      <c r="G202" s="3"/>
      <c r="H202" s="3"/>
      <c r="AE202" s="24"/>
      <c r="AF202" s="24"/>
    </row>
  </sheetData>
  <mergeCells count="36">
    <mergeCell ref="FO1:FQ1"/>
    <mergeCell ref="DP2:DQ2"/>
    <mergeCell ref="DP5:DQ5"/>
    <mergeCell ref="DP10:DQ10"/>
    <mergeCell ref="DP13:DQ13"/>
    <mergeCell ref="DP1:DQ1"/>
    <mergeCell ref="FC1:FE1"/>
    <mergeCell ref="ES12:ET12"/>
    <mergeCell ref="EF2:EF201"/>
    <mergeCell ref="EJ2:EJ201"/>
    <mergeCell ref="ER2:ER201"/>
    <mergeCell ref="EW2:EW201"/>
    <mergeCell ref="FG2:FG201"/>
    <mergeCell ref="BS1:BT1"/>
    <mergeCell ref="V1:W1"/>
    <mergeCell ref="DA13:DB13"/>
    <mergeCell ref="A2:A201"/>
    <mergeCell ref="Y2:Y201"/>
    <mergeCell ref="BV2:BV201"/>
    <mergeCell ref="CL2:CL201"/>
    <mergeCell ref="B1:C1"/>
    <mergeCell ref="DA18:DB18"/>
    <mergeCell ref="BS25:BT25"/>
    <mergeCell ref="CI10:CJ10"/>
    <mergeCell ref="CI1:CJ1"/>
    <mergeCell ref="CM2:CM201"/>
    <mergeCell ref="BS30:BT30"/>
    <mergeCell ref="BS31:BT31"/>
    <mergeCell ref="FS2:FS201"/>
    <mergeCell ref="BS9:BT9"/>
    <mergeCell ref="BS16:BT16"/>
    <mergeCell ref="BS29:BT29"/>
    <mergeCell ref="BS33:BT33"/>
    <mergeCell ref="DP18:DQ18"/>
    <mergeCell ref="DP21:DQ21"/>
    <mergeCell ref="DE2:DE2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60</vt:i4>
      </vt:variant>
    </vt:vector>
  </HeadingPairs>
  <TitlesOfParts>
    <vt:vector size="66" baseType="lpstr">
      <vt:lpstr>Input</vt:lpstr>
      <vt:lpstr>Forest Plot</vt:lpstr>
      <vt:lpstr>Subgroup Analysis</vt:lpstr>
      <vt:lpstr>Moderator Analysis</vt:lpstr>
      <vt:lpstr>Publication Bias Analysis</vt:lpstr>
      <vt:lpstr>Calculations</vt:lpstr>
      <vt:lpstr>Additional_confidence_level</vt:lpstr>
      <vt:lpstr>Additional_model</vt:lpstr>
      <vt:lpstr>Input!Beta</vt:lpstr>
      <vt:lpstr>Between_subgroup_weighting</vt:lpstr>
      <vt:lpstr>CI_Lower_limit</vt:lpstr>
      <vt:lpstr>CI_Upper_limit</vt:lpstr>
      <vt:lpstr>CICES_LL</vt:lpstr>
      <vt:lpstr>CICES_UL</vt:lpstr>
      <vt:lpstr>Combined_Effect_Size</vt:lpstr>
      <vt:lpstr>Confidence_level</vt:lpstr>
      <vt:lpstr>Entry_Number</vt:lpstr>
      <vt:lpstr>I2_</vt:lpstr>
      <vt:lpstr>Include_study?</vt:lpstr>
      <vt:lpstr>Inverse_standard_error</vt:lpstr>
      <vt:lpstr>k_</vt:lpstr>
      <vt:lpstr>Lookup_Table</vt:lpstr>
      <vt:lpstr>Lookup_Table_subgroup</vt:lpstr>
      <vt:lpstr>Meta_analysis_model</vt:lpstr>
      <vt:lpstr>Moderator</vt:lpstr>
      <vt:lpstr>Moderator_confidence_level</vt:lpstr>
      <vt:lpstr>Moderator_k</vt:lpstr>
      <vt:lpstr>Moderator_model</vt:lpstr>
      <vt:lpstr>Number</vt:lpstr>
      <vt:lpstr>Number_of_observations</vt:lpstr>
      <vt:lpstr>Number_of_predictors</vt:lpstr>
      <vt:lpstr>Number_of_subgroups</vt:lpstr>
      <vt:lpstr>Number_of_subjects</vt:lpstr>
      <vt:lpstr>Order</vt:lpstr>
      <vt:lpstr>PICES_LL</vt:lpstr>
      <vt:lpstr>PICES_UL</vt:lpstr>
      <vt:lpstr>pq</vt:lpstr>
      <vt:lpstr>Q_</vt:lpstr>
      <vt:lpstr>Input!R_squared</vt:lpstr>
      <vt:lpstr>SECES</vt:lpstr>
      <vt:lpstr>Input!Semi_partial_correlation</vt:lpstr>
      <vt:lpstr>Semi_partial_correlation</vt:lpstr>
      <vt:lpstr>Sort_by</vt:lpstr>
      <vt:lpstr>Standard_error</vt:lpstr>
      <vt:lpstr>Input!Standard_error_of_Beta</vt:lpstr>
      <vt:lpstr>Input!Standard_error_of_Semi_partial_correlation</vt:lpstr>
      <vt:lpstr>Standardized_residual</vt:lpstr>
      <vt:lpstr>Input!Study_name</vt:lpstr>
      <vt:lpstr>Study_name</vt:lpstr>
      <vt:lpstr>Subgroup</vt:lpstr>
      <vt:lpstr>Subgroup_confidence_level</vt:lpstr>
      <vt:lpstr>Subgroup_Fisher_transformation</vt:lpstr>
      <vt:lpstr>Subgroup_k</vt:lpstr>
      <vt:lpstr>Subgroup_number</vt:lpstr>
      <vt:lpstr>Sufficient_data</vt:lpstr>
      <vt:lpstr>T_</vt:lpstr>
      <vt:lpstr>Input!t_value</vt:lpstr>
      <vt:lpstr>T2_</vt:lpstr>
      <vt:lpstr>Trim_and_fill</vt:lpstr>
      <vt:lpstr>Variance</vt:lpstr>
      <vt:lpstr>Weight</vt:lpstr>
      <vt:lpstr>Weightf</vt:lpstr>
      <vt:lpstr>Weightr</vt:lpstr>
      <vt:lpstr>Within_subgroup_weighting</vt:lpstr>
      <vt:lpstr>Z_score</vt:lpstr>
      <vt:lpstr>Z_value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van Rhee;Robert Suurmond;and Tony Hak</dc:creator>
  <cp:lastModifiedBy>Henk van Rhee</cp:lastModifiedBy>
  <dcterms:created xsi:type="dcterms:W3CDTF">2013-06-12T14:21:20Z</dcterms:created>
  <dcterms:modified xsi:type="dcterms:W3CDTF">2018-07-26T09:48:40Z</dcterms:modified>
</cp:coreProperties>
</file>