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liveeur-my.sharepoint.com/personal/78731bvk_eur_nl/Documents/Desktop/Duurzaamheid/Webpagina's/"/>
    </mc:Choice>
  </mc:AlternateContent>
  <xr:revisionPtr revIDLastSave="0" documentId="8_{5D4F226E-E501-4776-9339-7E98674B446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Jaarrapportage" sheetId="1" r:id="rId1"/>
    <sheet name="Grafieken NL" sheetId="2" r:id="rId2"/>
    <sheet name="Grafieken 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C14" i="3"/>
  <c r="B14" i="3"/>
  <c r="D14" i="2"/>
  <c r="C14" i="2"/>
  <c r="B14" i="2"/>
  <c r="F49" i="1"/>
  <c r="G49" i="1"/>
  <c r="F66" i="1"/>
  <c r="O46" i="1" l="1"/>
  <c r="M46" i="1"/>
  <c r="L46" i="1"/>
  <c r="F48" i="1"/>
  <c r="G48" i="1"/>
  <c r="F65" i="1"/>
  <c r="N46" i="1" l="1"/>
  <c r="P46" i="1" s="1"/>
  <c r="F63" i="1"/>
  <c r="F64" i="1"/>
  <c r="O45" i="1"/>
  <c r="O44" i="1"/>
  <c r="F46" i="1"/>
  <c r="G46" i="1"/>
  <c r="F47" i="1"/>
  <c r="G47" i="1"/>
  <c r="F45" i="1"/>
  <c r="L45" i="1"/>
  <c r="L44" i="1"/>
  <c r="M45" i="1"/>
  <c r="M44" i="1"/>
  <c r="N44" i="1" s="1"/>
  <c r="N45" i="1" l="1"/>
  <c r="P45" i="1" s="1"/>
  <c r="P44" i="1"/>
  <c r="F62" i="1"/>
  <c r="M43" i="1" l="1"/>
  <c r="L43" i="1"/>
  <c r="G45" i="1"/>
  <c r="F61" i="1"/>
  <c r="F60" i="1"/>
  <c r="F59" i="1"/>
  <c r="F58" i="1"/>
  <c r="F57" i="1"/>
  <c r="F44" i="1"/>
  <c r="F43" i="1"/>
  <c r="B43" i="1"/>
  <c r="M41" i="1" s="1"/>
  <c r="M42" i="1"/>
  <c r="L42" i="1"/>
  <c r="F42" i="1"/>
  <c r="D42" i="1"/>
  <c r="G42" i="1" s="1"/>
  <c r="B42" i="1"/>
  <c r="M40" i="1" s="1"/>
  <c r="L41" i="1"/>
  <c r="F41" i="1"/>
  <c r="D41" i="1"/>
  <c r="G41" i="1" s="1"/>
  <c r="L40" i="1"/>
  <c r="G40" i="1"/>
  <c r="F40" i="1"/>
  <c r="M39" i="1"/>
  <c r="L39" i="1"/>
  <c r="G39" i="1"/>
  <c r="F39" i="1"/>
  <c r="D28" i="1"/>
  <c r="D27" i="1"/>
  <c r="B26" i="1"/>
  <c r="D26" i="1" s="1"/>
  <c r="B25" i="1"/>
  <c r="D25" i="1" s="1"/>
  <c r="B24" i="1"/>
  <c r="D24" i="1" s="1"/>
  <c r="D23" i="1"/>
  <c r="F13" i="1"/>
  <c r="G13" i="1" s="1"/>
  <c r="F12" i="1"/>
  <c r="G12" i="1" s="1"/>
  <c r="D11" i="1"/>
  <c r="F11" i="1" s="1"/>
  <c r="G11" i="1" s="1"/>
  <c r="F10" i="1"/>
  <c r="G10" i="1" s="1"/>
  <c r="I5" i="1"/>
  <c r="D43" i="1" s="1"/>
  <c r="G43" i="1" s="1"/>
  <c r="H5" i="1"/>
  <c r="D44" i="1" s="1"/>
  <c r="G44" i="1" s="1"/>
  <c r="N41" i="1" l="1"/>
  <c r="P41" i="1" s="1"/>
  <c r="N39" i="1"/>
  <c r="P39" i="1" s="1"/>
  <c r="N42" i="1"/>
  <c r="P42" i="1" s="1"/>
  <c r="N43" i="1"/>
  <c r="P43" i="1" s="1"/>
  <c r="N40" i="1"/>
  <c r="P40" i="1" s="1"/>
</calcChain>
</file>

<file path=xl/sharedStrings.xml><?xml version="1.0" encoding="utf-8"?>
<sst xmlns="http://schemas.openxmlformats.org/spreadsheetml/2006/main" count="64" uniqueCount="48">
  <si>
    <t>Verbruiken</t>
  </si>
  <si>
    <t>elektra</t>
  </si>
  <si>
    <t>[MWh]</t>
  </si>
  <si>
    <t>[GJ]</t>
  </si>
  <si>
    <t>water</t>
  </si>
  <si>
    <t>[m3]</t>
  </si>
  <si>
    <t>laag</t>
  </si>
  <si>
    <t>piek</t>
  </si>
  <si>
    <t>subtotaal</t>
  </si>
  <si>
    <t>PV opwekking</t>
  </si>
  <si>
    <t>totaal [kWh]</t>
  </si>
  <si>
    <t>totaal [MWh]</t>
  </si>
  <si>
    <t>warmte</t>
  </si>
  <si>
    <t>GJ</t>
  </si>
  <si>
    <t>Grddgn</t>
  </si>
  <si>
    <t>Verbruik per grddag</t>
  </si>
  <si>
    <t>omrekenfactor kWh naar MJ</t>
  </si>
  <si>
    <t>1 kWh</t>
  </si>
  <si>
    <t>MJ</t>
  </si>
  <si>
    <t xml:space="preserve"> </t>
  </si>
  <si>
    <t>Verbruiken per student (warmte  per graaddag per student)</t>
  </si>
  <si>
    <t>totaal</t>
  </si>
  <si>
    <t>GJ/grddg</t>
  </si>
  <si>
    <t>Elektriciteit MWh</t>
  </si>
  <si>
    <t>studenten</t>
  </si>
  <si>
    <t>(MJ /grddg)/student</t>
  </si>
  <si>
    <t>kWh/student</t>
  </si>
  <si>
    <t>[kWh]</t>
  </si>
  <si>
    <t>GJ/student</t>
  </si>
  <si>
    <t>Waterverbruik per student/medewerker</t>
  </si>
  <si>
    <t xml:space="preserve">water </t>
  </si>
  <si>
    <t>medewerkers</t>
  </si>
  <si>
    <t>m3 /(student+medew)</t>
  </si>
  <si>
    <t xml:space="preserve">SVW = </t>
  </si>
  <si>
    <t>warmte Stadsverwarming</t>
  </si>
  <si>
    <t>SVW GJ</t>
  </si>
  <si>
    <t>Jaar</t>
  </si>
  <si>
    <t xml:space="preserve">Warmte </t>
  </si>
  <si>
    <t>Elektriciteit</t>
  </si>
  <si>
    <t xml:space="preserve">Water </t>
  </si>
  <si>
    <t>Year</t>
  </si>
  <si>
    <t>Heat</t>
  </si>
  <si>
    <t>Electricity</t>
  </si>
  <si>
    <t>SVW</t>
  </si>
  <si>
    <t>Jaarverbruiken energie en water Erasmus Universiteit campus Woudestein</t>
  </si>
  <si>
    <t>Zowel het elektriciteits- als warmteverbruik is gedaald in de jaren 2018-2020</t>
  </si>
  <si>
    <t>Totaal energieverbruik in GJ /student is gedaald in 2018-2020.</t>
  </si>
  <si>
    <t>Waterverbruik per persoon daalt in de jaren 2018-2021.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</si>
</sst>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Book Antiqua"/>
      <family val="1"/>
    </font>
    <font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3" fillId="0" borderId="0" xfId="0" applyFont="1"/>
    <xf numFmtId="1" fontId="0" fillId="0" borderId="0" xfId="0" applyNumberFormat="1" applyFill="1"/>
    <xf numFmtId="1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9" fontId="0" fillId="0" borderId="0" xfId="1" applyFont="1"/>
    <xf numFmtId="165" fontId="0" fillId="0" borderId="0" xfId="1" applyNumberFormat="1" applyFont="1"/>
    <xf numFmtId="0" fontId="0" fillId="0" borderId="0" xfId="0" applyFill="1"/>
    <xf numFmtId="164" fontId="0" fillId="0" borderId="0" xfId="0" applyNumberFormat="1" applyFill="1"/>
    <xf numFmtId="165" fontId="0" fillId="0" borderId="0" xfId="1" applyNumberFormat="1" applyFont="1" applyFill="1"/>
    <xf numFmtId="0" fontId="0" fillId="2" borderId="0" xfId="0" applyFill="1"/>
    <xf numFmtId="0" fontId="3" fillId="3" borderId="0" xfId="0" applyFont="1" applyFill="1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0" fillId="0" borderId="3" xfId="0" applyBorder="1"/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1" fontId="0" fillId="0" borderId="1" xfId="0" applyNumberFormat="1" applyBorder="1"/>
    <xf numFmtId="1" fontId="0" fillId="0" borderId="2" xfId="0" applyNumberFormat="1" applyBorder="1"/>
    <xf numFmtId="2" fontId="0" fillId="0" borderId="0" xfId="0" applyNumberFormat="1" applyFill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164" fontId="0" fillId="3" borderId="0" xfId="0" applyNumberFormat="1" applyFill="1"/>
    <xf numFmtId="0" fontId="0" fillId="0" borderId="1" xfId="0" applyFill="1" applyBorder="1"/>
    <xf numFmtId="0" fontId="0" fillId="3" borderId="0" xfId="0" applyFont="1" applyFill="1"/>
    <xf numFmtId="0" fontId="0" fillId="0" borderId="0" xfId="0" applyFont="1"/>
    <xf numFmtId="0" fontId="2" fillId="0" borderId="0" xfId="0" applyFont="1" applyFill="1"/>
    <xf numFmtId="1" fontId="0" fillId="0" borderId="2" xfId="0" applyNumberFormat="1" applyFill="1" applyBorder="1"/>
    <xf numFmtId="2" fontId="0" fillId="0" borderId="0" xfId="0" applyNumberFormat="1" applyFill="1"/>
    <xf numFmtId="2" fontId="0" fillId="0" borderId="1" xfId="0" applyNumberFormat="1" applyFill="1" applyBorder="1"/>
    <xf numFmtId="2" fontId="0" fillId="3" borderId="1" xfId="0" applyNumberFormat="1" applyFill="1" applyBorder="1"/>
    <xf numFmtId="2" fontId="5" fillId="3" borderId="0" xfId="0" applyNumberFormat="1" applyFont="1" applyFill="1"/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4" xfId="0" applyBorder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0" fillId="4" borderId="0" xfId="0" applyFill="1"/>
    <xf numFmtId="3" fontId="3" fillId="4" borderId="0" xfId="0" applyNumberFormat="1" applyFont="1" applyFill="1"/>
    <xf numFmtId="2" fontId="5" fillId="0" borderId="0" xfId="0" applyNumberFormat="1" applyFont="1" applyFill="1"/>
    <xf numFmtId="1" fontId="0" fillId="0" borderId="1" xfId="0" applyNumberFormat="1" applyFill="1" applyBorder="1"/>
    <xf numFmtId="3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0" fillId="3" borderId="0" xfId="0" applyNumberFormat="1" applyFill="1"/>
    <xf numFmtId="164" fontId="0" fillId="2" borderId="0" xfId="0" applyNumberFormat="1" applyFill="1"/>
    <xf numFmtId="0" fontId="6" fillId="0" borderId="15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Warmteverbruik [in GJ]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'Grafieken NL'!$B$2:$B$3</c:f>
              <c:strCache>
                <c:ptCount val="2"/>
                <c:pt idx="0">
                  <c:v>Warmte </c:v>
                </c:pt>
                <c:pt idx="1">
                  <c:v>[GJ]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'Grafieken NL'!$A$4:$A$14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'Grafieken NL'!$B$4:$B$14</c:f>
              <c:numCache>
                <c:formatCode>#,##0</c:formatCode>
                <c:ptCount val="11"/>
                <c:pt idx="0">
                  <c:v>41424</c:v>
                </c:pt>
                <c:pt idx="1">
                  <c:v>45288</c:v>
                </c:pt>
                <c:pt idx="2">
                  <c:v>51417</c:v>
                </c:pt>
                <c:pt idx="3">
                  <c:v>40374</c:v>
                </c:pt>
                <c:pt idx="4">
                  <c:v>42330</c:v>
                </c:pt>
                <c:pt idx="5">
                  <c:v>48134</c:v>
                </c:pt>
                <c:pt idx="6">
                  <c:v>42001</c:v>
                </c:pt>
                <c:pt idx="7">
                  <c:v>43336.540000000008</c:v>
                </c:pt>
                <c:pt idx="8">
                  <c:v>41031</c:v>
                </c:pt>
                <c:pt idx="9">
                  <c:v>36987</c:v>
                </c:pt>
                <c:pt idx="10" formatCode="General">
                  <c:v>42419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A-4B0E-87FC-B41FE536C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186608"/>
        <c:axId val="176187000"/>
      </c:barChart>
      <c:catAx>
        <c:axId val="17618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6187000"/>
        <c:crosses val="autoZero"/>
        <c:auto val="1"/>
        <c:lblAlgn val="ctr"/>
        <c:lblOffset val="100"/>
        <c:noMultiLvlLbl val="0"/>
      </c:catAx>
      <c:valAx>
        <c:axId val="17618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618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Elektriciteitsverbruik [in kWh]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'Grafieken NL'!$C$2:$C$3</c:f>
              <c:strCache>
                <c:ptCount val="2"/>
                <c:pt idx="0">
                  <c:v>Elektriciteit</c:v>
                </c:pt>
                <c:pt idx="1">
                  <c:v>[kWh]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'Grafieken NL'!$A$4:$A$14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'Grafieken NL'!$C$4:$C$14</c:f>
              <c:numCache>
                <c:formatCode>#,##0</c:formatCode>
                <c:ptCount val="11"/>
                <c:pt idx="0">
                  <c:v>14433495</c:v>
                </c:pt>
                <c:pt idx="1">
                  <c:v>14275264</c:v>
                </c:pt>
                <c:pt idx="2">
                  <c:v>14565319</c:v>
                </c:pt>
                <c:pt idx="3">
                  <c:v>14915895</c:v>
                </c:pt>
                <c:pt idx="4">
                  <c:v>15164597</c:v>
                </c:pt>
                <c:pt idx="5">
                  <c:v>15261931</c:v>
                </c:pt>
                <c:pt idx="6">
                  <c:v>16207041</c:v>
                </c:pt>
                <c:pt idx="7">
                  <c:v>16647600.300000001</c:v>
                </c:pt>
                <c:pt idx="8">
                  <c:v>16296795</c:v>
                </c:pt>
                <c:pt idx="9">
                  <c:v>13578150</c:v>
                </c:pt>
                <c:pt idx="10">
                  <c:v>14638998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E-45D5-87A8-3F3552688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763064"/>
        <c:axId val="392763456"/>
      </c:barChart>
      <c:catAx>
        <c:axId val="39276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2763456"/>
        <c:crosses val="autoZero"/>
        <c:auto val="1"/>
        <c:lblAlgn val="ctr"/>
        <c:lblOffset val="100"/>
        <c:noMultiLvlLbl val="0"/>
      </c:catAx>
      <c:valAx>
        <c:axId val="39276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2763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Waterverbruik  [in m3]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'Grafieken NL'!$D$2:$D$3</c:f>
              <c:strCache>
                <c:ptCount val="2"/>
                <c:pt idx="0">
                  <c:v>Water </c:v>
                </c:pt>
                <c:pt idx="1">
                  <c:v>[m3]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'Grafieken NL'!$A$4:$A$14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'Grafieken NL'!$D$4:$D$14</c:f>
              <c:numCache>
                <c:formatCode>#,##0</c:formatCode>
                <c:ptCount val="11"/>
                <c:pt idx="0">
                  <c:v>71094</c:v>
                </c:pt>
                <c:pt idx="1">
                  <c:v>91081</c:v>
                </c:pt>
                <c:pt idx="2">
                  <c:v>83354</c:v>
                </c:pt>
                <c:pt idx="3">
                  <c:v>78633</c:v>
                </c:pt>
                <c:pt idx="4">
                  <c:v>81054</c:v>
                </c:pt>
                <c:pt idx="5">
                  <c:v>77766</c:v>
                </c:pt>
                <c:pt idx="6">
                  <c:v>89230</c:v>
                </c:pt>
                <c:pt idx="7">
                  <c:v>79451</c:v>
                </c:pt>
                <c:pt idx="8">
                  <c:v>75572</c:v>
                </c:pt>
                <c:pt idx="9">
                  <c:v>33551</c:v>
                </c:pt>
                <c:pt idx="10" formatCode="General">
                  <c:v>34369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2-4A1B-BCEF-11B9BA9C3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764240"/>
        <c:axId val="392764632"/>
      </c:barChart>
      <c:catAx>
        <c:axId val="3927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2764632"/>
        <c:crosses val="autoZero"/>
        <c:auto val="1"/>
        <c:lblAlgn val="ctr"/>
        <c:lblOffset val="100"/>
        <c:noMultiLvlLbl val="0"/>
      </c:catAx>
      <c:valAx>
        <c:axId val="392764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27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</a:t>
            </a:r>
            <a:r>
              <a:rPr lang="en-US" baseline="0"/>
              <a:t> consumption</a:t>
            </a:r>
            <a:r>
              <a:rPr lang="en-US"/>
              <a:t> [in GJ]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'Grafieken NL'!$B$2:$B$3</c:f>
              <c:strCache>
                <c:ptCount val="2"/>
                <c:pt idx="0">
                  <c:v>Warmte </c:v>
                </c:pt>
                <c:pt idx="1">
                  <c:v>[GJ]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'Grafieken EN'!$A$4:$A$14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'Grafieken NL'!$B$4:$B$14</c:f>
              <c:numCache>
                <c:formatCode>#,##0</c:formatCode>
                <c:ptCount val="11"/>
                <c:pt idx="0">
                  <c:v>41424</c:v>
                </c:pt>
                <c:pt idx="1">
                  <c:v>45288</c:v>
                </c:pt>
                <c:pt idx="2">
                  <c:v>51417</c:v>
                </c:pt>
                <c:pt idx="3">
                  <c:v>40374</c:v>
                </c:pt>
                <c:pt idx="4">
                  <c:v>42330</c:v>
                </c:pt>
                <c:pt idx="5">
                  <c:v>48134</c:v>
                </c:pt>
                <c:pt idx="6">
                  <c:v>42001</c:v>
                </c:pt>
                <c:pt idx="7">
                  <c:v>43336.540000000008</c:v>
                </c:pt>
                <c:pt idx="8">
                  <c:v>41031</c:v>
                </c:pt>
                <c:pt idx="9">
                  <c:v>36987</c:v>
                </c:pt>
                <c:pt idx="10" formatCode="General">
                  <c:v>42419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7-4A6B-8BA8-4EB7795B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086256"/>
        <c:axId val="399502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'Grafieken NL'!$A$2:$A$3</c15:sqref>
                        </c15:formulaRef>
                      </c:ext>
                    </c:extLst>
                    <c:strCache>
                      <c:ptCount val="2"/>
                      <c:pt idx="0">
                        <c:v>Jaar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'Grafieken EN'!$A$4:$A$14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  <c:pt idx="1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'Grafieken NL'!$A$4:$A$14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  <c:pt idx="10">
                        <c:v>2021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5A6-445E-BA00-A21EC3BA33F3}"/>
                  </c:ext>
                </c:extLst>
              </c15:ser>
            </c15:filteredBarSeries>
          </c:ext>
        </c:extLst>
      </c:barChart>
      <c:catAx>
        <c:axId val="39908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9502456"/>
        <c:crosses val="autoZero"/>
        <c:auto val="1"/>
        <c:lblAlgn val="ctr"/>
        <c:lblOffset val="100"/>
        <c:noMultiLvlLbl val="0"/>
      </c:catAx>
      <c:valAx>
        <c:axId val="3995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908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Electricity</a:t>
            </a:r>
            <a:r>
              <a:rPr lang="nl-NL" baseline="0"/>
              <a:t> consumption</a:t>
            </a:r>
            <a:r>
              <a:rPr lang="nl-NL"/>
              <a:t> [in kWh]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'Grafieken EN'!$C$3:$C$14</c:f>
              <c:strCache>
                <c:ptCount val="12"/>
                <c:pt idx="0">
                  <c:v>[kWh]</c:v>
                </c:pt>
                <c:pt idx="1">
                  <c:v>14.433.495</c:v>
                </c:pt>
                <c:pt idx="2">
                  <c:v>14.275.264</c:v>
                </c:pt>
                <c:pt idx="3">
                  <c:v>14.565.319</c:v>
                </c:pt>
                <c:pt idx="4">
                  <c:v>14.915.895</c:v>
                </c:pt>
                <c:pt idx="5">
                  <c:v>15.164.597</c:v>
                </c:pt>
                <c:pt idx="6">
                  <c:v>15.261.931</c:v>
                </c:pt>
                <c:pt idx="7">
                  <c:v>16.207.041</c:v>
                </c:pt>
                <c:pt idx="8">
                  <c:v>16.647.600</c:v>
                </c:pt>
                <c:pt idx="9">
                  <c:v>16.296.795</c:v>
                </c:pt>
                <c:pt idx="10">
                  <c:v>13.578.150</c:v>
                </c:pt>
                <c:pt idx="11">
                  <c:v>14.638.998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'Grafieken NL'!$A$4:$A$14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'Grafieken EN'!$C$4:$C$14</c:f>
              <c:numCache>
                <c:formatCode>#,##0</c:formatCode>
                <c:ptCount val="11"/>
                <c:pt idx="0">
                  <c:v>14433495</c:v>
                </c:pt>
                <c:pt idx="1">
                  <c:v>14275264</c:v>
                </c:pt>
                <c:pt idx="2">
                  <c:v>14565319</c:v>
                </c:pt>
                <c:pt idx="3">
                  <c:v>14915895</c:v>
                </c:pt>
                <c:pt idx="4">
                  <c:v>15164597</c:v>
                </c:pt>
                <c:pt idx="5">
                  <c:v>15261931</c:v>
                </c:pt>
                <c:pt idx="6">
                  <c:v>16207041</c:v>
                </c:pt>
                <c:pt idx="7">
                  <c:v>16647600.300000001</c:v>
                </c:pt>
                <c:pt idx="8">
                  <c:v>16296795</c:v>
                </c:pt>
                <c:pt idx="9">
                  <c:v>13578150</c:v>
                </c:pt>
                <c:pt idx="10">
                  <c:v>14638998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D-43DA-ABD0-62ECB428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503240"/>
        <c:axId val="3995036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'Grafieken NL'!$C$2:$C$3</c15:sqref>
                        </c15:formulaRef>
                      </c:ext>
                    </c:extLst>
                    <c:strCache>
                      <c:ptCount val="2"/>
                      <c:pt idx="0">
                        <c:v>Elektriciteit</c:v>
                      </c:pt>
                      <c:pt idx="1">
                        <c:v>[kWh]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'Grafieken NL'!$A$4:$A$14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  <c:pt idx="1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'Grafieken NL'!$C$4:$C$13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14433495</c:v>
                      </c:pt>
                      <c:pt idx="1">
                        <c:v>14275264</c:v>
                      </c:pt>
                      <c:pt idx="2">
                        <c:v>14565319</c:v>
                      </c:pt>
                      <c:pt idx="3">
                        <c:v>14915895</c:v>
                      </c:pt>
                      <c:pt idx="4">
                        <c:v>15164597</c:v>
                      </c:pt>
                      <c:pt idx="5">
                        <c:v>15261931</c:v>
                      </c:pt>
                      <c:pt idx="6">
                        <c:v>16207041</c:v>
                      </c:pt>
                      <c:pt idx="7">
                        <c:v>16647600.300000001</c:v>
                      </c:pt>
                      <c:pt idx="8">
                        <c:v>16296795</c:v>
                      </c:pt>
                      <c:pt idx="9">
                        <c:v>13578150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C3-4103-8459-C13D250640A7}"/>
                  </c:ext>
                </c:extLst>
              </c15:ser>
            </c15:filteredBarSeries>
          </c:ext>
        </c:extLst>
      </c:barChart>
      <c:catAx>
        <c:axId val="39950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9503632"/>
        <c:crosses val="autoZero"/>
        <c:auto val="1"/>
        <c:lblAlgn val="ctr"/>
        <c:lblOffset val="100"/>
        <c:noMultiLvlLbl val="0"/>
      </c:catAx>
      <c:valAx>
        <c:axId val="3995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9503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</a:t>
            </a:r>
            <a:r>
              <a:rPr lang="en-US" baseline="0"/>
              <a:t> consumption</a:t>
            </a:r>
            <a:r>
              <a:rPr lang="en-US"/>
              <a:t>  [in m3]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'Grafieken EN'!$D$3</c:f>
              <c:strCache>
                <c:ptCount val="1"/>
                <c:pt idx="0">
                  <c:v>[m3]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'Grafieken EN'!$A$4:$A$14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'Grafieken EN'!$D$4:$D$14</c:f>
              <c:numCache>
                <c:formatCode>#,##0</c:formatCode>
                <c:ptCount val="11"/>
                <c:pt idx="0">
                  <c:v>71094</c:v>
                </c:pt>
                <c:pt idx="1">
                  <c:v>91081</c:v>
                </c:pt>
                <c:pt idx="2">
                  <c:v>83354</c:v>
                </c:pt>
                <c:pt idx="3">
                  <c:v>78633</c:v>
                </c:pt>
                <c:pt idx="4">
                  <c:v>81054</c:v>
                </c:pt>
                <c:pt idx="5">
                  <c:v>77766</c:v>
                </c:pt>
                <c:pt idx="6">
                  <c:v>89230</c:v>
                </c:pt>
                <c:pt idx="7">
                  <c:v>79451</c:v>
                </c:pt>
                <c:pt idx="8">
                  <c:v>75572</c:v>
                </c:pt>
                <c:pt idx="9">
                  <c:v>33551</c:v>
                </c:pt>
                <c:pt idx="10" formatCode="General">
                  <c:v>34369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8-4DD3-AC1C-B710A9080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423512"/>
        <c:axId val="399423904"/>
      </c:barChart>
      <c:catAx>
        <c:axId val="3994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9423904"/>
        <c:crosses val="autoZero"/>
        <c:auto val="1"/>
        <c:lblAlgn val="ctr"/>
        <c:lblOffset val="100"/>
        <c:noMultiLvlLbl val="0"/>
      </c:catAx>
      <c:valAx>
        <c:axId val="39942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9423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</xdr:row>
      <xdr:rowOff>9525</xdr:rowOff>
    </xdr:from>
    <xdr:to>
      <xdr:col>13</xdr:col>
      <xdr:colOff>304800</xdr:colOff>
      <xdr:row>14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15</xdr:row>
      <xdr:rowOff>9525</xdr:rowOff>
    </xdr:from>
    <xdr:to>
      <xdr:col>13</xdr:col>
      <xdr:colOff>314325</xdr:colOff>
      <xdr:row>29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30</xdr:row>
      <xdr:rowOff>95250</xdr:rowOff>
    </xdr:from>
    <xdr:to>
      <xdr:col>13</xdr:col>
      <xdr:colOff>314325</xdr:colOff>
      <xdr:row>44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</xdr:row>
      <xdr:rowOff>9525</xdr:rowOff>
    </xdr:from>
    <xdr:to>
      <xdr:col>13</xdr:col>
      <xdr:colOff>304800</xdr:colOff>
      <xdr:row>14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15</xdr:row>
      <xdr:rowOff>9525</xdr:rowOff>
    </xdr:from>
    <xdr:to>
      <xdr:col>13</xdr:col>
      <xdr:colOff>314325</xdr:colOff>
      <xdr:row>29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30</xdr:row>
      <xdr:rowOff>95250</xdr:rowOff>
    </xdr:from>
    <xdr:to>
      <xdr:col>13</xdr:col>
      <xdr:colOff>314325</xdr:colOff>
      <xdr:row>44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workbookViewId="0">
      <selection activeCell="J51" sqref="J51"/>
    </sheetView>
  </sheetViews>
  <sheetFormatPr defaultRowHeight="14.4" x14ac:dyDescent="0.3"/>
  <cols>
    <col min="2" max="2" width="10.5546875" customWidth="1"/>
    <col min="3" max="3" width="10.109375" bestFit="1" customWidth="1"/>
    <col min="4" max="4" width="10.5546875" customWidth="1"/>
    <col min="5" max="5" width="10.44140625" customWidth="1"/>
    <col min="6" max="6" width="12.109375" customWidth="1"/>
    <col min="7" max="7" width="12.33203125" customWidth="1"/>
    <col min="8" max="8" width="10.109375" bestFit="1" customWidth="1"/>
    <col min="9" max="9" width="11.109375" customWidth="1"/>
    <col min="15" max="15" width="10.109375" bestFit="1" customWidth="1"/>
    <col min="16" max="16" width="10.88671875" bestFit="1" customWidth="1"/>
    <col min="20" max="21" width="9.33203125" bestFit="1" customWidth="1"/>
    <col min="22" max="22" width="10.109375" bestFit="1" customWidth="1"/>
  </cols>
  <sheetData>
    <row r="1" spans="1:20" ht="18" x14ac:dyDescent="0.35">
      <c r="A1" s="1" t="s">
        <v>44</v>
      </c>
      <c r="B1" s="1"/>
      <c r="C1" s="1"/>
      <c r="F1" s="2"/>
    </row>
    <row r="3" spans="1:20" x14ac:dyDescent="0.3">
      <c r="A3" s="56" t="s">
        <v>0</v>
      </c>
      <c r="B3" s="56"/>
      <c r="C3" s="56"/>
      <c r="D3" s="56"/>
      <c r="E3" s="56"/>
      <c r="F3" s="56"/>
      <c r="G3" s="56"/>
      <c r="H3" s="58"/>
      <c r="I3" s="58"/>
      <c r="J3" s="58"/>
      <c r="K3" s="58"/>
      <c r="L3" s="58"/>
      <c r="M3" s="56"/>
      <c r="N3" s="58"/>
    </row>
    <row r="4" spans="1:20" x14ac:dyDescent="0.3">
      <c r="B4" s="2">
        <v>2022</v>
      </c>
      <c r="C4" s="2">
        <v>2021</v>
      </c>
      <c r="D4" s="2">
        <v>2020</v>
      </c>
      <c r="E4" s="2">
        <v>2019</v>
      </c>
      <c r="F4" s="2">
        <v>2018</v>
      </c>
      <c r="G4" s="2">
        <v>2017</v>
      </c>
      <c r="H4" s="2">
        <v>2016</v>
      </c>
      <c r="I4" s="2">
        <v>2015</v>
      </c>
      <c r="J4" s="2">
        <v>2014</v>
      </c>
      <c r="K4" s="2">
        <v>2013</v>
      </c>
      <c r="L4" s="2">
        <v>2012</v>
      </c>
      <c r="M4" s="2">
        <v>2011</v>
      </c>
    </row>
    <row r="5" spans="1:20" x14ac:dyDescent="0.3">
      <c r="A5" t="s">
        <v>1</v>
      </c>
      <c r="C5" s="4">
        <v>14353.921</v>
      </c>
      <c r="D5" s="4">
        <v>13348.6</v>
      </c>
      <c r="E5" s="4">
        <v>16296.795</v>
      </c>
      <c r="F5" s="4">
        <v>16647.600300000002</v>
      </c>
      <c r="G5" s="4">
        <v>16207.0412</v>
      </c>
      <c r="H5" s="3">
        <f>15148.435+113.496</f>
        <v>15261.930999999999</v>
      </c>
      <c r="I5" s="3">
        <f>15072.389+92.208</f>
        <v>15164.597</v>
      </c>
      <c r="J5" s="4">
        <v>14915.895</v>
      </c>
      <c r="K5" s="4">
        <v>14565.319</v>
      </c>
      <c r="L5" s="4">
        <v>14275.263999999999</v>
      </c>
      <c r="M5" s="4">
        <v>14433.495000000001</v>
      </c>
      <c r="N5" s="5" t="s">
        <v>2</v>
      </c>
    </row>
    <row r="6" spans="1:20" x14ac:dyDescent="0.3">
      <c r="A6" t="s">
        <v>43</v>
      </c>
      <c r="C6">
        <v>42419</v>
      </c>
      <c r="D6">
        <v>36987</v>
      </c>
      <c r="E6">
        <v>41031</v>
      </c>
      <c r="F6" s="4">
        <v>43336.540000000008</v>
      </c>
      <c r="G6" s="4">
        <v>42001.46</v>
      </c>
      <c r="H6" s="4">
        <v>48133.86</v>
      </c>
      <c r="I6" s="3">
        <v>42330</v>
      </c>
      <c r="J6">
        <v>40374</v>
      </c>
      <c r="K6" s="4">
        <v>51417.249999999993</v>
      </c>
      <c r="L6" s="4">
        <v>45287.9</v>
      </c>
      <c r="M6" s="4">
        <v>41424</v>
      </c>
      <c r="N6" s="5" t="s">
        <v>3</v>
      </c>
    </row>
    <row r="7" spans="1:20" x14ac:dyDescent="0.3">
      <c r="A7" t="s">
        <v>4</v>
      </c>
      <c r="C7">
        <v>34369</v>
      </c>
      <c r="D7">
        <v>33551</v>
      </c>
      <c r="E7">
        <v>75572</v>
      </c>
      <c r="F7" s="4">
        <v>79451</v>
      </c>
      <c r="G7">
        <v>89230</v>
      </c>
      <c r="H7">
        <v>77766</v>
      </c>
      <c r="I7">
        <v>81054</v>
      </c>
      <c r="J7">
        <v>78633</v>
      </c>
      <c r="K7">
        <v>83354</v>
      </c>
      <c r="L7">
        <v>91081</v>
      </c>
      <c r="M7">
        <v>71094</v>
      </c>
      <c r="N7" s="5" t="s">
        <v>5</v>
      </c>
    </row>
    <row r="9" spans="1:20" x14ac:dyDescent="0.3">
      <c r="A9" s="56" t="s">
        <v>1</v>
      </c>
      <c r="B9" s="59" t="s">
        <v>6</v>
      </c>
      <c r="C9" s="56" t="s">
        <v>7</v>
      </c>
      <c r="D9" s="56" t="s">
        <v>8</v>
      </c>
      <c r="E9" s="56" t="s">
        <v>9</v>
      </c>
      <c r="F9" s="56" t="s">
        <v>10</v>
      </c>
      <c r="G9" s="57" t="s">
        <v>11</v>
      </c>
    </row>
    <row r="10" spans="1:20" x14ac:dyDescent="0.3">
      <c r="A10">
        <v>2013</v>
      </c>
      <c r="B10" s="6">
        <v>4974013</v>
      </c>
      <c r="C10" s="6">
        <v>9566306</v>
      </c>
      <c r="D10" s="6">
        <v>14540319</v>
      </c>
      <c r="E10" s="6">
        <v>25000</v>
      </c>
      <c r="F10" s="6">
        <f>D10+E10</f>
        <v>14565319</v>
      </c>
      <c r="G10" s="7">
        <f>F10/1000</f>
        <v>14565.319</v>
      </c>
    </row>
    <row r="11" spans="1:20" x14ac:dyDescent="0.3">
      <c r="A11">
        <v>2014</v>
      </c>
      <c r="B11" s="6">
        <v>5063963</v>
      </c>
      <c r="C11" s="6">
        <v>9778611</v>
      </c>
      <c r="D11" s="6">
        <f>B11+C11</f>
        <v>14842574</v>
      </c>
      <c r="E11" s="6">
        <v>73321</v>
      </c>
      <c r="F11" s="6">
        <f>D11+E11</f>
        <v>14915895</v>
      </c>
      <c r="G11" s="7">
        <f t="shared" ref="G11:G13" si="0">F11/1000</f>
        <v>14915.895</v>
      </c>
      <c r="T11" s="6"/>
    </row>
    <row r="12" spans="1:20" x14ac:dyDescent="0.3">
      <c r="A12">
        <v>2015</v>
      </c>
      <c r="B12" s="6">
        <v>5359966</v>
      </c>
      <c r="C12" s="6">
        <v>9712423</v>
      </c>
      <c r="D12" s="6">
        <v>15072389</v>
      </c>
      <c r="E12" s="6">
        <v>92208</v>
      </c>
      <c r="F12" s="6">
        <f>D12+E12</f>
        <v>15164597</v>
      </c>
      <c r="G12" s="7">
        <f t="shared" si="0"/>
        <v>15164.597</v>
      </c>
    </row>
    <row r="13" spans="1:20" x14ac:dyDescent="0.3">
      <c r="A13">
        <v>2016</v>
      </c>
      <c r="B13" s="6">
        <v>5440967</v>
      </c>
      <c r="C13" s="6">
        <v>9707468</v>
      </c>
      <c r="D13" s="6">
        <v>15148435</v>
      </c>
      <c r="E13" s="6">
        <v>113496</v>
      </c>
      <c r="F13" s="6">
        <f>D13+E13</f>
        <v>15261931</v>
      </c>
      <c r="G13" s="7">
        <f t="shared" si="0"/>
        <v>15261.931</v>
      </c>
    </row>
    <row r="14" spans="1:20" x14ac:dyDescent="0.3">
      <c r="A14">
        <v>2017</v>
      </c>
      <c r="B14" s="6">
        <v>5814922</v>
      </c>
      <c r="C14" s="6">
        <v>10251373</v>
      </c>
      <c r="D14" s="6">
        <v>16066295</v>
      </c>
      <c r="E14" s="6">
        <v>140746.19999999998</v>
      </c>
      <c r="F14" s="6">
        <v>16207041.199999999</v>
      </c>
      <c r="G14" s="7">
        <v>16207.0412</v>
      </c>
    </row>
    <row r="15" spans="1:20" x14ac:dyDescent="0.3">
      <c r="A15">
        <v>2018</v>
      </c>
      <c r="B15" s="6">
        <v>5868285</v>
      </c>
      <c r="C15" s="6">
        <v>10626647</v>
      </c>
      <c r="D15" s="6">
        <v>16494932</v>
      </c>
      <c r="E15" s="6">
        <v>152668.29999999999</v>
      </c>
      <c r="F15" s="6">
        <v>16647600.300000001</v>
      </c>
      <c r="G15" s="7">
        <v>16647.600300000002</v>
      </c>
    </row>
    <row r="16" spans="1:20" x14ac:dyDescent="0.3">
      <c r="A16">
        <v>2019</v>
      </c>
      <c r="B16" s="6">
        <v>5729542</v>
      </c>
      <c r="C16" s="6">
        <v>10448373</v>
      </c>
      <c r="D16" s="6">
        <v>16177915</v>
      </c>
      <c r="E16" s="6">
        <v>118879.5</v>
      </c>
      <c r="F16" s="6">
        <v>16296794.5</v>
      </c>
      <c r="G16" s="7">
        <v>16296.7945</v>
      </c>
    </row>
    <row r="17" spans="1:20" x14ac:dyDescent="0.3">
      <c r="A17">
        <v>2020</v>
      </c>
      <c r="B17" s="6">
        <v>4965122</v>
      </c>
      <c r="C17" s="6">
        <v>8383478</v>
      </c>
      <c r="D17" s="6">
        <v>13348600</v>
      </c>
      <c r="E17" s="6">
        <v>229550</v>
      </c>
      <c r="F17" s="6">
        <v>13578150</v>
      </c>
      <c r="G17" s="7">
        <v>13578.15</v>
      </c>
      <c r="I17" s="6"/>
    </row>
    <row r="18" spans="1:20" x14ac:dyDescent="0.3">
      <c r="A18">
        <v>2021</v>
      </c>
      <c r="B18" s="6">
        <v>5664317</v>
      </c>
      <c r="C18" s="6">
        <v>8689604</v>
      </c>
      <c r="D18" s="6">
        <v>14353921</v>
      </c>
      <c r="E18" s="6">
        <v>285077</v>
      </c>
      <c r="F18" s="6">
        <v>14638998</v>
      </c>
      <c r="G18" s="7">
        <v>14638.998</v>
      </c>
    </row>
    <row r="19" spans="1:20" x14ac:dyDescent="0.3">
      <c r="A19">
        <v>2022</v>
      </c>
      <c r="B19" s="6"/>
      <c r="C19" s="6"/>
      <c r="D19" s="6"/>
      <c r="E19" s="6"/>
      <c r="F19" s="6"/>
      <c r="G19" s="11"/>
    </row>
    <row r="20" spans="1:20" x14ac:dyDescent="0.3">
      <c r="B20" s="6"/>
      <c r="C20" s="6"/>
      <c r="D20" s="6"/>
      <c r="E20" s="6"/>
      <c r="F20" s="6"/>
      <c r="G20" s="11"/>
      <c r="I20" s="6"/>
    </row>
    <row r="22" spans="1:20" x14ac:dyDescent="0.3">
      <c r="A22" s="56" t="s">
        <v>12</v>
      </c>
      <c r="B22" s="57" t="s">
        <v>13</v>
      </c>
      <c r="C22" s="57" t="s">
        <v>14</v>
      </c>
      <c r="D22" s="56" t="s">
        <v>15</v>
      </c>
      <c r="E22" s="58"/>
      <c r="F22" s="58"/>
      <c r="G22" s="58"/>
      <c r="T22" s="6"/>
    </row>
    <row r="23" spans="1:20" x14ac:dyDescent="0.3">
      <c r="A23">
        <v>2011</v>
      </c>
      <c r="B23">
        <v>41424</v>
      </c>
      <c r="C23">
        <v>2521.3000000000002</v>
      </c>
      <c r="D23" s="7">
        <f t="shared" ref="D23:D28" si="1">B23/C23</f>
        <v>16.429619640661564</v>
      </c>
    </row>
    <row r="24" spans="1:20" x14ac:dyDescent="0.3">
      <c r="A24">
        <v>2012</v>
      </c>
      <c r="B24" s="4">
        <f>L6</f>
        <v>45287.9</v>
      </c>
      <c r="C24">
        <v>2818.8</v>
      </c>
      <c r="D24" s="7">
        <f t="shared" si="1"/>
        <v>16.066375762735916</v>
      </c>
      <c r="T24" s="6"/>
    </row>
    <row r="25" spans="1:20" x14ac:dyDescent="0.3">
      <c r="A25">
        <v>2013</v>
      </c>
      <c r="B25" s="4">
        <f>51417.25</f>
        <v>51417.25</v>
      </c>
      <c r="C25">
        <v>3046.2</v>
      </c>
      <c r="D25" s="7">
        <f t="shared" si="1"/>
        <v>16.879144507911498</v>
      </c>
      <c r="E25" s="8"/>
      <c r="F25" s="9"/>
      <c r="H25" s="8"/>
    </row>
    <row r="26" spans="1:20" x14ac:dyDescent="0.3">
      <c r="A26" s="10">
        <v>2014</v>
      </c>
      <c r="B26" s="10">
        <f>J6</f>
        <v>40374</v>
      </c>
      <c r="C26" s="10">
        <v>2313.7999999999993</v>
      </c>
      <c r="D26" s="11">
        <f t="shared" si="1"/>
        <v>17.449217737055932</v>
      </c>
      <c r="E26" s="10"/>
      <c r="F26" s="12"/>
      <c r="G26" s="10"/>
      <c r="H26" s="10"/>
      <c r="J26" s="49" t="s">
        <v>16</v>
      </c>
      <c r="K26" s="50"/>
      <c r="L26" s="50"/>
      <c r="M26" s="51"/>
    </row>
    <row r="27" spans="1:20" x14ac:dyDescent="0.3">
      <c r="A27" s="10">
        <v>2015</v>
      </c>
      <c r="B27" s="10">
        <v>42330</v>
      </c>
      <c r="C27" s="10">
        <v>2605.7999999999997</v>
      </c>
      <c r="D27" s="11">
        <f t="shared" si="1"/>
        <v>16.244531429887175</v>
      </c>
      <c r="E27" s="10"/>
      <c r="F27" s="10"/>
      <c r="G27" s="10"/>
      <c r="H27" s="10"/>
      <c r="J27" s="52" t="s">
        <v>17</v>
      </c>
      <c r="K27" s="53">
        <v>3.6</v>
      </c>
      <c r="L27" s="53" t="s">
        <v>18</v>
      </c>
      <c r="M27" s="15"/>
    </row>
    <row r="28" spans="1:20" x14ac:dyDescent="0.3">
      <c r="A28" s="10">
        <v>2016</v>
      </c>
      <c r="B28" s="3">
        <v>48133.86</v>
      </c>
      <c r="C28" s="10">
        <v>2666.2000000000003</v>
      </c>
      <c r="D28" s="11">
        <f t="shared" si="1"/>
        <v>18.05335683744655</v>
      </c>
      <c r="E28" s="10"/>
      <c r="F28" s="10"/>
      <c r="G28" s="10"/>
      <c r="H28" s="10"/>
      <c r="J28" s="54" t="s">
        <v>33</v>
      </c>
      <c r="K28" s="55" t="s">
        <v>34</v>
      </c>
      <c r="L28" s="55"/>
      <c r="M28" s="18"/>
    </row>
    <row r="29" spans="1:20" x14ac:dyDescent="0.3">
      <c r="A29" s="10">
        <v>2017</v>
      </c>
      <c r="B29" s="3">
        <v>42001.46</v>
      </c>
      <c r="C29" s="10">
        <v>2546.6999999999998</v>
      </c>
      <c r="D29" s="11">
        <v>16.49250402481643</v>
      </c>
      <c r="E29" s="10"/>
      <c r="F29" s="10"/>
      <c r="G29" s="10"/>
      <c r="H29" s="10"/>
    </row>
    <row r="30" spans="1:20" x14ac:dyDescent="0.3">
      <c r="A30" s="10">
        <v>2018</v>
      </c>
      <c r="B30" s="3">
        <v>43336.540000000008</v>
      </c>
      <c r="C30" s="10">
        <v>2537.1999999999998</v>
      </c>
      <c r="D30" s="11">
        <v>17.080458773451053</v>
      </c>
      <c r="E30" s="10"/>
      <c r="F30" s="10"/>
      <c r="G30" s="10"/>
      <c r="H30" s="10"/>
    </row>
    <row r="31" spans="1:20" x14ac:dyDescent="0.3">
      <c r="A31" s="10">
        <v>2019</v>
      </c>
      <c r="B31" s="3">
        <v>41031</v>
      </c>
      <c r="C31" s="10">
        <v>2547.2000000000003</v>
      </c>
      <c r="D31" s="11">
        <v>16.108275753768844</v>
      </c>
      <c r="E31" s="10"/>
      <c r="F31" s="10"/>
      <c r="G31" s="10"/>
      <c r="H31" s="10"/>
    </row>
    <row r="32" spans="1:20" x14ac:dyDescent="0.3">
      <c r="A32" s="10">
        <v>2020</v>
      </c>
      <c r="B32" s="3">
        <v>36987</v>
      </c>
      <c r="C32" s="10">
        <v>2362.6999999999998</v>
      </c>
      <c r="D32" s="11">
        <v>15.797181191010287</v>
      </c>
      <c r="E32" s="10"/>
      <c r="F32" s="10"/>
      <c r="G32" s="10"/>
      <c r="H32" s="10"/>
    </row>
    <row r="33" spans="1:23" x14ac:dyDescent="0.3">
      <c r="A33" s="10">
        <v>2021</v>
      </c>
      <c r="B33">
        <v>42419</v>
      </c>
      <c r="C33">
        <v>2685.2</v>
      </c>
      <c r="D33" s="7">
        <v>15.797333531952928</v>
      </c>
      <c r="E33" s="10"/>
      <c r="F33" s="10"/>
      <c r="G33" s="10"/>
      <c r="H33" s="10"/>
    </row>
    <row r="34" spans="1:23" x14ac:dyDescent="0.3">
      <c r="A34" s="10">
        <v>2022</v>
      </c>
      <c r="B34" s="3"/>
      <c r="C34" s="10"/>
      <c r="D34" s="11"/>
      <c r="E34" s="10"/>
      <c r="F34" s="10"/>
      <c r="G34" s="10"/>
      <c r="H34" s="10"/>
    </row>
    <row r="35" spans="1:23" x14ac:dyDescent="0.3">
      <c r="A35" s="10"/>
      <c r="B35" s="3"/>
      <c r="C35" s="10"/>
      <c r="D35" s="11"/>
      <c r="E35" s="10"/>
      <c r="F35" s="10"/>
      <c r="G35" s="10"/>
      <c r="H35" s="10"/>
    </row>
    <row r="36" spans="1:23" x14ac:dyDescent="0.3">
      <c r="F36" t="s">
        <v>19</v>
      </c>
    </row>
    <row r="37" spans="1:23" x14ac:dyDescent="0.3">
      <c r="A37" s="14" t="s">
        <v>20</v>
      </c>
      <c r="B37" s="14"/>
      <c r="C37" s="14"/>
      <c r="D37" s="14"/>
      <c r="E37" s="14"/>
      <c r="F37" s="14"/>
      <c r="G37" s="14"/>
      <c r="J37" s="15"/>
      <c r="K37" s="2" t="s">
        <v>1</v>
      </c>
      <c r="L37" s="16" t="s">
        <v>1</v>
      </c>
      <c r="M37" s="16" t="s">
        <v>12</v>
      </c>
      <c r="N37" s="17" t="s">
        <v>21</v>
      </c>
      <c r="O37" s="2"/>
      <c r="P37" s="16"/>
    </row>
    <row r="38" spans="1:23" x14ac:dyDescent="0.3">
      <c r="A38" s="2"/>
      <c r="B38" s="2" t="s">
        <v>35</v>
      </c>
      <c r="C38" s="2" t="s">
        <v>22</v>
      </c>
      <c r="D38" s="2" t="s">
        <v>23</v>
      </c>
      <c r="E38" s="2" t="s">
        <v>24</v>
      </c>
      <c r="F38" s="2" t="s">
        <v>25</v>
      </c>
      <c r="G38" s="2" t="s">
        <v>26</v>
      </c>
      <c r="H38" s="2"/>
      <c r="J38" s="18"/>
      <c r="K38" s="19" t="s">
        <v>27</v>
      </c>
      <c r="L38" s="20" t="s">
        <v>3</v>
      </c>
      <c r="M38" s="20" t="s">
        <v>3</v>
      </c>
      <c r="N38" s="21" t="s">
        <v>3</v>
      </c>
      <c r="O38" s="19" t="s">
        <v>24</v>
      </c>
      <c r="P38" s="20" t="s">
        <v>28</v>
      </c>
    </row>
    <row r="39" spans="1:23" x14ac:dyDescent="0.3">
      <c r="A39">
        <v>2011</v>
      </c>
      <c r="B39">
        <v>41424</v>
      </c>
      <c r="C39" s="22">
        <v>16.429619640661564</v>
      </c>
      <c r="D39" s="4">
        <v>14433.495000000001</v>
      </c>
      <c r="E39">
        <v>18366</v>
      </c>
      <c r="F39" s="23">
        <f>1000*C39/E39</f>
        <v>0.89456711535781142</v>
      </c>
      <c r="G39" s="7">
        <f>1000*D39/E39</f>
        <v>785.88124795818362</v>
      </c>
      <c r="J39" s="15">
        <v>2013</v>
      </c>
      <c r="K39">
        <v>14565319</v>
      </c>
      <c r="L39" s="24">
        <f>(K39*3.6)/1000</f>
        <v>52435.148399999998</v>
      </c>
      <c r="M39" s="24">
        <f t="shared" ref="M39:M45" si="2">B41</f>
        <v>51417.249999999993</v>
      </c>
      <c r="N39" s="25">
        <f>L39+M39</f>
        <v>103852.39839999999</v>
      </c>
      <c r="O39">
        <v>18461</v>
      </c>
      <c r="P39" s="36">
        <f>N39/O39</f>
        <v>5.6255023238177779</v>
      </c>
    </row>
    <row r="40" spans="1:23" x14ac:dyDescent="0.3">
      <c r="A40">
        <v>2012</v>
      </c>
      <c r="B40" s="4">
        <v>45287.9</v>
      </c>
      <c r="C40" s="22">
        <v>16.066375762735916</v>
      </c>
      <c r="D40" s="4">
        <v>14275.26</v>
      </c>
      <c r="E40">
        <v>18011</v>
      </c>
      <c r="F40" s="23">
        <f t="shared" ref="F40:F44" si="3">1000*C40/E40</f>
        <v>0.89203130102359196</v>
      </c>
      <c r="G40" s="7">
        <f t="shared" ref="G40:G45" si="4">1000*D40/E40</f>
        <v>792.58564210760096</v>
      </c>
      <c r="J40" s="15">
        <v>2014</v>
      </c>
      <c r="K40">
        <v>14915895</v>
      </c>
      <c r="L40" s="24">
        <f t="shared" ref="L40:L46" si="5">(K40*3.6)/1000</f>
        <v>53697.222000000002</v>
      </c>
      <c r="M40" s="24">
        <f t="shared" si="2"/>
        <v>40374</v>
      </c>
      <c r="N40" s="25">
        <f>L40+M40</f>
        <v>94071.222000000009</v>
      </c>
      <c r="O40">
        <v>19290</v>
      </c>
      <c r="P40" s="36">
        <f t="shared" ref="P40:P46" si="6">N40/O40</f>
        <v>4.8766833592534997</v>
      </c>
    </row>
    <row r="41" spans="1:23" x14ac:dyDescent="0.3">
      <c r="A41" s="10">
        <v>2013</v>
      </c>
      <c r="B41" s="4">
        <v>51417.249999999993</v>
      </c>
      <c r="C41" s="22">
        <v>16.879144507911498</v>
      </c>
      <c r="D41" s="4">
        <f>14540+25</f>
        <v>14565</v>
      </c>
      <c r="E41">
        <v>18461</v>
      </c>
      <c r="F41" s="26">
        <f t="shared" si="3"/>
        <v>0.91431366166033778</v>
      </c>
      <c r="G41" s="11">
        <f t="shared" si="4"/>
        <v>788.96051134824768</v>
      </c>
      <c r="J41" s="15">
        <v>2015</v>
      </c>
      <c r="K41">
        <v>15164597</v>
      </c>
      <c r="L41" s="24">
        <f t="shared" si="5"/>
        <v>54592.549200000001</v>
      </c>
      <c r="M41" s="24">
        <f t="shared" si="2"/>
        <v>42330</v>
      </c>
      <c r="N41" s="25">
        <f>L41+M41</f>
        <v>96922.549200000009</v>
      </c>
      <c r="O41">
        <v>20227</v>
      </c>
      <c r="P41" s="36">
        <f t="shared" si="6"/>
        <v>4.7917411974094035</v>
      </c>
    </row>
    <row r="42" spans="1:23" x14ac:dyDescent="0.3">
      <c r="A42" s="10">
        <v>2014</v>
      </c>
      <c r="B42">
        <f>J6</f>
        <v>40374</v>
      </c>
      <c r="C42" s="22">
        <v>17.449217737055932</v>
      </c>
      <c r="D42" s="4">
        <f>J5</f>
        <v>14915.895</v>
      </c>
      <c r="E42">
        <v>19290</v>
      </c>
      <c r="F42" s="26">
        <f t="shared" si="3"/>
        <v>0.90457323675769485</v>
      </c>
      <c r="G42" s="11">
        <f t="shared" si="4"/>
        <v>773.2449455676516</v>
      </c>
      <c r="J42" s="30">
        <v>2016</v>
      </c>
      <c r="K42">
        <v>15261931</v>
      </c>
      <c r="L42" s="24">
        <f t="shared" si="5"/>
        <v>54942.9516</v>
      </c>
      <c r="M42" s="4">
        <f t="shared" si="2"/>
        <v>48133.86</v>
      </c>
      <c r="N42" s="25">
        <f>L42+M42</f>
        <v>103076.8116</v>
      </c>
      <c r="O42">
        <v>20849</v>
      </c>
      <c r="P42" s="36">
        <f t="shared" si="6"/>
        <v>4.9439690920427841</v>
      </c>
      <c r="Q42" s="10"/>
      <c r="R42" s="10"/>
      <c r="S42" s="10"/>
      <c r="T42" s="10"/>
      <c r="U42" s="10"/>
      <c r="V42" s="10"/>
      <c r="W42" s="10"/>
    </row>
    <row r="43" spans="1:23" x14ac:dyDescent="0.3">
      <c r="A43" s="10">
        <v>2015</v>
      </c>
      <c r="B43">
        <f>I6</f>
        <v>42330</v>
      </c>
      <c r="C43" s="22">
        <v>16.244531429887175</v>
      </c>
      <c r="D43" s="4">
        <f>I5</f>
        <v>15164.597</v>
      </c>
      <c r="E43">
        <v>20227</v>
      </c>
      <c r="F43" s="26">
        <f t="shared" si="3"/>
        <v>0.80311125870802269</v>
      </c>
      <c r="G43" s="11">
        <f t="shared" si="4"/>
        <v>749.72052207445495</v>
      </c>
      <c r="J43" s="30">
        <v>2017</v>
      </c>
      <c r="K43">
        <v>16207041.199999999</v>
      </c>
      <c r="L43" s="24">
        <f t="shared" si="5"/>
        <v>58345.348319999997</v>
      </c>
      <c r="M43" s="4">
        <f t="shared" si="2"/>
        <v>42001.46</v>
      </c>
      <c r="N43" s="34">
        <f>L43+M43</f>
        <v>100346.80832</v>
      </c>
      <c r="O43" s="10">
        <v>22111</v>
      </c>
      <c r="P43" s="36">
        <f t="shared" si="6"/>
        <v>4.5383206693500968</v>
      </c>
      <c r="Q43" s="10"/>
      <c r="R43" s="10"/>
    </row>
    <row r="44" spans="1:23" x14ac:dyDescent="0.3">
      <c r="A44" s="10">
        <v>2016</v>
      </c>
      <c r="B44" s="4">
        <v>48133.86</v>
      </c>
      <c r="C44" s="22">
        <v>18.05335683744655</v>
      </c>
      <c r="D44" s="4">
        <f>H5</f>
        <v>15261.930999999999</v>
      </c>
      <c r="E44">
        <v>20849</v>
      </c>
      <c r="F44" s="26">
        <f t="shared" si="3"/>
        <v>0.86590996390457819</v>
      </c>
      <c r="G44" s="11">
        <f t="shared" si="4"/>
        <v>732.02220730011027</v>
      </c>
      <c r="H44" s="10"/>
      <c r="I44" s="10"/>
      <c r="J44" s="30">
        <v>2018</v>
      </c>
      <c r="K44" s="10">
        <v>16647600.300000001</v>
      </c>
      <c r="L44" s="24">
        <f t="shared" si="5"/>
        <v>59931.361080000002</v>
      </c>
      <c r="M44" s="4">
        <f t="shared" si="2"/>
        <v>43336.540000000008</v>
      </c>
      <c r="N44" s="34">
        <f t="shared" ref="N44:N46" si="7">L44+M44</f>
        <v>103267.90108000001</v>
      </c>
      <c r="O44">
        <f>E46</f>
        <v>23272</v>
      </c>
      <c r="P44" s="37">
        <f t="shared" si="6"/>
        <v>4.4374312942591958</v>
      </c>
      <c r="Q44" s="10"/>
      <c r="R44" s="10"/>
      <c r="S44" s="10"/>
      <c r="T44" s="10"/>
      <c r="U44" s="10"/>
      <c r="V44" s="10"/>
    </row>
    <row r="45" spans="1:23" x14ac:dyDescent="0.3">
      <c r="A45" s="10">
        <v>2017</v>
      </c>
      <c r="B45" s="4">
        <v>42001.46</v>
      </c>
      <c r="C45" s="22">
        <v>16.49250402481643</v>
      </c>
      <c r="D45" s="4">
        <v>16207.0412</v>
      </c>
      <c r="E45" s="10">
        <v>22111</v>
      </c>
      <c r="F45" s="26">
        <f>1000*C45/E45</f>
        <v>0.74589589004642165</v>
      </c>
      <c r="G45" s="11">
        <f t="shared" si="4"/>
        <v>732.98544615802086</v>
      </c>
      <c r="J45" s="30">
        <v>2019</v>
      </c>
      <c r="K45">
        <v>16296794.5</v>
      </c>
      <c r="L45" s="24">
        <f t="shared" si="5"/>
        <v>58668.460200000001</v>
      </c>
      <c r="M45" s="4">
        <f t="shared" si="2"/>
        <v>41031</v>
      </c>
      <c r="N45" s="34">
        <f t="shared" si="7"/>
        <v>99699.460200000001</v>
      </c>
      <c r="O45">
        <f>E47</f>
        <v>25410</v>
      </c>
      <c r="P45" s="37">
        <f t="shared" si="6"/>
        <v>3.9236308618654072</v>
      </c>
      <c r="R45" s="10"/>
      <c r="S45" s="10"/>
      <c r="T45" s="10"/>
      <c r="U45" s="10"/>
      <c r="V45" s="10"/>
    </row>
    <row r="46" spans="1:23" x14ac:dyDescent="0.3">
      <c r="A46" s="27">
        <v>2018</v>
      </c>
      <c r="B46" s="4">
        <v>43336.540000000008</v>
      </c>
      <c r="C46" s="22">
        <v>17.080458773451053</v>
      </c>
      <c r="D46" s="4">
        <v>16647.600300000002</v>
      </c>
      <c r="E46" s="10">
        <v>23272</v>
      </c>
      <c r="F46" s="28">
        <f t="shared" ref="F46:F49" si="8">1000*C46/E46</f>
        <v>0.73394889882481318</v>
      </c>
      <c r="G46" s="29">
        <f t="shared" ref="G46:G49" si="9">1000*D46/E46</f>
        <v>715.34893004468904</v>
      </c>
      <c r="H46" s="10"/>
      <c r="I46" s="10"/>
      <c r="J46" s="30">
        <v>2020</v>
      </c>
      <c r="K46" s="10">
        <v>13578150</v>
      </c>
      <c r="L46" s="61">
        <f t="shared" si="5"/>
        <v>48881.34</v>
      </c>
      <c r="M46" s="3">
        <f>B48</f>
        <v>36987</v>
      </c>
      <c r="N46" s="34">
        <f t="shared" si="7"/>
        <v>85868.34</v>
      </c>
      <c r="O46">
        <f>E48</f>
        <v>26751</v>
      </c>
      <c r="P46" s="37">
        <f t="shared" si="6"/>
        <v>3.2099114051811144</v>
      </c>
      <c r="Q46" s="13" t="s">
        <v>46</v>
      </c>
      <c r="R46" s="13"/>
      <c r="S46" s="13"/>
      <c r="T46" s="13"/>
      <c r="U46" s="13"/>
      <c r="V46" s="13"/>
    </row>
    <row r="47" spans="1:23" x14ac:dyDescent="0.3">
      <c r="A47" s="27">
        <v>2019</v>
      </c>
      <c r="B47" s="3">
        <v>41031</v>
      </c>
      <c r="C47" s="22">
        <v>16.108275753768844</v>
      </c>
      <c r="D47" s="4">
        <v>16296.795</v>
      </c>
      <c r="E47" s="10">
        <v>25410</v>
      </c>
      <c r="F47" s="28">
        <f t="shared" si="8"/>
        <v>0.63393450428055265</v>
      </c>
      <c r="G47" s="29">
        <f t="shared" si="9"/>
        <v>641.35360094451005</v>
      </c>
      <c r="H47" s="13" t="s">
        <v>45</v>
      </c>
      <c r="I47" s="13"/>
      <c r="J47" s="13"/>
      <c r="K47" s="13"/>
      <c r="L47" s="13"/>
      <c r="M47" s="13"/>
      <c r="N47" s="13"/>
    </row>
    <row r="48" spans="1:23" x14ac:dyDescent="0.3">
      <c r="A48" s="27">
        <v>2020</v>
      </c>
      <c r="B48">
        <v>36987</v>
      </c>
      <c r="C48" s="22">
        <v>15.797181191010287</v>
      </c>
      <c r="D48" s="3">
        <v>13578.15</v>
      </c>
      <c r="E48" s="10">
        <v>26751</v>
      </c>
      <c r="F48" s="28">
        <f t="shared" si="8"/>
        <v>0.59052675380398068</v>
      </c>
      <c r="G48" s="29">
        <f t="shared" si="9"/>
        <v>507.57541774139287</v>
      </c>
      <c r="H48" s="10"/>
      <c r="I48" s="10"/>
      <c r="J48" s="10"/>
      <c r="K48" s="10"/>
      <c r="L48" s="10"/>
      <c r="M48" s="10"/>
    </row>
    <row r="49" spans="1:18" x14ac:dyDescent="0.3">
      <c r="A49" s="10">
        <v>2021</v>
      </c>
      <c r="B49" s="10">
        <v>42419</v>
      </c>
      <c r="C49" s="35">
        <v>15.797333531952928</v>
      </c>
      <c r="D49" s="3">
        <v>14638.998</v>
      </c>
      <c r="E49" s="10">
        <v>27314</v>
      </c>
      <c r="F49" s="28">
        <f t="shared" si="8"/>
        <v>0.5783603109011104</v>
      </c>
      <c r="G49" s="66">
        <f t="shared" si="9"/>
        <v>535.95218569231895</v>
      </c>
      <c r="H49" s="10"/>
      <c r="I49" s="10"/>
      <c r="J49" s="10"/>
      <c r="K49" s="10"/>
      <c r="L49" s="10"/>
      <c r="M49" s="10"/>
    </row>
    <row r="50" spans="1:18" x14ac:dyDescent="0.3">
      <c r="A50" s="10">
        <v>2022</v>
      </c>
      <c r="B50" s="10"/>
      <c r="C50" s="35"/>
      <c r="D50" s="3"/>
      <c r="E50" s="10"/>
      <c r="F50" s="26"/>
      <c r="G50" s="11"/>
      <c r="H50" s="10"/>
      <c r="I50" s="10"/>
      <c r="J50" s="10"/>
      <c r="K50" s="10"/>
      <c r="L50" s="10"/>
      <c r="M50" s="10"/>
    </row>
    <row r="51" spans="1:18" x14ac:dyDescent="0.3">
      <c r="A51" s="10"/>
      <c r="B51" s="10"/>
      <c r="C51" s="35"/>
      <c r="D51" s="3"/>
      <c r="E51" s="10"/>
      <c r="F51" s="26"/>
      <c r="G51" s="11"/>
      <c r="H51" s="10"/>
      <c r="I51" s="10"/>
      <c r="J51" s="10"/>
      <c r="K51" s="10"/>
      <c r="L51" s="10"/>
      <c r="M51" s="10"/>
    </row>
    <row r="52" spans="1:18" x14ac:dyDescent="0.3">
      <c r="A52" s="10"/>
      <c r="B52" s="10"/>
      <c r="C52" s="10"/>
      <c r="D52" s="10"/>
      <c r="E52" s="10"/>
      <c r="F52" s="10"/>
      <c r="G52" s="10"/>
      <c r="H52" s="10"/>
    </row>
    <row r="54" spans="1:18" x14ac:dyDescent="0.3">
      <c r="A54" s="14" t="s">
        <v>29</v>
      </c>
      <c r="B54" s="27"/>
      <c r="C54" s="27"/>
      <c r="D54" s="27"/>
      <c r="E54" s="27"/>
      <c r="F54" s="27"/>
      <c r="G54" s="27"/>
    </row>
    <row r="55" spans="1:18" x14ac:dyDescent="0.3">
      <c r="B55" s="2" t="s">
        <v>30</v>
      </c>
      <c r="C55" s="2"/>
      <c r="D55" s="2" t="s">
        <v>31</v>
      </c>
      <c r="E55" s="2" t="s">
        <v>24</v>
      </c>
      <c r="F55" s="2" t="s">
        <v>32</v>
      </c>
      <c r="G55" s="2"/>
    </row>
    <row r="56" spans="1:18" x14ac:dyDescent="0.3">
      <c r="A56">
        <v>2011</v>
      </c>
      <c r="B56">
        <v>71094</v>
      </c>
      <c r="E56">
        <v>18366</v>
      </c>
      <c r="F56" s="22"/>
    </row>
    <row r="57" spans="1:18" x14ac:dyDescent="0.3">
      <c r="A57">
        <v>2012</v>
      </c>
      <c r="B57">
        <v>91081</v>
      </c>
      <c r="D57">
        <v>2622</v>
      </c>
      <c r="E57">
        <v>18011</v>
      </c>
      <c r="F57" s="22">
        <f>B57/(D57+E57)</f>
        <v>4.4143362574516551</v>
      </c>
      <c r="R57" s="22"/>
    </row>
    <row r="58" spans="1:18" x14ac:dyDescent="0.3">
      <c r="A58" s="10">
        <v>2013</v>
      </c>
      <c r="B58">
        <v>83354</v>
      </c>
      <c r="D58">
        <v>2766</v>
      </c>
      <c r="E58">
        <v>18461</v>
      </c>
      <c r="F58" s="22">
        <f t="shared" ref="F58:F66" si="10">B58/(D58+E58)</f>
        <v>3.9267913506383381</v>
      </c>
      <c r="R58" s="22"/>
    </row>
    <row r="59" spans="1:18" x14ac:dyDescent="0.3">
      <c r="A59" s="10">
        <v>2014</v>
      </c>
      <c r="B59">
        <v>78633</v>
      </c>
      <c r="D59">
        <v>2817</v>
      </c>
      <c r="E59">
        <v>19290</v>
      </c>
      <c r="F59" s="35">
        <f t="shared" si="10"/>
        <v>3.556927669968788</v>
      </c>
      <c r="R59" s="22"/>
    </row>
    <row r="60" spans="1:18" x14ac:dyDescent="0.3">
      <c r="A60" s="48">
        <v>2015</v>
      </c>
      <c r="B60">
        <v>81054</v>
      </c>
      <c r="D60" s="32">
        <v>2823</v>
      </c>
      <c r="E60">
        <v>20227</v>
      </c>
      <c r="F60" s="35">
        <f t="shared" si="10"/>
        <v>3.5164425162689805</v>
      </c>
      <c r="H60" s="33"/>
      <c r="I60" s="33"/>
      <c r="J60" s="33"/>
      <c r="K60" s="33"/>
      <c r="R60" s="22"/>
    </row>
    <row r="61" spans="1:18" x14ac:dyDescent="0.3">
      <c r="A61" s="48">
        <v>2016</v>
      </c>
      <c r="B61">
        <v>77766</v>
      </c>
      <c r="D61">
        <v>2734</v>
      </c>
      <c r="E61">
        <v>20849</v>
      </c>
      <c r="F61" s="35">
        <f t="shared" si="10"/>
        <v>3.2975448416232029</v>
      </c>
      <c r="R61" s="22"/>
    </row>
    <row r="62" spans="1:18" x14ac:dyDescent="0.3">
      <c r="A62" s="48">
        <v>2017</v>
      </c>
      <c r="B62" s="10">
        <v>89230</v>
      </c>
      <c r="D62" s="3">
        <v>2932</v>
      </c>
      <c r="E62" s="10">
        <v>22111</v>
      </c>
      <c r="F62" s="60">
        <f t="shared" si="10"/>
        <v>3.5630715169907758</v>
      </c>
      <c r="R62" s="22"/>
    </row>
    <row r="63" spans="1:18" x14ac:dyDescent="0.3">
      <c r="A63" s="31">
        <v>2018</v>
      </c>
      <c r="B63">
        <v>79451</v>
      </c>
      <c r="D63" s="3">
        <v>3089</v>
      </c>
      <c r="E63" s="10">
        <v>23272</v>
      </c>
      <c r="F63" s="38">
        <f t="shared" si="10"/>
        <v>3.0139600166913243</v>
      </c>
      <c r="G63" s="10"/>
      <c r="H63" s="10"/>
      <c r="I63" s="10"/>
      <c r="J63" s="10"/>
    </row>
    <row r="64" spans="1:18" x14ac:dyDescent="0.3">
      <c r="A64" s="31">
        <v>2019</v>
      </c>
      <c r="B64">
        <v>75572</v>
      </c>
      <c r="D64" s="10">
        <v>3229</v>
      </c>
      <c r="E64" s="10">
        <v>25410</v>
      </c>
      <c r="F64" s="38">
        <f t="shared" si="10"/>
        <v>2.6387792869862774</v>
      </c>
    </row>
    <row r="65" spans="1:12" x14ac:dyDescent="0.3">
      <c r="A65" s="31">
        <v>2020</v>
      </c>
      <c r="B65">
        <v>33551</v>
      </c>
      <c r="D65" s="3">
        <v>3398</v>
      </c>
      <c r="E65" s="10">
        <v>26751</v>
      </c>
      <c r="F65" s="38">
        <f t="shared" si="10"/>
        <v>1.1128395635012769</v>
      </c>
      <c r="G65" s="10"/>
      <c r="H65" s="10"/>
      <c r="I65" s="10"/>
      <c r="J65" s="10"/>
      <c r="K65" s="10"/>
      <c r="L65" s="10"/>
    </row>
    <row r="66" spans="1:12" x14ac:dyDescent="0.3">
      <c r="A66" s="31">
        <v>2021</v>
      </c>
      <c r="B66">
        <v>34369</v>
      </c>
      <c r="D66" s="3">
        <v>3885</v>
      </c>
      <c r="E66" s="10">
        <v>27314</v>
      </c>
      <c r="F66" s="65">
        <f t="shared" si="10"/>
        <v>1.1016058206993813</v>
      </c>
      <c r="G66" s="13" t="s">
        <v>47</v>
      </c>
      <c r="H66" s="13"/>
      <c r="I66" s="13"/>
      <c r="J66" s="13"/>
      <c r="K66" s="13"/>
    </row>
    <row r="67" spans="1:12" x14ac:dyDescent="0.3">
      <c r="A67" s="48">
        <v>2022</v>
      </c>
      <c r="D67" s="7"/>
    </row>
    <row r="68" spans="1:12" x14ac:dyDescent="0.3">
      <c r="D68" s="7"/>
      <c r="F68" s="10"/>
    </row>
    <row r="69" spans="1:12" x14ac:dyDescent="0.3">
      <c r="A69" s="10"/>
      <c r="B69" s="10"/>
      <c r="C69" s="10"/>
      <c r="D69" s="7"/>
      <c r="E69" s="10"/>
    </row>
    <row r="70" spans="1:12" x14ac:dyDescent="0.3">
      <c r="A70" s="10"/>
      <c r="D70" s="11"/>
      <c r="E70" s="10"/>
    </row>
    <row r="71" spans="1:12" x14ac:dyDescent="0.3">
      <c r="A71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P13" sqref="P13"/>
    </sheetView>
  </sheetViews>
  <sheetFormatPr defaultRowHeight="14.4" x14ac:dyDescent="0.3"/>
  <cols>
    <col min="3" max="3" width="10.33203125" customWidth="1"/>
    <col min="7" max="7" width="9.5546875" bestFit="1" customWidth="1"/>
  </cols>
  <sheetData>
    <row r="1" spans="1:4" ht="15" thickBot="1" x14ac:dyDescent="0.35"/>
    <row r="2" spans="1:4" ht="27.6" x14ac:dyDescent="0.3">
      <c r="A2" s="63" t="s">
        <v>36</v>
      </c>
      <c r="B2" s="40" t="s">
        <v>37</v>
      </c>
      <c r="C2" s="39" t="s">
        <v>38</v>
      </c>
      <c r="D2" s="40" t="s">
        <v>39</v>
      </c>
    </row>
    <row r="3" spans="1:4" ht="15" thickBot="1" x14ac:dyDescent="0.35">
      <c r="A3" s="64"/>
      <c r="B3" s="41" t="s">
        <v>3</v>
      </c>
      <c r="C3" s="42" t="s">
        <v>27</v>
      </c>
      <c r="D3" s="41" t="s">
        <v>5</v>
      </c>
    </row>
    <row r="4" spans="1:4" ht="15" thickBot="1" x14ac:dyDescent="0.35">
      <c r="A4" s="42">
        <v>2011</v>
      </c>
      <c r="B4" s="43">
        <v>41424</v>
      </c>
      <c r="C4" s="46">
        <v>14433495</v>
      </c>
      <c r="D4" s="43">
        <v>71094</v>
      </c>
    </row>
    <row r="5" spans="1:4" ht="15" thickBot="1" x14ac:dyDescent="0.35">
      <c r="A5" s="42">
        <v>2012</v>
      </c>
      <c r="B5" s="43">
        <v>45288</v>
      </c>
      <c r="C5" s="46">
        <v>14275264</v>
      </c>
      <c r="D5" s="43">
        <v>91081</v>
      </c>
    </row>
    <row r="6" spans="1:4" ht="15" thickBot="1" x14ac:dyDescent="0.35">
      <c r="A6" s="42">
        <v>2013</v>
      </c>
      <c r="B6" s="43">
        <v>51417</v>
      </c>
      <c r="C6" s="46">
        <v>14565319</v>
      </c>
      <c r="D6" s="43">
        <v>83354</v>
      </c>
    </row>
    <row r="7" spans="1:4" ht="15" thickBot="1" x14ac:dyDescent="0.35">
      <c r="A7" s="42">
        <v>2014</v>
      </c>
      <c r="B7" s="43">
        <v>40374</v>
      </c>
      <c r="C7" s="46">
        <v>14915895</v>
      </c>
      <c r="D7" s="43">
        <v>78633</v>
      </c>
    </row>
    <row r="8" spans="1:4" ht="15" thickBot="1" x14ac:dyDescent="0.35">
      <c r="A8" s="42">
        <v>2015</v>
      </c>
      <c r="B8" s="43">
        <v>42330</v>
      </c>
      <c r="C8" s="46">
        <v>15164597</v>
      </c>
      <c r="D8" s="43">
        <v>81054</v>
      </c>
    </row>
    <row r="9" spans="1:4" ht="15" thickBot="1" x14ac:dyDescent="0.35">
      <c r="A9" s="42">
        <v>2016</v>
      </c>
      <c r="B9" s="43">
        <v>48134</v>
      </c>
      <c r="C9" s="46">
        <v>15261931</v>
      </c>
      <c r="D9" s="43">
        <v>77766</v>
      </c>
    </row>
    <row r="10" spans="1:4" ht="16.5" customHeight="1" thickBot="1" x14ac:dyDescent="0.35">
      <c r="A10" s="42">
        <v>2017</v>
      </c>
      <c r="B10" s="43">
        <v>42001</v>
      </c>
      <c r="C10" s="46">
        <v>16207041</v>
      </c>
      <c r="D10" s="43">
        <v>89230</v>
      </c>
    </row>
    <row r="11" spans="1:4" ht="15" thickBot="1" x14ac:dyDescent="0.35">
      <c r="A11" s="47">
        <v>2018</v>
      </c>
      <c r="B11" s="43">
        <v>43336.540000000008</v>
      </c>
      <c r="C11" s="46">
        <v>16647600.300000001</v>
      </c>
      <c r="D11" s="43">
        <v>79451</v>
      </c>
    </row>
    <row r="12" spans="1:4" ht="15" thickBot="1" x14ac:dyDescent="0.35">
      <c r="A12" s="47">
        <v>2019</v>
      </c>
      <c r="B12" s="43">
        <v>41031</v>
      </c>
      <c r="C12" s="46">
        <v>16296795</v>
      </c>
      <c r="D12" s="43">
        <v>75572</v>
      </c>
    </row>
    <row r="13" spans="1:4" x14ac:dyDescent="0.3">
      <c r="A13" s="67">
        <v>2020</v>
      </c>
      <c r="B13" s="68">
        <v>36987</v>
      </c>
      <c r="C13" s="69">
        <v>13578150</v>
      </c>
      <c r="D13" s="68">
        <v>33551</v>
      </c>
    </row>
    <row r="14" spans="1:4" x14ac:dyDescent="0.3">
      <c r="A14" s="70">
        <v>2021</v>
      </c>
      <c r="B14" s="71">
        <f>Jaarrapportage!C6</f>
        <v>42419</v>
      </c>
      <c r="C14" s="72">
        <f>Jaarrapportage!F18</f>
        <v>14638998</v>
      </c>
      <c r="D14" s="71">
        <f>Jaarrapportage!C7</f>
        <v>34369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tabSelected="1" workbookViewId="0">
      <selection activeCell="Q39" sqref="Q39"/>
    </sheetView>
  </sheetViews>
  <sheetFormatPr defaultRowHeight="14.4" x14ac:dyDescent="0.3"/>
  <cols>
    <col min="3" max="3" width="10.33203125" customWidth="1"/>
    <col min="7" max="7" width="9.5546875" bestFit="1" customWidth="1"/>
  </cols>
  <sheetData>
    <row r="1" spans="1:4" ht="15" thickBot="1" x14ac:dyDescent="0.35"/>
    <row r="2" spans="1:4" x14ac:dyDescent="0.3">
      <c r="A2" s="63" t="s">
        <v>40</v>
      </c>
      <c r="B2" s="40" t="s">
        <v>41</v>
      </c>
      <c r="C2" s="44" t="s">
        <v>42</v>
      </c>
      <c r="D2" s="40" t="s">
        <v>39</v>
      </c>
    </row>
    <row r="3" spans="1:4" ht="15" thickBot="1" x14ac:dyDescent="0.35">
      <c r="A3" s="64"/>
      <c r="B3" s="41" t="s">
        <v>3</v>
      </c>
      <c r="C3" s="45" t="s">
        <v>27</v>
      </c>
      <c r="D3" s="41" t="s">
        <v>5</v>
      </c>
    </row>
    <row r="4" spans="1:4" ht="15" thickBot="1" x14ac:dyDescent="0.35">
      <c r="A4" s="45">
        <v>2011</v>
      </c>
      <c r="B4" s="43">
        <v>41424</v>
      </c>
      <c r="C4" s="46">
        <v>14433495</v>
      </c>
      <c r="D4" s="43">
        <v>71094</v>
      </c>
    </row>
    <row r="5" spans="1:4" ht="15" thickBot="1" x14ac:dyDescent="0.35">
      <c r="A5" s="45">
        <v>2012</v>
      </c>
      <c r="B5" s="43">
        <v>45288</v>
      </c>
      <c r="C5" s="46">
        <v>14275264</v>
      </c>
      <c r="D5" s="43">
        <v>91081</v>
      </c>
    </row>
    <row r="6" spans="1:4" ht="15" thickBot="1" x14ac:dyDescent="0.35">
      <c r="A6" s="45">
        <v>2013</v>
      </c>
      <c r="B6" s="43">
        <v>51417</v>
      </c>
      <c r="C6" s="46">
        <v>14565319</v>
      </c>
      <c r="D6" s="43">
        <v>83354</v>
      </c>
    </row>
    <row r="7" spans="1:4" ht="15" thickBot="1" x14ac:dyDescent="0.35">
      <c r="A7" s="45">
        <v>2014</v>
      </c>
      <c r="B7" s="43">
        <v>40374</v>
      </c>
      <c r="C7" s="46">
        <v>14915895</v>
      </c>
      <c r="D7" s="43">
        <v>78633</v>
      </c>
    </row>
    <row r="8" spans="1:4" ht="15" thickBot="1" x14ac:dyDescent="0.35">
      <c r="A8" s="45">
        <v>2015</v>
      </c>
      <c r="B8" s="43">
        <v>42330</v>
      </c>
      <c r="C8" s="46">
        <v>15164597</v>
      </c>
      <c r="D8" s="43">
        <v>81054</v>
      </c>
    </row>
    <row r="9" spans="1:4" ht="15" thickBot="1" x14ac:dyDescent="0.35">
      <c r="A9" s="45">
        <v>2016</v>
      </c>
      <c r="B9" s="43">
        <v>48134</v>
      </c>
      <c r="C9" s="46">
        <v>15261931</v>
      </c>
      <c r="D9" s="43">
        <v>77766</v>
      </c>
    </row>
    <row r="10" spans="1:4" ht="15" thickBot="1" x14ac:dyDescent="0.35">
      <c r="A10" s="45">
        <v>2017</v>
      </c>
      <c r="B10" s="43">
        <v>42001</v>
      </c>
      <c r="C10" s="46">
        <v>16207041</v>
      </c>
      <c r="D10" s="43">
        <v>89230</v>
      </c>
    </row>
    <row r="11" spans="1:4" ht="15" thickBot="1" x14ac:dyDescent="0.35">
      <c r="A11" s="47">
        <v>2018</v>
      </c>
      <c r="B11" s="43">
        <v>43336.540000000008</v>
      </c>
      <c r="C11" s="46">
        <v>16647600.300000001</v>
      </c>
      <c r="D11" s="43">
        <v>79451</v>
      </c>
    </row>
    <row r="12" spans="1:4" ht="15" thickBot="1" x14ac:dyDescent="0.35">
      <c r="A12" s="47">
        <v>2019</v>
      </c>
      <c r="B12" s="43">
        <v>41031</v>
      </c>
      <c r="C12" s="46">
        <v>16296795</v>
      </c>
      <c r="D12" s="43">
        <v>75572</v>
      </c>
    </row>
    <row r="13" spans="1:4" ht="15" thickBot="1" x14ac:dyDescent="0.35">
      <c r="A13" s="47">
        <v>2020</v>
      </c>
      <c r="B13" s="43">
        <v>36987</v>
      </c>
      <c r="C13" s="62">
        <v>13578150</v>
      </c>
      <c r="D13" s="43">
        <v>33551</v>
      </c>
    </row>
    <row r="14" spans="1:4" x14ac:dyDescent="0.3">
      <c r="A14" s="70">
        <v>2021</v>
      </c>
      <c r="B14" s="71">
        <f>Jaarrapportage!C6</f>
        <v>42419</v>
      </c>
      <c r="C14" s="72">
        <f>Jaarrapportage!F18</f>
        <v>14638998</v>
      </c>
      <c r="D14" s="71">
        <f>Jaarrapportage!C7</f>
        <v>34369</v>
      </c>
    </row>
  </sheetData>
  <mergeCells count="1">
    <mergeCell ref="A2:A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Jaarrapportage</vt:lpstr>
      <vt:lpstr>Grafieken NL</vt:lpstr>
      <vt:lpstr>Grafieken EN</vt:lpstr>
    </vt:vector>
  </TitlesOfParts>
  <Company>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de Vreede</dc:creator>
  <cp:lastModifiedBy>Ben van der Kemp</cp:lastModifiedBy>
  <dcterms:created xsi:type="dcterms:W3CDTF">2018-04-16T12:32:49Z</dcterms:created>
  <dcterms:modified xsi:type="dcterms:W3CDTF">2023-01-18T13:57:14Z</dcterms:modified>
</cp:coreProperties>
</file>